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harts/chartEx1.xml" ContentType="application/vnd.ms-office.chartex+xml"/>
  <Override PartName="/xl/charts/colors6.xml" ContentType="application/vnd.ms-office.chartcolorstyle+xml"/>
  <Override PartName="/xl/charts/style6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cmrue\Downloads\"/>
    </mc:Choice>
  </mc:AlternateContent>
  <xr:revisionPtr revIDLastSave="0" documentId="13_ncr:1_{AF4DFBD7-18A8-473F-9194-4FF3677489E2}" xr6:coauthVersionLast="47" xr6:coauthVersionMax="47" xr10:uidLastSave="{00000000-0000-0000-0000-000000000000}"/>
  <workbookProtection workbookAlgorithmName="SHA-512" workbookHashValue="Uhfz8+nAcOF+X4hUcqviIYMtAVDDsmf1c040kR9RV+nRgpI3ZL2vyVVp8aF1Qfbvjp6hC8F19q99abAdTmkbwA==" workbookSaltValue="D6twoRzQMVOgcz2OdJa44Q==" workbookSpinCount="100000" lockStructure="1"/>
  <bookViews>
    <workbookView xWindow="-120" yWindow="-120" windowWidth="29040" windowHeight="15720" firstSheet="2" activeTab="2" xr2:uid="{00000000-000D-0000-FFFF-FFFF00000000}"/>
  </bookViews>
  <sheets>
    <sheet name="BD" sheetId="1" state="hidden" r:id="rId1"/>
    <sheet name="DIVIPOLA" sheetId="3" state="hidden" r:id="rId2"/>
    <sheet name="REPORTE" sheetId="2" r:id="rId3"/>
    <sheet name="AUXILIAR" sheetId="4" state="hidden" r:id="rId4"/>
  </sheets>
  <definedNames>
    <definedName name="_xlnm._FilterDatabase" localSheetId="0" hidden="1">BD!$A$1:$Q$4254</definedName>
    <definedName name="_xlnm._FilterDatabase" localSheetId="1" hidden="1">DIVIPOLA!$A$1:$B$1122</definedName>
    <definedName name="_xlchart.v5.0" hidden="1">REPORTE!$A$130:$B$130</definedName>
    <definedName name="_xlchart.v5.1" hidden="1">REPORTE!$A$131:$B$255</definedName>
    <definedName name="_xlchart.v5.2" hidden="1">REPORTE!$D$153</definedName>
    <definedName name="_xlchart.v5.3" hidden="1">REPORTE!$E$130</definedName>
    <definedName name="_xlchart.v5.4" hidden="1">REPORTE!$E$131:$E$255</definedName>
    <definedName name="_xlchart.v5.5" hidden="1">REPORTE!$E$153</definedName>
    <definedName name="_xlchart.v5.6" hidden="1">REPORTE!$E$154:$E$255</definedName>
    <definedName name="AMAZONAS">DIVIPOLA!$B$1090:$B$1100</definedName>
    <definedName name="ANTIOQUIA">DIVIPOLA!$B$2:$B$126</definedName>
    <definedName name="ARAUCA">DIVIPOLA!$B$1049:$B$1055</definedName>
    <definedName name="ATLÁNTICO">DIVIPOLA!$B$127:$B$149</definedName>
    <definedName name="BOGOTÁ">DIVIPOLA!$B$150</definedName>
    <definedName name="BOLÍVAR">DIVIPOLA!$B$151:$B$196</definedName>
    <definedName name="BOYACÁ">DIVIPOLA!$B$197:$B$319</definedName>
    <definedName name="CALDAS">DIVIPOLA!$B$320:$B$346</definedName>
    <definedName name="CAQUETÁ">DIVIPOLA!$B$347:$B$362</definedName>
    <definedName name="CASANARE">DIVIPOLA!$B$1056:$B$1074</definedName>
    <definedName name="CAUCA">DIVIPOLA!$B$363:$B$404</definedName>
    <definedName name="CESAR">DIVIPOLA!$B$405:$B$429</definedName>
    <definedName name="CHOCÓ">DIVIPOLA!$B$576:$B$605</definedName>
    <definedName name="CÓRDOBA">DIVIPOLA!$B$430:$B$459</definedName>
    <definedName name="CUNDINAMARCA">DIVIPOLA!$B$460:$B$575</definedName>
    <definedName name="GUAINÍA">DIVIPOLA!$B$1101:$B$1108</definedName>
    <definedName name="GUAVIARE">DIVIPOLA!$B$1109:$B$1112</definedName>
    <definedName name="HUILA">DIVIPOLA!$B$606:$B$642</definedName>
    <definedName name="LA_GUAJIRA">DIVIPOLA!$B$643:$B$657</definedName>
    <definedName name="MAGDALENA">DIVIPOLA!$B$658:$B$687</definedName>
    <definedName name="META">DIVIPOLA!$B$688:$B$716</definedName>
    <definedName name="NARIÑO">DIVIPOLA!$B$717:$B$780</definedName>
    <definedName name="NORTE_DE_SANTANDER">DIVIPOLA!$B$781:$B$820</definedName>
    <definedName name="PUTUMAYO">DIVIPOLA!$B$1075:$B$1087</definedName>
    <definedName name="QUINDÍO">DIVIPOLA!$B$821:$B$832</definedName>
    <definedName name="RISARALDA">DIVIPOLA!$B$833:$B$846</definedName>
    <definedName name="SAN_ANDRÉS_PROVIDENCIA_Y_SANTA_CATALINA">DIVIPOLA!$B$1088:$B$1089</definedName>
    <definedName name="SANTANDER">DIVIPOLA!$B$847:$B$933</definedName>
    <definedName name="SUCRE">DIVIPOLA!$B$934:$B$959</definedName>
    <definedName name="_xlnm.Print_Titles" localSheetId="2">REPORTE!$1:$9</definedName>
    <definedName name="TOLIMA">DIVIPOLA!$B$960:$B$1006</definedName>
    <definedName name="VALLE_DEL_CAUCA">DIVIPOLA!$B$1007:$B$1048</definedName>
    <definedName name="VAUPÉS">DIVIPOLA!$B$1113:$B$1118</definedName>
    <definedName name="VICHADA">DIVIPOLA!$B$1119:$B$1122</definedName>
  </definedNames>
  <calcPr calcId="181029"/>
</workbook>
</file>

<file path=xl/calcChain.xml><?xml version="1.0" encoding="utf-8"?>
<calcChain xmlns="http://schemas.openxmlformats.org/spreadsheetml/2006/main">
  <c r="G34" i="3" l="1"/>
  <c r="G33" i="3"/>
  <c r="G32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G3" i="3"/>
  <c r="B150" i="4"/>
  <c r="B129" i="2"/>
  <c r="K118" i="2"/>
  <c r="H118" i="2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27" i="4"/>
  <c r="F126" i="4"/>
  <c r="E126" i="4"/>
  <c r="N71" i="2"/>
  <c r="H71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53" i="2"/>
  <c r="B40" i="2"/>
  <c r="H51" i="4"/>
  <c r="L2" i="4"/>
  <c r="H28" i="4" s="1"/>
  <c r="B26" i="2"/>
  <c r="B25" i="2"/>
  <c r="B3" i="1"/>
  <c r="A3" i="1" s="1"/>
  <c r="B4" i="1"/>
  <c r="A4" i="1" s="1"/>
  <c r="B5" i="1"/>
  <c r="A5" i="1" s="1"/>
  <c r="B6" i="1"/>
  <c r="A6" i="1" s="1"/>
  <c r="B7" i="1"/>
  <c r="A7" i="1" s="1"/>
  <c r="B8" i="1"/>
  <c r="A8" i="1" s="1"/>
  <c r="B9" i="1"/>
  <c r="A9" i="1" s="1"/>
  <c r="B10" i="1"/>
  <c r="A10" i="1" s="1"/>
  <c r="B11" i="1"/>
  <c r="A11" i="1" s="1"/>
  <c r="B12" i="1"/>
  <c r="A12" i="1" s="1"/>
  <c r="B13" i="1"/>
  <c r="A13" i="1" s="1"/>
  <c r="B14" i="1"/>
  <c r="A14" i="1" s="1"/>
  <c r="B15" i="1"/>
  <c r="A15" i="1" s="1"/>
  <c r="B16" i="1"/>
  <c r="A16" i="1" s="1"/>
  <c r="B17" i="1"/>
  <c r="A17" i="1" s="1"/>
  <c r="B18" i="1"/>
  <c r="A18" i="1" s="1"/>
  <c r="B19" i="1"/>
  <c r="A19" i="1" s="1"/>
  <c r="B20" i="1"/>
  <c r="A20" i="1" s="1"/>
  <c r="B21" i="1"/>
  <c r="A21" i="1" s="1"/>
  <c r="B22" i="1"/>
  <c r="A22" i="1" s="1"/>
  <c r="B23" i="1"/>
  <c r="A23" i="1" s="1"/>
  <c r="B24" i="1"/>
  <c r="A24" i="1" s="1"/>
  <c r="B25" i="1"/>
  <c r="A25" i="1" s="1"/>
  <c r="B26" i="1"/>
  <c r="A26" i="1" s="1"/>
  <c r="B27" i="1"/>
  <c r="A27" i="1" s="1"/>
  <c r="B28" i="1"/>
  <c r="A28" i="1" s="1"/>
  <c r="B29" i="1"/>
  <c r="A29" i="1" s="1"/>
  <c r="B30" i="1"/>
  <c r="A30" i="1" s="1"/>
  <c r="B31" i="1"/>
  <c r="A31" i="1" s="1"/>
  <c r="B32" i="1"/>
  <c r="A32" i="1" s="1"/>
  <c r="B33" i="1"/>
  <c r="A33" i="1" s="1"/>
  <c r="B34" i="1"/>
  <c r="A34" i="1" s="1"/>
  <c r="B35" i="1"/>
  <c r="A35" i="1" s="1"/>
  <c r="B36" i="1"/>
  <c r="A36" i="1" s="1"/>
  <c r="B37" i="1"/>
  <c r="A37" i="1" s="1"/>
  <c r="B38" i="1"/>
  <c r="A38" i="1" s="1"/>
  <c r="B39" i="1"/>
  <c r="A39" i="1" s="1"/>
  <c r="B40" i="1"/>
  <c r="A40" i="1" s="1"/>
  <c r="B41" i="1"/>
  <c r="A41" i="1" s="1"/>
  <c r="B42" i="1"/>
  <c r="A42" i="1" s="1"/>
  <c r="B43" i="1"/>
  <c r="A43" i="1" s="1"/>
  <c r="B44" i="1"/>
  <c r="A44" i="1" s="1"/>
  <c r="B45" i="1"/>
  <c r="A45" i="1" s="1"/>
  <c r="B46" i="1"/>
  <c r="A46" i="1" s="1"/>
  <c r="B47" i="1"/>
  <c r="A47" i="1" s="1"/>
  <c r="B48" i="1"/>
  <c r="A48" i="1" s="1"/>
  <c r="B49" i="1"/>
  <c r="A49" i="1" s="1"/>
  <c r="B50" i="1"/>
  <c r="A50" i="1" s="1"/>
  <c r="B51" i="1"/>
  <c r="A51" i="1" s="1"/>
  <c r="B52" i="1"/>
  <c r="A52" i="1" s="1"/>
  <c r="B53" i="1"/>
  <c r="A53" i="1" s="1"/>
  <c r="B54" i="1"/>
  <c r="A54" i="1" s="1"/>
  <c r="B55" i="1"/>
  <c r="A55" i="1" s="1"/>
  <c r="B56" i="1"/>
  <c r="A56" i="1" s="1"/>
  <c r="B57" i="1"/>
  <c r="A57" i="1" s="1"/>
  <c r="B58" i="1"/>
  <c r="A58" i="1" s="1"/>
  <c r="B59" i="1"/>
  <c r="A59" i="1" s="1"/>
  <c r="B60" i="1"/>
  <c r="A60" i="1" s="1"/>
  <c r="B61" i="1"/>
  <c r="A61" i="1" s="1"/>
  <c r="B62" i="1"/>
  <c r="A62" i="1" s="1"/>
  <c r="B63" i="1"/>
  <c r="A63" i="1" s="1"/>
  <c r="B64" i="1"/>
  <c r="A64" i="1" s="1"/>
  <c r="B65" i="1"/>
  <c r="A65" i="1" s="1"/>
  <c r="B66" i="1"/>
  <c r="A66" i="1" s="1"/>
  <c r="B67" i="1"/>
  <c r="A67" i="1" s="1"/>
  <c r="B68" i="1"/>
  <c r="A68" i="1" s="1"/>
  <c r="B69" i="1"/>
  <c r="A69" i="1" s="1"/>
  <c r="B70" i="1"/>
  <c r="A70" i="1" s="1"/>
  <c r="B71" i="1"/>
  <c r="A71" i="1" s="1"/>
  <c r="B72" i="1"/>
  <c r="A72" i="1" s="1"/>
  <c r="B73" i="1"/>
  <c r="A73" i="1" s="1"/>
  <c r="B74" i="1"/>
  <c r="A74" i="1" s="1"/>
  <c r="B75" i="1"/>
  <c r="A75" i="1" s="1"/>
  <c r="B76" i="1"/>
  <c r="A76" i="1" s="1"/>
  <c r="B77" i="1"/>
  <c r="A77" i="1" s="1"/>
  <c r="B78" i="1"/>
  <c r="A78" i="1" s="1"/>
  <c r="B79" i="1"/>
  <c r="A79" i="1" s="1"/>
  <c r="B80" i="1"/>
  <c r="A80" i="1" s="1"/>
  <c r="B81" i="1"/>
  <c r="A81" i="1" s="1"/>
  <c r="B82" i="1"/>
  <c r="A82" i="1" s="1"/>
  <c r="B83" i="1"/>
  <c r="A83" i="1" s="1"/>
  <c r="B84" i="1"/>
  <c r="A84" i="1" s="1"/>
  <c r="B85" i="1"/>
  <c r="A85" i="1" s="1"/>
  <c r="B86" i="1"/>
  <c r="A86" i="1" s="1"/>
  <c r="B87" i="1"/>
  <c r="A87" i="1" s="1"/>
  <c r="B88" i="1"/>
  <c r="A88" i="1" s="1"/>
  <c r="B89" i="1"/>
  <c r="A89" i="1" s="1"/>
  <c r="B90" i="1"/>
  <c r="A90" i="1" s="1"/>
  <c r="B91" i="1"/>
  <c r="A91" i="1" s="1"/>
  <c r="B92" i="1"/>
  <c r="A92" i="1" s="1"/>
  <c r="B93" i="1"/>
  <c r="A93" i="1" s="1"/>
  <c r="B94" i="1"/>
  <c r="A94" i="1" s="1"/>
  <c r="B95" i="1"/>
  <c r="A95" i="1" s="1"/>
  <c r="B96" i="1"/>
  <c r="A96" i="1" s="1"/>
  <c r="B97" i="1"/>
  <c r="A97" i="1" s="1"/>
  <c r="B98" i="1"/>
  <c r="A98" i="1" s="1"/>
  <c r="B99" i="1"/>
  <c r="A99" i="1" s="1"/>
  <c r="B100" i="1"/>
  <c r="A100" i="1" s="1"/>
  <c r="B101" i="1"/>
  <c r="A101" i="1" s="1"/>
  <c r="B102" i="1"/>
  <c r="A102" i="1" s="1"/>
  <c r="B103" i="1"/>
  <c r="A103" i="1" s="1"/>
  <c r="B104" i="1"/>
  <c r="A104" i="1" s="1"/>
  <c r="B105" i="1"/>
  <c r="A105" i="1" s="1"/>
  <c r="B106" i="1"/>
  <c r="A106" i="1" s="1"/>
  <c r="B107" i="1"/>
  <c r="A107" i="1" s="1"/>
  <c r="B108" i="1"/>
  <c r="A108" i="1" s="1"/>
  <c r="B109" i="1"/>
  <c r="A109" i="1" s="1"/>
  <c r="B110" i="1"/>
  <c r="A110" i="1" s="1"/>
  <c r="B111" i="1"/>
  <c r="A111" i="1" s="1"/>
  <c r="B112" i="1"/>
  <c r="A112" i="1" s="1"/>
  <c r="B113" i="1"/>
  <c r="A113" i="1" s="1"/>
  <c r="B114" i="1"/>
  <c r="A114" i="1" s="1"/>
  <c r="B115" i="1"/>
  <c r="A115" i="1" s="1"/>
  <c r="B116" i="1"/>
  <c r="A116" i="1" s="1"/>
  <c r="B117" i="1"/>
  <c r="A117" i="1" s="1"/>
  <c r="B118" i="1"/>
  <c r="A118" i="1" s="1"/>
  <c r="B119" i="1"/>
  <c r="A119" i="1" s="1"/>
  <c r="B120" i="1"/>
  <c r="A120" i="1" s="1"/>
  <c r="B121" i="1"/>
  <c r="A121" i="1" s="1"/>
  <c r="B122" i="1"/>
  <c r="A122" i="1" s="1"/>
  <c r="B123" i="1"/>
  <c r="A123" i="1" s="1"/>
  <c r="B124" i="1"/>
  <c r="A124" i="1" s="1"/>
  <c r="B125" i="1"/>
  <c r="A125" i="1" s="1"/>
  <c r="B126" i="1"/>
  <c r="A126" i="1" s="1"/>
  <c r="B127" i="1"/>
  <c r="A127" i="1" s="1"/>
  <c r="B128" i="1"/>
  <c r="A128" i="1" s="1"/>
  <c r="B129" i="1"/>
  <c r="A129" i="1" s="1"/>
  <c r="B130" i="1"/>
  <c r="A130" i="1" s="1"/>
  <c r="B131" i="1"/>
  <c r="A131" i="1" s="1"/>
  <c r="B132" i="1"/>
  <c r="A132" i="1" s="1"/>
  <c r="B133" i="1"/>
  <c r="A133" i="1" s="1"/>
  <c r="B134" i="1"/>
  <c r="A134" i="1" s="1"/>
  <c r="B135" i="1"/>
  <c r="A135" i="1" s="1"/>
  <c r="B136" i="1"/>
  <c r="A136" i="1" s="1"/>
  <c r="B137" i="1"/>
  <c r="A137" i="1" s="1"/>
  <c r="B138" i="1"/>
  <c r="A138" i="1" s="1"/>
  <c r="B139" i="1"/>
  <c r="A139" i="1" s="1"/>
  <c r="B140" i="1"/>
  <c r="A140" i="1" s="1"/>
  <c r="B141" i="1"/>
  <c r="A141" i="1" s="1"/>
  <c r="B142" i="1"/>
  <c r="A142" i="1" s="1"/>
  <c r="B143" i="1"/>
  <c r="A143" i="1" s="1"/>
  <c r="B144" i="1"/>
  <c r="A144" i="1" s="1"/>
  <c r="B145" i="1"/>
  <c r="A145" i="1" s="1"/>
  <c r="B146" i="1"/>
  <c r="A146" i="1" s="1"/>
  <c r="B147" i="1"/>
  <c r="A147" i="1" s="1"/>
  <c r="B148" i="1"/>
  <c r="A148" i="1" s="1"/>
  <c r="B149" i="1"/>
  <c r="A149" i="1" s="1"/>
  <c r="B150" i="1"/>
  <c r="A150" i="1" s="1"/>
  <c r="B151" i="1"/>
  <c r="A151" i="1" s="1"/>
  <c r="B152" i="1"/>
  <c r="A152" i="1" s="1"/>
  <c r="B153" i="1"/>
  <c r="A153" i="1" s="1"/>
  <c r="B154" i="1"/>
  <c r="A154" i="1" s="1"/>
  <c r="B155" i="1"/>
  <c r="A155" i="1" s="1"/>
  <c r="B156" i="1"/>
  <c r="A156" i="1" s="1"/>
  <c r="B157" i="1"/>
  <c r="A157" i="1" s="1"/>
  <c r="B158" i="1"/>
  <c r="A158" i="1" s="1"/>
  <c r="B159" i="1"/>
  <c r="A159" i="1" s="1"/>
  <c r="B160" i="1"/>
  <c r="A160" i="1" s="1"/>
  <c r="B161" i="1"/>
  <c r="A161" i="1" s="1"/>
  <c r="B162" i="1"/>
  <c r="A162" i="1" s="1"/>
  <c r="B163" i="1"/>
  <c r="A163" i="1" s="1"/>
  <c r="B164" i="1"/>
  <c r="A164" i="1" s="1"/>
  <c r="B165" i="1"/>
  <c r="A165" i="1" s="1"/>
  <c r="B166" i="1"/>
  <c r="A166" i="1" s="1"/>
  <c r="B167" i="1"/>
  <c r="A167" i="1" s="1"/>
  <c r="B168" i="1"/>
  <c r="A168" i="1" s="1"/>
  <c r="B169" i="1"/>
  <c r="A169" i="1" s="1"/>
  <c r="B170" i="1"/>
  <c r="A170" i="1" s="1"/>
  <c r="B171" i="1"/>
  <c r="A171" i="1" s="1"/>
  <c r="B172" i="1"/>
  <c r="A172" i="1" s="1"/>
  <c r="B173" i="1"/>
  <c r="A173" i="1" s="1"/>
  <c r="B174" i="1"/>
  <c r="A174" i="1" s="1"/>
  <c r="B175" i="1"/>
  <c r="A175" i="1" s="1"/>
  <c r="B176" i="1"/>
  <c r="A176" i="1" s="1"/>
  <c r="B177" i="1"/>
  <c r="A177" i="1" s="1"/>
  <c r="B178" i="1"/>
  <c r="A178" i="1" s="1"/>
  <c r="B179" i="1"/>
  <c r="A179" i="1" s="1"/>
  <c r="B180" i="1"/>
  <c r="A180" i="1" s="1"/>
  <c r="B181" i="1"/>
  <c r="A181" i="1" s="1"/>
  <c r="B182" i="1"/>
  <c r="A182" i="1" s="1"/>
  <c r="B183" i="1"/>
  <c r="A183" i="1" s="1"/>
  <c r="B184" i="1"/>
  <c r="A184" i="1" s="1"/>
  <c r="B185" i="1"/>
  <c r="A185" i="1" s="1"/>
  <c r="B186" i="1"/>
  <c r="A186" i="1" s="1"/>
  <c r="B187" i="1"/>
  <c r="A187" i="1" s="1"/>
  <c r="B188" i="1"/>
  <c r="A188" i="1" s="1"/>
  <c r="B189" i="1"/>
  <c r="A189" i="1" s="1"/>
  <c r="B190" i="1"/>
  <c r="A190" i="1" s="1"/>
  <c r="B191" i="1"/>
  <c r="A191" i="1" s="1"/>
  <c r="B192" i="1"/>
  <c r="A192" i="1" s="1"/>
  <c r="B193" i="1"/>
  <c r="A193" i="1" s="1"/>
  <c r="B194" i="1"/>
  <c r="A194" i="1" s="1"/>
  <c r="B195" i="1"/>
  <c r="A195" i="1" s="1"/>
  <c r="B196" i="1"/>
  <c r="A196" i="1" s="1"/>
  <c r="B197" i="1"/>
  <c r="A197" i="1" s="1"/>
  <c r="B198" i="1"/>
  <c r="A198" i="1" s="1"/>
  <c r="B199" i="1"/>
  <c r="A199" i="1" s="1"/>
  <c r="B200" i="1"/>
  <c r="A200" i="1" s="1"/>
  <c r="B201" i="1"/>
  <c r="A201" i="1" s="1"/>
  <c r="B202" i="1"/>
  <c r="A202" i="1" s="1"/>
  <c r="B203" i="1"/>
  <c r="A203" i="1" s="1"/>
  <c r="B204" i="1"/>
  <c r="A204" i="1" s="1"/>
  <c r="B205" i="1"/>
  <c r="A205" i="1" s="1"/>
  <c r="B206" i="1"/>
  <c r="A206" i="1" s="1"/>
  <c r="B207" i="1"/>
  <c r="A207" i="1" s="1"/>
  <c r="B208" i="1"/>
  <c r="A208" i="1" s="1"/>
  <c r="B209" i="1"/>
  <c r="A209" i="1" s="1"/>
  <c r="B210" i="1"/>
  <c r="A210" i="1" s="1"/>
  <c r="B211" i="1"/>
  <c r="A211" i="1" s="1"/>
  <c r="B212" i="1"/>
  <c r="A212" i="1" s="1"/>
  <c r="B213" i="1"/>
  <c r="A213" i="1" s="1"/>
  <c r="B214" i="1"/>
  <c r="A214" i="1" s="1"/>
  <c r="B215" i="1"/>
  <c r="A215" i="1" s="1"/>
  <c r="B216" i="1"/>
  <c r="A216" i="1" s="1"/>
  <c r="B217" i="1"/>
  <c r="A217" i="1" s="1"/>
  <c r="B218" i="1"/>
  <c r="A218" i="1" s="1"/>
  <c r="B219" i="1"/>
  <c r="A219" i="1" s="1"/>
  <c r="B220" i="1"/>
  <c r="A220" i="1" s="1"/>
  <c r="B221" i="1"/>
  <c r="A221" i="1" s="1"/>
  <c r="B222" i="1"/>
  <c r="A222" i="1" s="1"/>
  <c r="B223" i="1"/>
  <c r="A223" i="1" s="1"/>
  <c r="B224" i="1"/>
  <c r="A224" i="1" s="1"/>
  <c r="B225" i="1"/>
  <c r="A225" i="1" s="1"/>
  <c r="B226" i="1"/>
  <c r="A226" i="1" s="1"/>
  <c r="B227" i="1"/>
  <c r="A227" i="1" s="1"/>
  <c r="B228" i="1"/>
  <c r="A228" i="1" s="1"/>
  <c r="B229" i="1"/>
  <c r="A229" i="1" s="1"/>
  <c r="B230" i="1"/>
  <c r="A230" i="1" s="1"/>
  <c r="B231" i="1"/>
  <c r="A231" i="1" s="1"/>
  <c r="B232" i="1"/>
  <c r="A232" i="1" s="1"/>
  <c r="B233" i="1"/>
  <c r="A233" i="1" s="1"/>
  <c r="B234" i="1"/>
  <c r="A234" i="1" s="1"/>
  <c r="B235" i="1"/>
  <c r="A235" i="1" s="1"/>
  <c r="B236" i="1"/>
  <c r="A236" i="1" s="1"/>
  <c r="B237" i="1"/>
  <c r="A237" i="1" s="1"/>
  <c r="B238" i="1"/>
  <c r="A238" i="1" s="1"/>
  <c r="B239" i="1"/>
  <c r="A239" i="1" s="1"/>
  <c r="B240" i="1"/>
  <c r="A240" i="1" s="1"/>
  <c r="B241" i="1"/>
  <c r="A241" i="1" s="1"/>
  <c r="B242" i="1"/>
  <c r="A242" i="1" s="1"/>
  <c r="B243" i="1"/>
  <c r="A243" i="1" s="1"/>
  <c r="B244" i="1"/>
  <c r="A244" i="1" s="1"/>
  <c r="B245" i="1"/>
  <c r="A245" i="1" s="1"/>
  <c r="B246" i="1"/>
  <c r="A246" i="1" s="1"/>
  <c r="B247" i="1"/>
  <c r="A247" i="1" s="1"/>
  <c r="B248" i="1"/>
  <c r="A248" i="1" s="1"/>
  <c r="B249" i="1"/>
  <c r="A249" i="1" s="1"/>
  <c r="B250" i="1"/>
  <c r="A250" i="1" s="1"/>
  <c r="B251" i="1"/>
  <c r="A251" i="1" s="1"/>
  <c r="B252" i="1"/>
  <c r="A252" i="1" s="1"/>
  <c r="B253" i="1"/>
  <c r="A253" i="1" s="1"/>
  <c r="B254" i="1"/>
  <c r="A254" i="1" s="1"/>
  <c r="B255" i="1"/>
  <c r="A255" i="1" s="1"/>
  <c r="B256" i="1"/>
  <c r="A256" i="1" s="1"/>
  <c r="B257" i="1"/>
  <c r="A257" i="1" s="1"/>
  <c r="B258" i="1"/>
  <c r="A258" i="1" s="1"/>
  <c r="B259" i="1"/>
  <c r="A259" i="1" s="1"/>
  <c r="B260" i="1"/>
  <c r="A260" i="1" s="1"/>
  <c r="B261" i="1"/>
  <c r="A261" i="1" s="1"/>
  <c r="B262" i="1"/>
  <c r="A262" i="1" s="1"/>
  <c r="B263" i="1"/>
  <c r="A263" i="1" s="1"/>
  <c r="B264" i="1"/>
  <c r="A264" i="1" s="1"/>
  <c r="B265" i="1"/>
  <c r="A265" i="1" s="1"/>
  <c r="B266" i="1"/>
  <c r="A266" i="1" s="1"/>
  <c r="B267" i="1"/>
  <c r="A267" i="1" s="1"/>
  <c r="B268" i="1"/>
  <c r="A268" i="1" s="1"/>
  <c r="B269" i="1"/>
  <c r="A269" i="1" s="1"/>
  <c r="B270" i="1"/>
  <c r="A270" i="1" s="1"/>
  <c r="B271" i="1"/>
  <c r="A271" i="1" s="1"/>
  <c r="B272" i="1"/>
  <c r="A272" i="1" s="1"/>
  <c r="B273" i="1"/>
  <c r="A273" i="1" s="1"/>
  <c r="B274" i="1"/>
  <c r="A274" i="1" s="1"/>
  <c r="B275" i="1"/>
  <c r="A275" i="1" s="1"/>
  <c r="B276" i="1"/>
  <c r="A276" i="1" s="1"/>
  <c r="B277" i="1"/>
  <c r="A277" i="1" s="1"/>
  <c r="B278" i="1"/>
  <c r="A278" i="1" s="1"/>
  <c r="B279" i="1"/>
  <c r="A279" i="1" s="1"/>
  <c r="B280" i="1"/>
  <c r="A280" i="1" s="1"/>
  <c r="B281" i="1"/>
  <c r="A281" i="1" s="1"/>
  <c r="B282" i="1"/>
  <c r="A282" i="1" s="1"/>
  <c r="B283" i="1"/>
  <c r="A283" i="1" s="1"/>
  <c r="B284" i="1"/>
  <c r="A284" i="1" s="1"/>
  <c r="B285" i="1"/>
  <c r="A285" i="1" s="1"/>
  <c r="B286" i="1"/>
  <c r="A286" i="1" s="1"/>
  <c r="B287" i="1"/>
  <c r="A287" i="1" s="1"/>
  <c r="B288" i="1"/>
  <c r="A288" i="1" s="1"/>
  <c r="B289" i="1"/>
  <c r="A289" i="1" s="1"/>
  <c r="B290" i="1"/>
  <c r="A290" i="1" s="1"/>
  <c r="B291" i="1"/>
  <c r="A291" i="1" s="1"/>
  <c r="B292" i="1"/>
  <c r="A292" i="1" s="1"/>
  <c r="B293" i="1"/>
  <c r="A293" i="1" s="1"/>
  <c r="B294" i="1"/>
  <c r="A294" i="1" s="1"/>
  <c r="B295" i="1"/>
  <c r="A295" i="1" s="1"/>
  <c r="B296" i="1"/>
  <c r="A296" i="1" s="1"/>
  <c r="B297" i="1"/>
  <c r="A297" i="1" s="1"/>
  <c r="B298" i="1"/>
  <c r="A298" i="1" s="1"/>
  <c r="B299" i="1"/>
  <c r="A299" i="1" s="1"/>
  <c r="B300" i="1"/>
  <c r="A300" i="1" s="1"/>
  <c r="B301" i="1"/>
  <c r="A301" i="1" s="1"/>
  <c r="B302" i="1"/>
  <c r="A302" i="1" s="1"/>
  <c r="B303" i="1"/>
  <c r="A303" i="1" s="1"/>
  <c r="B304" i="1"/>
  <c r="A304" i="1" s="1"/>
  <c r="B305" i="1"/>
  <c r="A305" i="1" s="1"/>
  <c r="B306" i="1"/>
  <c r="A306" i="1" s="1"/>
  <c r="B307" i="1"/>
  <c r="A307" i="1" s="1"/>
  <c r="B308" i="1"/>
  <c r="A308" i="1" s="1"/>
  <c r="B309" i="1"/>
  <c r="A309" i="1" s="1"/>
  <c r="B310" i="1"/>
  <c r="A310" i="1" s="1"/>
  <c r="B311" i="1"/>
  <c r="A311" i="1" s="1"/>
  <c r="B312" i="1"/>
  <c r="A312" i="1" s="1"/>
  <c r="B313" i="1"/>
  <c r="A313" i="1" s="1"/>
  <c r="B314" i="1"/>
  <c r="A314" i="1" s="1"/>
  <c r="B315" i="1"/>
  <c r="A315" i="1" s="1"/>
  <c r="B316" i="1"/>
  <c r="A316" i="1" s="1"/>
  <c r="B317" i="1"/>
  <c r="A317" i="1" s="1"/>
  <c r="B318" i="1"/>
  <c r="A318" i="1" s="1"/>
  <c r="B319" i="1"/>
  <c r="A319" i="1" s="1"/>
  <c r="B320" i="1"/>
  <c r="A320" i="1" s="1"/>
  <c r="B321" i="1"/>
  <c r="A321" i="1" s="1"/>
  <c r="B322" i="1"/>
  <c r="A322" i="1" s="1"/>
  <c r="B323" i="1"/>
  <c r="A323" i="1" s="1"/>
  <c r="B324" i="1"/>
  <c r="A324" i="1" s="1"/>
  <c r="B325" i="1"/>
  <c r="A325" i="1" s="1"/>
  <c r="B326" i="1"/>
  <c r="A326" i="1" s="1"/>
  <c r="B327" i="1"/>
  <c r="A327" i="1" s="1"/>
  <c r="B328" i="1"/>
  <c r="A328" i="1" s="1"/>
  <c r="B329" i="1"/>
  <c r="A329" i="1" s="1"/>
  <c r="B330" i="1"/>
  <c r="A330" i="1" s="1"/>
  <c r="B331" i="1"/>
  <c r="A331" i="1" s="1"/>
  <c r="B332" i="1"/>
  <c r="A332" i="1" s="1"/>
  <c r="B333" i="1"/>
  <c r="A333" i="1" s="1"/>
  <c r="B334" i="1"/>
  <c r="A334" i="1" s="1"/>
  <c r="B335" i="1"/>
  <c r="A335" i="1" s="1"/>
  <c r="B336" i="1"/>
  <c r="A336" i="1" s="1"/>
  <c r="B337" i="1"/>
  <c r="A337" i="1" s="1"/>
  <c r="B338" i="1"/>
  <c r="A338" i="1" s="1"/>
  <c r="B339" i="1"/>
  <c r="A339" i="1" s="1"/>
  <c r="B340" i="1"/>
  <c r="A340" i="1" s="1"/>
  <c r="B341" i="1"/>
  <c r="A341" i="1" s="1"/>
  <c r="B342" i="1"/>
  <c r="A342" i="1" s="1"/>
  <c r="B343" i="1"/>
  <c r="A343" i="1" s="1"/>
  <c r="B344" i="1"/>
  <c r="A344" i="1" s="1"/>
  <c r="B345" i="1"/>
  <c r="A345" i="1" s="1"/>
  <c r="B346" i="1"/>
  <c r="A346" i="1" s="1"/>
  <c r="B347" i="1"/>
  <c r="A347" i="1" s="1"/>
  <c r="B348" i="1"/>
  <c r="A348" i="1" s="1"/>
  <c r="B349" i="1"/>
  <c r="A349" i="1" s="1"/>
  <c r="B350" i="1"/>
  <c r="A350" i="1" s="1"/>
  <c r="B351" i="1"/>
  <c r="A351" i="1" s="1"/>
  <c r="B352" i="1"/>
  <c r="A352" i="1" s="1"/>
  <c r="B353" i="1"/>
  <c r="A353" i="1" s="1"/>
  <c r="B354" i="1"/>
  <c r="A354" i="1" s="1"/>
  <c r="B355" i="1"/>
  <c r="A355" i="1" s="1"/>
  <c r="B356" i="1"/>
  <c r="A356" i="1" s="1"/>
  <c r="B357" i="1"/>
  <c r="A357" i="1" s="1"/>
  <c r="B358" i="1"/>
  <c r="A358" i="1" s="1"/>
  <c r="B359" i="1"/>
  <c r="A359" i="1" s="1"/>
  <c r="B360" i="1"/>
  <c r="A360" i="1" s="1"/>
  <c r="B361" i="1"/>
  <c r="A361" i="1" s="1"/>
  <c r="B362" i="1"/>
  <c r="A362" i="1" s="1"/>
  <c r="B363" i="1"/>
  <c r="A363" i="1" s="1"/>
  <c r="B364" i="1"/>
  <c r="A364" i="1" s="1"/>
  <c r="B365" i="1"/>
  <c r="A365" i="1" s="1"/>
  <c r="B366" i="1"/>
  <c r="A366" i="1" s="1"/>
  <c r="B367" i="1"/>
  <c r="A367" i="1" s="1"/>
  <c r="B368" i="1"/>
  <c r="A368" i="1" s="1"/>
  <c r="B369" i="1"/>
  <c r="A369" i="1" s="1"/>
  <c r="B370" i="1"/>
  <c r="A370" i="1" s="1"/>
  <c r="B371" i="1"/>
  <c r="A371" i="1" s="1"/>
  <c r="B372" i="1"/>
  <c r="A372" i="1" s="1"/>
  <c r="B373" i="1"/>
  <c r="A373" i="1" s="1"/>
  <c r="B374" i="1"/>
  <c r="A374" i="1" s="1"/>
  <c r="B375" i="1"/>
  <c r="A375" i="1" s="1"/>
  <c r="B376" i="1"/>
  <c r="A376" i="1" s="1"/>
  <c r="B377" i="1"/>
  <c r="A377" i="1" s="1"/>
  <c r="B378" i="1"/>
  <c r="A378" i="1" s="1"/>
  <c r="B379" i="1"/>
  <c r="A379" i="1" s="1"/>
  <c r="B380" i="1"/>
  <c r="A380" i="1" s="1"/>
  <c r="B381" i="1"/>
  <c r="A381" i="1" s="1"/>
  <c r="B382" i="1"/>
  <c r="A382" i="1" s="1"/>
  <c r="B383" i="1"/>
  <c r="A383" i="1" s="1"/>
  <c r="B384" i="1"/>
  <c r="A384" i="1" s="1"/>
  <c r="B385" i="1"/>
  <c r="A385" i="1" s="1"/>
  <c r="B386" i="1"/>
  <c r="A386" i="1" s="1"/>
  <c r="B387" i="1"/>
  <c r="A387" i="1" s="1"/>
  <c r="B388" i="1"/>
  <c r="A388" i="1" s="1"/>
  <c r="B389" i="1"/>
  <c r="A389" i="1" s="1"/>
  <c r="B390" i="1"/>
  <c r="A390" i="1" s="1"/>
  <c r="B391" i="1"/>
  <c r="A391" i="1" s="1"/>
  <c r="B392" i="1"/>
  <c r="A392" i="1" s="1"/>
  <c r="B393" i="1"/>
  <c r="A393" i="1" s="1"/>
  <c r="B394" i="1"/>
  <c r="A394" i="1" s="1"/>
  <c r="B395" i="1"/>
  <c r="A395" i="1" s="1"/>
  <c r="B396" i="1"/>
  <c r="A396" i="1" s="1"/>
  <c r="B397" i="1"/>
  <c r="A397" i="1" s="1"/>
  <c r="B398" i="1"/>
  <c r="A398" i="1" s="1"/>
  <c r="B399" i="1"/>
  <c r="A399" i="1" s="1"/>
  <c r="B400" i="1"/>
  <c r="A400" i="1" s="1"/>
  <c r="B401" i="1"/>
  <c r="A401" i="1" s="1"/>
  <c r="B402" i="1"/>
  <c r="A402" i="1" s="1"/>
  <c r="B403" i="1"/>
  <c r="A403" i="1" s="1"/>
  <c r="B404" i="1"/>
  <c r="A404" i="1" s="1"/>
  <c r="B405" i="1"/>
  <c r="A405" i="1" s="1"/>
  <c r="B406" i="1"/>
  <c r="A406" i="1" s="1"/>
  <c r="B407" i="1"/>
  <c r="A407" i="1" s="1"/>
  <c r="B408" i="1"/>
  <c r="A408" i="1" s="1"/>
  <c r="B409" i="1"/>
  <c r="A409" i="1" s="1"/>
  <c r="B410" i="1"/>
  <c r="A410" i="1" s="1"/>
  <c r="B411" i="1"/>
  <c r="A411" i="1" s="1"/>
  <c r="B412" i="1"/>
  <c r="A412" i="1" s="1"/>
  <c r="B413" i="1"/>
  <c r="A413" i="1" s="1"/>
  <c r="B414" i="1"/>
  <c r="A414" i="1" s="1"/>
  <c r="B415" i="1"/>
  <c r="A415" i="1" s="1"/>
  <c r="B416" i="1"/>
  <c r="A416" i="1" s="1"/>
  <c r="B417" i="1"/>
  <c r="A417" i="1" s="1"/>
  <c r="B418" i="1"/>
  <c r="A418" i="1" s="1"/>
  <c r="B419" i="1"/>
  <c r="A419" i="1" s="1"/>
  <c r="B420" i="1"/>
  <c r="A420" i="1" s="1"/>
  <c r="B421" i="1"/>
  <c r="A421" i="1" s="1"/>
  <c r="B422" i="1"/>
  <c r="A422" i="1" s="1"/>
  <c r="B423" i="1"/>
  <c r="A423" i="1" s="1"/>
  <c r="B424" i="1"/>
  <c r="A424" i="1" s="1"/>
  <c r="B425" i="1"/>
  <c r="A425" i="1" s="1"/>
  <c r="B426" i="1"/>
  <c r="A426" i="1" s="1"/>
  <c r="B427" i="1"/>
  <c r="A427" i="1" s="1"/>
  <c r="B428" i="1"/>
  <c r="A428" i="1" s="1"/>
  <c r="B429" i="1"/>
  <c r="A429" i="1" s="1"/>
  <c r="B430" i="1"/>
  <c r="A430" i="1" s="1"/>
  <c r="B431" i="1"/>
  <c r="A431" i="1" s="1"/>
  <c r="B432" i="1"/>
  <c r="A432" i="1" s="1"/>
  <c r="B433" i="1"/>
  <c r="A433" i="1" s="1"/>
  <c r="B434" i="1"/>
  <c r="A434" i="1" s="1"/>
  <c r="B435" i="1"/>
  <c r="A435" i="1" s="1"/>
  <c r="B436" i="1"/>
  <c r="A436" i="1" s="1"/>
  <c r="B437" i="1"/>
  <c r="A437" i="1" s="1"/>
  <c r="B438" i="1"/>
  <c r="A438" i="1" s="1"/>
  <c r="B439" i="1"/>
  <c r="A439" i="1" s="1"/>
  <c r="B440" i="1"/>
  <c r="A440" i="1" s="1"/>
  <c r="B441" i="1"/>
  <c r="A441" i="1" s="1"/>
  <c r="B442" i="1"/>
  <c r="A442" i="1" s="1"/>
  <c r="B443" i="1"/>
  <c r="A443" i="1" s="1"/>
  <c r="B444" i="1"/>
  <c r="A444" i="1" s="1"/>
  <c r="B445" i="1"/>
  <c r="A445" i="1" s="1"/>
  <c r="B446" i="1"/>
  <c r="A446" i="1" s="1"/>
  <c r="B447" i="1"/>
  <c r="A447" i="1" s="1"/>
  <c r="B448" i="1"/>
  <c r="A448" i="1" s="1"/>
  <c r="B449" i="1"/>
  <c r="A449" i="1" s="1"/>
  <c r="B450" i="1"/>
  <c r="A450" i="1" s="1"/>
  <c r="B451" i="1"/>
  <c r="A451" i="1" s="1"/>
  <c r="B452" i="1"/>
  <c r="A452" i="1" s="1"/>
  <c r="B453" i="1"/>
  <c r="A453" i="1" s="1"/>
  <c r="B454" i="1"/>
  <c r="A454" i="1" s="1"/>
  <c r="B455" i="1"/>
  <c r="A455" i="1" s="1"/>
  <c r="B456" i="1"/>
  <c r="A456" i="1" s="1"/>
  <c r="B457" i="1"/>
  <c r="A457" i="1" s="1"/>
  <c r="B458" i="1"/>
  <c r="A458" i="1" s="1"/>
  <c r="B459" i="1"/>
  <c r="A459" i="1" s="1"/>
  <c r="B460" i="1"/>
  <c r="A460" i="1" s="1"/>
  <c r="B461" i="1"/>
  <c r="A461" i="1" s="1"/>
  <c r="B462" i="1"/>
  <c r="A462" i="1" s="1"/>
  <c r="B463" i="1"/>
  <c r="A463" i="1" s="1"/>
  <c r="B464" i="1"/>
  <c r="A464" i="1" s="1"/>
  <c r="B465" i="1"/>
  <c r="A465" i="1" s="1"/>
  <c r="B466" i="1"/>
  <c r="A466" i="1" s="1"/>
  <c r="B467" i="1"/>
  <c r="A467" i="1" s="1"/>
  <c r="B468" i="1"/>
  <c r="A468" i="1" s="1"/>
  <c r="B469" i="1"/>
  <c r="A469" i="1" s="1"/>
  <c r="B470" i="1"/>
  <c r="A470" i="1" s="1"/>
  <c r="B471" i="1"/>
  <c r="A471" i="1" s="1"/>
  <c r="B472" i="1"/>
  <c r="A472" i="1" s="1"/>
  <c r="B473" i="1"/>
  <c r="A473" i="1" s="1"/>
  <c r="B474" i="1"/>
  <c r="A474" i="1" s="1"/>
  <c r="B475" i="1"/>
  <c r="A475" i="1" s="1"/>
  <c r="B476" i="1"/>
  <c r="A476" i="1" s="1"/>
  <c r="B477" i="1"/>
  <c r="A477" i="1" s="1"/>
  <c r="B478" i="1"/>
  <c r="A478" i="1" s="1"/>
  <c r="B479" i="1"/>
  <c r="A479" i="1" s="1"/>
  <c r="B480" i="1"/>
  <c r="A480" i="1" s="1"/>
  <c r="B481" i="1"/>
  <c r="A481" i="1" s="1"/>
  <c r="B482" i="1"/>
  <c r="A482" i="1" s="1"/>
  <c r="B483" i="1"/>
  <c r="A483" i="1" s="1"/>
  <c r="B484" i="1"/>
  <c r="A484" i="1" s="1"/>
  <c r="B485" i="1"/>
  <c r="A485" i="1" s="1"/>
  <c r="B486" i="1"/>
  <c r="A486" i="1" s="1"/>
  <c r="B487" i="1"/>
  <c r="A487" i="1" s="1"/>
  <c r="B488" i="1"/>
  <c r="A488" i="1" s="1"/>
  <c r="B489" i="1"/>
  <c r="A489" i="1" s="1"/>
  <c r="B490" i="1"/>
  <c r="A490" i="1" s="1"/>
  <c r="B491" i="1"/>
  <c r="A491" i="1" s="1"/>
  <c r="B492" i="1"/>
  <c r="A492" i="1" s="1"/>
  <c r="B493" i="1"/>
  <c r="A493" i="1" s="1"/>
  <c r="B494" i="1"/>
  <c r="A494" i="1" s="1"/>
  <c r="B495" i="1"/>
  <c r="A495" i="1" s="1"/>
  <c r="B496" i="1"/>
  <c r="A496" i="1" s="1"/>
  <c r="B497" i="1"/>
  <c r="A497" i="1" s="1"/>
  <c r="B498" i="1"/>
  <c r="A498" i="1" s="1"/>
  <c r="B499" i="1"/>
  <c r="A499" i="1" s="1"/>
  <c r="B500" i="1"/>
  <c r="A500" i="1" s="1"/>
  <c r="B501" i="1"/>
  <c r="A501" i="1" s="1"/>
  <c r="B502" i="1"/>
  <c r="A502" i="1" s="1"/>
  <c r="B503" i="1"/>
  <c r="A503" i="1" s="1"/>
  <c r="B504" i="1"/>
  <c r="A504" i="1" s="1"/>
  <c r="B505" i="1"/>
  <c r="A505" i="1" s="1"/>
  <c r="B506" i="1"/>
  <c r="A506" i="1" s="1"/>
  <c r="B507" i="1"/>
  <c r="A507" i="1" s="1"/>
  <c r="B508" i="1"/>
  <c r="A508" i="1" s="1"/>
  <c r="B509" i="1"/>
  <c r="A509" i="1" s="1"/>
  <c r="B510" i="1"/>
  <c r="A510" i="1" s="1"/>
  <c r="B511" i="1"/>
  <c r="A511" i="1" s="1"/>
  <c r="B512" i="1"/>
  <c r="A512" i="1" s="1"/>
  <c r="B513" i="1"/>
  <c r="A513" i="1" s="1"/>
  <c r="B514" i="1"/>
  <c r="A514" i="1" s="1"/>
  <c r="B515" i="1"/>
  <c r="A515" i="1" s="1"/>
  <c r="B516" i="1"/>
  <c r="A516" i="1" s="1"/>
  <c r="B517" i="1"/>
  <c r="A517" i="1" s="1"/>
  <c r="B518" i="1"/>
  <c r="A518" i="1" s="1"/>
  <c r="B519" i="1"/>
  <c r="A519" i="1" s="1"/>
  <c r="B520" i="1"/>
  <c r="A520" i="1" s="1"/>
  <c r="B521" i="1"/>
  <c r="A521" i="1" s="1"/>
  <c r="B522" i="1"/>
  <c r="A522" i="1" s="1"/>
  <c r="B523" i="1"/>
  <c r="A523" i="1" s="1"/>
  <c r="B524" i="1"/>
  <c r="A524" i="1" s="1"/>
  <c r="B525" i="1"/>
  <c r="A525" i="1" s="1"/>
  <c r="B526" i="1"/>
  <c r="A526" i="1" s="1"/>
  <c r="B527" i="1"/>
  <c r="A527" i="1" s="1"/>
  <c r="B528" i="1"/>
  <c r="A528" i="1" s="1"/>
  <c r="B529" i="1"/>
  <c r="A529" i="1" s="1"/>
  <c r="B530" i="1"/>
  <c r="A530" i="1" s="1"/>
  <c r="B531" i="1"/>
  <c r="A531" i="1" s="1"/>
  <c r="B532" i="1"/>
  <c r="A532" i="1" s="1"/>
  <c r="B533" i="1"/>
  <c r="A533" i="1" s="1"/>
  <c r="B534" i="1"/>
  <c r="A534" i="1" s="1"/>
  <c r="B535" i="1"/>
  <c r="A535" i="1" s="1"/>
  <c r="B536" i="1"/>
  <c r="A536" i="1" s="1"/>
  <c r="B537" i="1"/>
  <c r="A537" i="1" s="1"/>
  <c r="B538" i="1"/>
  <c r="A538" i="1" s="1"/>
  <c r="B539" i="1"/>
  <c r="A539" i="1" s="1"/>
  <c r="B540" i="1"/>
  <c r="A540" i="1" s="1"/>
  <c r="B541" i="1"/>
  <c r="A541" i="1" s="1"/>
  <c r="B542" i="1"/>
  <c r="A542" i="1" s="1"/>
  <c r="B543" i="1"/>
  <c r="A543" i="1" s="1"/>
  <c r="B544" i="1"/>
  <c r="A544" i="1" s="1"/>
  <c r="B545" i="1"/>
  <c r="A545" i="1" s="1"/>
  <c r="B546" i="1"/>
  <c r="A546" i="1" s="1"/>
  <c r="B547" i="1"/>
  <c r="A547" i="1" s="1"/>
  <c r="B548" i="1"/>
  <c r="A548" i="1" s="1"/>
  <c r="B549" i="1"/>
  <c r="A549" i="1" s="1"/>
  <c r="B550" i="1"/>
  <c r="A550" i="1" s="1"/>
  <c r="B551" i="1"/>
  <c r="A551" i="1" s="1"/>
  <c r="B552" i="1"/>
  <c r="A552" i="1" s="1"/>
  <c r="B553" i="1"/>
  <c r="A553" i="1" s="1"/>
  <c r="B554" i="1"/>
  <c r="A554" i="1" s="1"/>
  <c r="B555" i="1"/>
  <c r="A555" i="1" s="1"/>
  <c r="B556" i="1"/>
  <c r="A556" i="1" s="1"/>
  <c r="B557" i="1"/>
  <c r="A557" i="1" s="1"/>
  <c r="B558" i="1"/>
  <c r="A558" i="1" s="1"/>
  <c r="B559" i="1"/>
  <c r="A559" i="1" s="1"/>
  <c r="B560" i="1"/>
  <c r="A560" i="1" s="1"/>
  <c r="B561" i="1"/>
  <c r="A561" i="1" s="1"/>
  <c r="B562" i="1"/>
  <c r="A562" i="1" s="1"/>
  <c r="B563" i="1"/>
  <c r="A563" i="1" s="1"/>
  <c r="B564" i="1"/>
  <c r="A564" i="1" s="1"/>
  <c r="B565" i="1"/>
  <c r="A565" i="1" s="1"/>
  <c r="B566" i="1"/>
  <c r="A566" i="1" s="1"/>
  <c r="B567" i="1"/>
  <c r="A567" i="1" s="1"/>
  <c r="B568" i="1"/>
  <c r="A568" i="1" s="1"/>
  <c r="B569" i="1"/>
  <c r="A569" i="1" s="1"/>
  <c r="B570" i="1"/>
  <c r="A570" i="1" s="1"/>
  <c r="B571" i="1"/>
  <c r="A571" i="1" s="1"/>
  <c r="B572" i="1"/>
  <c r="A572" i="1" s="1"/>
  <c r="B573" i="1"/>
  <c r="A573" i="1" s="1"/>
  <c r="B574" i="1"/>
  <c r="A574" i="1" s="1"/>
  <c r="B575" i="1"/>
  <c r="A575" i="1" s="1"/>
  <c r="B576" i="1"/>
  <c r="A576" i="1" s="1"/>
  <c r="B577" i="1"/>
  <c r="A577" i="1" s="1"/>
  <c r="B578" i="1"/>
  <c r="A578" i="1" s="1"/>
  <c r="B579" i="1"/>
  <c r="A579" i="1" s="1"/>
  <c r="B580" i="1"/>
  <c r="A580" i="1" s="1"/>
  <c r="B581" i="1"/>
  <c r="A581" i="1" s="1"/>
  <c r="B582" i="1"/>
  <c r="A582" i="1" s="1"/>
  <c r="B583" i="1"/>
  <c r="A583" i="1" s="1"/>
  <c r="B584" i="1"/>
  <c r="A584" i="1" s="1"/>
  <c r="B585" i="1"/>
  <c r="A585" i="1" s="1"/>
  <c r="B586" i="1"/>
  <c r="A586" i="1" s="1"/>
  <c r="B587" i="1"/>
  <c r="A587" i="1" s="1"/>
  <c r="B588" i="1"/>
  <c r="A588" i="1" s="1"/>
  <c r="B589" i="1"/>
  <c r="A589" i="1" s="1"/>
  <c r="B590" i="1"/>
  <c r="A590" i="1" s="1"/>
  <c r="B591" i="1"/>
  <c r="A591" i="1" s="1"/>
  <c r="B592" i="1"/>
  <c r="A592" i="1" s="1"/>
  <c r="B593" i="1"/>
  <c r="A593" i="1" s="1"/>
  <c r="B594" i="1"/>
  <c r="A594" i="1" s="1"/>
  <c r="B595" i="1"/>
  <c r="A595" i="1" s="1"/>
  <c r="B596" i="1"/>
  <c r="A596" i="1" s="1"/>
  <c r="B597" i="1"/>
  <c r="A597" i="1" s="1"/>
  <c r="B598" i="1"/>
  <c r="A598" i="1" s="1"/>
  <c r="B599" i="1"/>
  <c r="A599" i="1" s="1"/>
  <c r="B600" i="1"/>
  <c r="A600" i="1" s="1"/>
  <c r="B601" i="1"/>
  <c r="A601" i="1" s="1"/>
  <c r="B602" i="1"/>
  <c r="A602" i="1" s="1"/>
  <c r="B603" i="1"/>
  <c r="A603" i="1" s="1"/>
  <c r="B604" i="1"/>
  <c r="A604" i="1" s="1"/>
  <c r="B605" i="1"/>
  <c r="A605" i="1" s="1"/>
  <c r="B606" i="1"/>
  <c r="A606" i="1" s="1"/>
  <c r="B607" i="1"/>
  <c r="A607" i="1" s="1"/>
  <c r="B608" i="1"/>
  <c r="A608" i="1" s="1"/>
  <c r="B609" i="1"/>
  <c r="A609" i="1" s="1"/>
  <c r="B610" i="1"/>
  <c r="A610" i="1" s="1"/>
  <c r="B611" i="1"/>
  <c r="A611" i="1" s="1"/>
  <c r="B612" i="1"/>
  <c r="A612" i="1" s="1"/>
  <c r="B613" i="1"/>
  <c r="A613" i="1" s="1"/>
  <c r="B614" i="1"/>
  <c r="A614" i="1" s="1"/>
  <c r="B615" i="1"/>
  <c r="A615" i="1" s="1"/>
  <c r="B616" i="1"/>
  <c r="A616" i="1" s="1"/>
  <c r="B617" i="1"/>
  <c r="A617" i="1" s="1"/>
  <c r="B618" i="1"/>
  <c r="A618" i="1" s="1"/>
  <c r="B619" i="1"/>
  <c r="A619" i="1" s="1"/>
  <c r="B620" i="1"/>
  <c r="A620" i="1" s="1"/>
  <c r="B621" i="1"/>
  <c r="A621" i="1" s="1"/>
  <c r="B622" i="1"/>
  <c r="A622" i="1" s="1"/>
  <c r="B623" i="1"/>
  <c r="A623" i="1" s="1"/>
  <c r="B624" i="1"/>
  <c r="A624" i="1" s="1"/>
  <c r="B625" i="1"/>
  <c r="A625" i="1" s="1"/>
  <c r="B626" i="1"/>
  <c r="A626" i="1" s="1"/>
  <c r="B627" i="1"/>
  <c r="A627" i="1" s="1"/>
  <c r="B628" i="1"/>
  <c r="A628" i="1" s="1"/>
  <c r="B629" i="1"/>
  <c r="A629" i="1" s="1"/>
  <c r="B630" i="1"/>
  <c r="A630" i="1" s="1"/>
  <c r="B631" i="1"/>
  <c r="A631" i="1" s="1"/>
  <c r="B632" i="1"/>
  <c r="A632" i="1" s="1"/>
  <c r="B633" i="1"/>
  <c r="A633" i="1" s="1"/>
  <c r="B634" i="1"/>
  <c r="A634" i="1" s="1"/>
  <c r="B635" i="1"/>
  <c r="A635" i="1" s="1"/>
  <c r="B636" i="1"/>
  <c r="A636" i="1" s="1"/>
  <c r="B637" i="1"/>
  <c r="A637" i="1" s="1"/>
  <c r="B638" i="1"/>
  <c r="A638" i="1" s="1"/>
  <c r="B639" i="1"/>
  <c r="A639" i="1" s="1"/>
  <c r="B640" i="1"/>
  <c r="A640" i="1" s="1"/>
  <c r="B641" i="1"/>
  <c r="A641" i="1" s="1"/>
  <c r="B642" i="1"/>
  <c r="A642" i="1" s="1"/>
  <c r="B643" i="1"/>
  <c r="A643" i="1" s="1"/>
  <c r="B644" i="1"/>
  <c r="A644" i="1" s="1"/>
  <c r="B645" i="1"/>
  <c r="A645" i="1" s="1"/>
  <c r="B646" i="1"/>
  <c r="A646" i="1" s="1"/>
  <c r="B647" i="1"/>
  <c r="A647" i="1" s="1"/>
  <c r="B648" i="1"/>
  <c r="A648" i="1" s="1"/>
  <c r="B649" i="1"/>
  <c r="A649" i="1" s="1"/>
  <c r="B650" i="1"/>
  <c r="A650" i="1" s="1"/>
  <c r="B651" i="1"/>
  <c r="A651" i="1" s="1"/>
  <c r="B652" i="1"/>
  <c r="A652" i="1" s="1"/>
  <c r="B653" i="1"/>
  <c r="A653" i="1" s="1"/>
  <c r="B654" i="1"/>
  <c r="A654" i="1" s="1"/>
  <c r="B655" i="1"/>
  <c r="A655" i="1" s="1"/>
  <c r="B656" i="1"/>
  <c r="A656" i="1" s="1"/>
  <c r="B657" i="1"/>
  <c r="A657" i="1" s="1"/>
  <c r="B658" i="1"/>
  <c r="A658" i="1" s="1"/>
  <c r="B659" i="1"/>
  <c r="A659" i="1" s="1"/>
  <c r="B660" i="1"/>
  <c r="A660" i="1" s="1"/>
  <c r="B661" i="1"/>
  <c r="A661" i="1" s="1"/>
  <c r="B662" i="1"/>
  <c r="A662" i="1" s="1"/>
  <c r="B663" i="1"/>
  <c r="A663" i="1" s="1"/>
  <c r="B664" i="1"/>
  <c r="A664" i="1" s="1"/>
  <c r="B665" i="1"/>
  <c r="A665" i="1" s="1"/>
  <c r="B666" i="1"/>
  <c r="A666" i="1" s="1"/>
  <c r="B667" i="1"/>
  <c r="A667" i="1" s="1"/>
  <c r="B668" i="1"/>
  <c r="A668" i="1" s="1"/>
  <c r="B669" i="1"/>
  <c r="A669" i="1" s="1"/>
  <c r="B670" i="1"/>
  <c r="A670" i="1" s="1"/>
  <c r="B671" i="1"/>
  <c r="A671" i="1" s="1"/>
  <c r="B672" i="1"/>
  <c r="A672" i="1" s="1"/>
  <c r="B673" i="1"/>
  <c r="A673" i="1" s="1"/>
  <c r="B674" i="1"/>
  <c r="A674" i="1" s="1"/>
  <c r="B675" i="1"/>
  <c r="A675" i="1" s="1"/>
  <c r="B676" i="1"/>
  <c r="A676" i="1" s="1"/>
  <c r="B677" i="1"/>
  <c r="A677" i="1" s="1"/>
  <c r="B678" i="1"/>
  <c r="A678" i="1" s="1"/>
  <c r="B679" i="1"/>
  <c r="A679" i="1" s="1"/>
  <c r="B680" i="1"/>
  <c r="A680" i="1" s="1"/>
  <c r="B681" i="1"/>
  <c r="A681" i="1" s="1"/>
  <c r="B682" i="1"/>
  <c r="A682" i="1" s="1"/>
  <c r="B683" i="1"/>
  <c r="A683" i="1" s="1"/>
  <c r="B684" i="1"/>
  <c r="A684" i="1" s="1"/>
  <c r="B685" i="1"/>
  <c r="A685" i="1" s="1"/>
  <c r="B686" i="1"/>
  <c r="A686" i="1" s="1"/>
  <c r="B687" i="1"/>
  <c r="A687" i="1" s="1"/>
  <c r="B688" i="1"/>
  <c r="A688" i="1" s="1"/>
  <c r="B689" i="1"/>
  <c r="A689" i="1" s="1"/>
  <c r="B690" i="1"/>
  <c r="A690" i="1" s="1"/>
  <c r="B691" i="1"/>
  <c r="A691" i="1" s="1"/>
  <c r="B692" i="1"/>
  <c r="A692" i="1" s="1"/>
  <c r="B693" i="1"/>
  <c r="A693" i="1" s="1"/>
  <c r="B694" i="1"/>
  <c r="A694" i="1" s="1"/>
  <c r="B695" i="1"/>
  <c r="A695" i="1" s="1"/>
  <c r="B696" i="1"/>
  <c r="A696" i="1" s="1"/>
  <c r="B697" i="1"/>
  <c r="A697" i="1" s="1"/>
  <c r="B698" i="1"/>
  <c r="A698" i="1" s="1"/>
  <c r="B699" i="1"/>
  <c r="A699" i="1" s="1"/>
  <c r="B700" i="1"/>
  <c r="A700" i="1" s="1"/>
  <c r="B701" i="1"/>
  <c r="A701" i="1" s="1"/>
  <c r="B702" i="1"/>
  <c r="A702" i="1" s="1"/>
  <c r="B703" i="1"/>
  <c r="A703" i="1" s="1"/>
  <c r="B704" i="1"/>
  <c r="A704" i="1" s="1"/>
  <c r="B705" i="1"/>
  <c r="A705" i="1" s="1"/>
  <c r="B706" i="1"/>
  <c r="A706" i="1" s="1"/>
  <c r="B707" i="1"/>
  <c r="A707" i="1" s="1"/>
  <c r="B708" i="1"/>
  <c r="A708" i="1" s="1"/>
  <c r="B709" i="1"/>
  <c r="A709" i="1" s="1"/>
  <c r="B710" i="1"/>
  <c r="A710" i="1" s="1"/>
  <c r="B711" i="1"/>
  <c r="A711" i="1" s="1"/>
  <c r="B712" i="1"/>
  <c r="A712" i="1" s="1"/>
  <c r="B713" i="1"/>
  <c r="A713" i="1" s="1"/>
  <c r="B714" i="1"/>
  <c r="A714" i="1" s="1"/>
  <c r="B715" i="1"/>
  <c r="A715" i="1" s="1"/>
  <c r="B716" i="1"/>
  <c r="A716" i="1" s="1"/>
  <c r="B717" i="1"/>
  <c r="A717" i="1" s="1"/>
  <c r="B718" i="1"/>
  <c r="A718" i="1" s="1"/>
  <c r="B719" i="1"/>
  <c r="A719" i="1" s="1"/>
  <c r="B720" i="1"/>
  <c r="A720" i="1" s="1"/>
  <c r="B721" i="1"/>
  <c r="A721" i="1" s="1"/>
  <c r="B722" i="1"/>
  <c r="A722" i="1" s="1"/>
  <c r="B723" i="1"/>
  <c r="A723" i="1" s="1"/>
  <c r="B724" i="1"/>
  <c r="A724" i="1" s="1"/>
  <c r="B725" i="1"/>
  <c r="A725" i="1" s="1"/>
  <c r="B726" i="1"/>
  <c r="A726" i="1" s="1"/>
  <c r="B727" i="1"/>
  <c r="A727" i="1" s="1"/>
  <c r="B728" i="1"/>
  <c r="A728" i="1" s="1"/>
  <c r="B729" i="1"/>
  <c r="A729" i="1" s="1"/>
  <c r="B730" i="1"/>
  <c r="A730" i="1" s="1"/>
  <c r="B731" i="1"/>
  <c r="A731" i="1" s="1"/>
  <c r="B732" i="1"/>
  <c r="A732" i="1" s="1"/>
  <c r="B733" i="1"/>
  <c r="A733" i="1" s="1"/>
  <c r="B734" i="1"/>
  <c r="A734" i="1" s="1"/>
  <c r="B735" i="1"/>
  <c r="A735" i="1" s="1"/>
  <c r="B736" i="1"/>
  <c r="A736" i="1" s="1"/>
  <c r="B737" i="1"/>
  <c r="A737" i="1" s="1"/>
  <c r="B738" i="1"/>
  <c r="A738" i="1" s="1"/>
  <c r="B739" i="1"/>
  <c r="A739" i="1" s="1"/>
  <c r="B740" i="1"/>
  <c r="A740" i="1" s="1"/>
  <c r="B741" i="1"/>
  <c r="A741" i="1" s="1"/>
  <c r="B742" i="1"/>
  <c r="A742" i="1" s="1"/>
  <c r="B743" i="1"/>
  <c r="A743" i="1" s="1"/>
  <c r="B744" i="1"/>
  <c r="A744" i="1" s="1"/>
  <c r="B745" i="1"/>
  <c r="A745" i="1" s="1"/>
  <c r="B746" i="1"/>
  <c r="A746" i="1" s="1"/>
  <c r="B747" i="1"/>
  <c r="A747" i="1" s="1"/>
  <c r="B748" i="1"/>
  <c r="A748" i="1" s="1"/>
  <c r="B749" i="1"/>
  <c r="A749" i="1" s="1"/>
  <c r="B750" i="1"/>
  <c r="A750" i="1" s="1"/>
  <c r="B751" i="1"/>
  <c r="A751" i="1" s="1"/>
  <c r="B752" i="1"/>
  <c r="A752" i="1" s="1"/>
  <c r="B753" i="1"/>
  <c r="A753" i="1" s="1"/>
  <c r="B754" i="1"/>
  <c r="A754" i="1" s="1"/>
  <c r="B755" i="1"/>
  <c r="A755" i="1" s="1"/>
  <c r="B756" i="1"/>
  <c r="A756" i="1" s="1"/>
  <c r="B757" i="1"/>
  <c r="A757" i="1" s="1"/>
  <c r="B758" i="1"/>
  <c r="A758" i="1" s="1"/>
  <c r="B759" i="1"/>
  <c r="A759" i="1" s="1"/>
  <c r="B760" i="1"/>
  <c r="A760" i="1" s="1"/>
  <c r="B761" i="1"/>
  <c r="A761" i="1" s="1"/>
  <c r="B762" i="1"/>
  <c r="A762" i="1" s="1"/>
  <c r="B763" i="1"/>
  <c r="A763" i="1" s="1"/>
  <c r="B764" i="1"/>
  <c r="A764" i="1" s="1"/>
  <c r="B765" i="1"/>
  <c r="A765" i="1" s="1"/>
  <c r="B766" i="1"/>
  <c r="A766" i="1" s="1"/>
  <c r="B767" i="1"/>
  <c r="A767" i="1" s="1"/>
  <c r="B768" i="1"/>
  <c r="A768" i="1" s="1"/>
  <c r="B769" i="1"/>
  <c r="A769" i="1" s="1"/>
  <c r="B770" i="1"/>
  <c r="A770" i="1" s="1"/>
  <c r="B771" i="1"/>
  <c r="A771" i="1" s="1"/>
  <c r="B772" i="1"/>
  <c r="A772" i="1" s="1"/>
  <c r="B773" i="1"/>
  <c r="A773" i="1" s="1"/>
  <c r="B774" i="1"/>
  <c r="A774" i="1" s="1"/>
  <c r="B775" i="1"/>
  <c r="A775" i="1" s="1"/>
  <c r="B776" i="1"/>
  <c r="A776" i="1" s="1"/>
  <c r="B777" i="1"/>
  <c r="A777" i="1" s="1"/>
  <c r="B778" i="1"/>
  <c r="A778" i="1" s="1"/>
  <c r="B779" i="1"/>
  <c r="A779" i="1" s="1"/>
  <c r="B780" i="1"/>
  <c r="A780" i="1" s="1"/>
  <c r="B781" i="1"/>
  <c r="A781" i="1" s="1"/>
  <c r="B782" i="1"/>
  <c r="A782" i="1" s="1"/>
  <c r="B783" i="1"/>
  <c r="A783" i="1" s="1"/>
  <c r="B784" i="1"/>
  <c r="A784" i="1" s="1"/>
  <c r="B785" i="1"/>
  <c r="A785" i="1" s="1"/>
  <c r="B786" i="1"/>
  <c r="A786" i="1" s="1"/>
  <c r="B787" i="1"/>
  <c r="A787" i="1" s="1"/>
  <c r="B788" i="1"/>
  <c r="A788" i="1" s="1"/>
  <c r="B789" i="1"/>
  <c r="A789" i="1" s="1"/>
  <c r="B790" i="1"/>
  <c r="A790" i="1" s="1"/>
  <c r="B791" i="1"/>
  <c r="A791" i="1" s="1"/>
  <c r="B792" i="1"/>
  <c r="A792" i="1" s="1"/>
  <c r="B793" i="1"/>
  <c r="A793" i="1" s="1"/>
  <c r="B794" i="1"/>
  <c r="A794" i="1" s="1"/>
  <c r="B795" i="1"/>
  <c r="A795" i="1" s="1"/>
  <c r="B796" i="1"/>
  <c r="A796" i="1" s="1"/>
  <c r="B797" i="1"/>
  <c r="A797" i="1" s="1"/>
  <c r="B798" i="1"/>
  <c r="A798" i="1" s="1"/>
  <c r="B799" i="1"/>
  <c r="A799" i="1" s="1"/>
  <c r="B800" i="1"/>
  <c r="A800" i="1" s="1"/>
  <c r="B801" i="1"/>
  <c r="A801" i="1" s="1"/>
  <c r="B802" i="1"/>
  <c r="A802" i="1" s="1"/>
  <c r="B803" i="1"/>
  <c r="A803" i="1" s="1"/>
  <c r="B804" i="1"/>
  <c r="A804" i="1" s="1"/>
  <c r="B805" i="1"/>
  <c r="A805" i="1" s="1"/>
  <c r="B806" i="1"/>
  <c r="A806" i="1" s="1"/>
  <c r="B807" i="1"/>
  <c r="A807" i="1" s="1"/>
  <c r="B808" i="1"/>
  <c r="A808" i="1" s="1"/>
  <c r="B809" i="1"/>
  <c r="A809" i="1" s="1"/>
  <c r="B810" i="1"/>
  <c r="A810" i="1" s="1"/>
  <c r="B811" i="1"/>
  <c r="A811" i="1" s="1"/>
  <c r="B812" i="1"/>
  <c r="A812" i="1" s="1"/>
  <c r="B813" i="1"/>
  <c r="A813" i="1" s="1"/>
  <c r="B814" i="1"/>
  <c r="A814" i="1" s="1"/>
  <c r="B815" i="1"/>
  <c r="A815" i="1" s="1"/>
  <c r="B816" i="1"/>
  <c r="A816" i="1" s="1"/>
  <c r="B817" i="1"/>
  <c r="A817" i="1" s="1"/>
  <c r="B818" i="1"/>
  <c r="A818" i="1" s="1"/>
  <c r="B819" i="1"/>
  <c r="A819" i="1" s="1"/>
  <c r="B820" i="1"/>
  <c r="A820" i="1" s="1"/>
  <c r="B821" i="1"/>
  <c r="A821" i="1" s="1"/>
  <c r="B822" i="1"/>
  <c r="A822" i="1" s="1"/>
  <c r="B823" i="1"/>
  <c r="A823" i="1" s="1"/>
  <c r="B824" i="1"/>
  <c r="A824" i="1" s="1"/>
  <c r="B825" i="1"/>
  <c r="A825" i="1" s="1"/>
  <c r="B826" i="1"/>
  <c r="A826" i="1" s="1"/>
  <c r="B827" i="1"/>
  <c r="A827" i="1" s="1"/>
  <c r="B828" i="1"/>
  <c r="A828" i="1" s="1"/>
  <c r="B829" i="1"/>
  <c r="A829" i="1" s="1"/>
  <c r="B830" i="1"/>
  <c r="A830" i="1" s="1"/>
  <c r="B831" i="1"/>
  <c r="A831" i="1" s="1"/>
  <c r="B832" i="1"/>
  <c r="A832" i="1" s="1"/>
  <c r="B833" i="1"/>
  <c r="A833" i="1" s="1"/>
  <c r="B834" i="1"/>
  <c r="A834" i="1" s="1"/>
  <c r="B835" i="1"/>
  <c r="A835" i="1" s="1"/>
  <c r="B836" i="1"/>
  <c r="A836" i="1" s="1"/>
  <c r="B837" i="1"/>
  <c r="A837" i="1" s="1"/>
  <c r="B838" i="1"/>
  <c r="A838" i="1" s="1"/>
  <c r="B839" i="1"/>
  <c r="A839" i="1" s="1"/>
  <c r="B840" i="1"/>
  <c r="A840" i="1" s="1"/>
  <c r="B841" i="1"/>
  <c r="A841" i="1" s="1"/>
  <c r="B842" i="1"/>
  <c r="A842" i="1" s="1"/>
  <c r="B843" i="1"/>
  <c r="A843" i="1" s="1"/>
  <c r="B844" i="1"/>
  <c r="A844" i="1" s="1"/>
  <c r="B845" i="1"/>
  <c r="A845" i="1" s="1"/>
  <c r="B846" i="1"/>
  <c r="A846" i="1" s="1"/>
  <c r="B847" i="1"/>
  <c r="A847" i="1" s="1"/>
  <c r="B848" i="1"/>
  <c r="A848" i="1" s="1"/>
  <c r="B849" i="1"/>
  <c r="A849" i="1" s="1"/>
  <c r="B850" i="1"/>
  <c r="A850" i="1" s="1"/>
  <c r="B851" i="1"/>
  <c r="A851" i="1" s="1"/>
  <c r="B852" i="1"/>
  <c r="A852" i="1" s="1"/>
  <c r="B853" i="1"/>
  <c r="A853" i="1" s="1"/>
  <c r="B854" i="1"/>
  <c r="A854" i="1" s="1"/>
  <c r="B855" i="1"/>
  <c r="A855" i="1" s="1"/>
  <c r="B856" i="1"/>
  <c r="A856" i="1" s="1"/>
  <c r="B857" i="1"/>
  <c r="A857" i="1" s="1"/>
  <c r="B858" i="1"/>
  <c r="A858" i="1" s="1"/>
  <c r="B859" i="1"/>
  <c r="A859" i="1" s="1"/>
  <c r="B860" i="1"/>
  <c r="A860" i="1" s="1"/>
  <c r="B861" i="1"/>
  <c r="A861" i="1" s="1"/>
  <c r="B862" i="1"/>
  <c r="A862" i="1" s="1"/>
  <c r="B863" i="1"/>
  <c r="A863" i="1" s="1"/>
  <c r="B864" i="1"/>
  <c r="A864" i="1" s="1"/>
  <c r="B865" i="1"/>
  <c r="A865" i="1" s="1"/>
  <c r="B866" i="1"/>
  <c r="A866" i="1" s="1"/>
  <c r="B867" i="1"/>
  <c r="A867" i="1" s="1"/>
  <c r="B868" i="1"/>
  <c r="A868" i="1" s="1"/>
  <c r="B869" i="1"/>
  <c r="A869" i="1" s="1"/>
  <c r="B870" i="1"/>
  <c r="A870" i="1" s="1"/>
  <c r="B871" i="1"/>
  <c r="A871" i="1" s="1"/>
  <c r="B872" i="1"/>
  <c r="A872" i="1" s="1"/>
  <c r="B873" i="1"/>
  <c r="A873" i="1" s="1"/>
  <c r="B874" i="1"/>
  <c r="A874" i="1" s="1"/>
  <c r="B875" i="1"/>
  <c r="A875" i="1" s="1"/>
  <c r="B876" i="1"/>
  <c r="A876" i="1" s="1"/>
  <c r="B877" i="1"/>
  <c r="A877" i="1" s="1"/>
  <c r="B878" i="1"/>
  <c r="A878" i="1" s="1"/>
  <c r="B879" i="1"/>
  <c r="A879" i="1" s="1"/>
  <c r="B880" i="1"/>
  <c r="A880" i="1" s="1"/>
  <c r="B881" i="1"/>
  <c r="A881" i="1" s="1"/>
  <c r="B882" i="1"/>
  <c r="A882" i="1" s="1"/>
  <c r="B883" i="1"/>
  <c r="A883" i="1" s="1"/>
  <c r="B884" i="1"/>
  <c r="A884" i="1" s="1"/>
  <c r="B885" i="1"/>
  <c r="A885" i="1" s="1"/>
  <c r="B886" i="1"/>
  <c r="A886" i="1" s="1"/>
  <c r="B887" i="1"/>
  <c r="A887" i="1" s="1"/>
  <c r="B888" i="1"/>
  <c r="A888" i="1" s="1"/>
  <c r="B889" i="1"/>
  <c r="A889" i="1" s="1"/>
  <c r="B890" i="1"/>
  <c r="A890" i="1" s="1"/>
  <c r="B891" i="1"/>
  <c r="A891" i="1" s="1"/>
  <c r="B892" i="1"/>
  <c r="A892" i="1" s="1"/>
  <c r="B893" i="1"/>
  <c r="A893" i="1" s="1"/>
  <c r="B894" i="1"/>
  <c r="A894" i="1" s="1"/>
  <c r="B895" i="1"/>
  <c r="A895" i="1" s="1"/>
  <c r="B896" i="1"/>
  <c r="A896" i="1" s="1"/>
  <c r="B897" i="1"/>
  <c r="A897" i="1" s="1"/>
  <c r="B898" i="1"/>
  <c r="A898" i="1" s="1"/>
  <c r="B899" i="1"/>
  <c r="A899" i="1" s="1"/>
  <c r="B900" i="1"/>
  <c r="A900" i="1" s="1"/>
  <c r="B901" i="1"/>
  <c r="A901" i="1" s="1"/>
  <c r="B902" i="1"/>
  <c r="A902" i="1" s="1"/>
  <c r="B903" i="1"/>
  <c r="A903" i="1" s="1"/>
  <c r="B904" i="1"/>
  <c r="A904" i="1" s="1"/>
  <c r="B905" i="1"/>
  <c r="A905" i="1" s="1"/>
  <c r="B906" i="1"/>
  <c r="A906" i="1" s="1"/>
  <c r="B907" i="1"/>
  <c r="A907" i="1" s="1"/>
  <c r="B908" i="1"/>
  <c r="A908" i="1" s="1"/>
  <c r="B909" i="1"/>
  <c r="A909" i="1" s="1"/>
  <c r="B910" i="1"/>
  <c r="A910" i="1" s="1"/>
  <c r="B911" i="1"/>
  <c r="A911" i="1" s="1"/>
  <c r="B912" i="1"/>
  <c r="A912" i="1" s="1"/>
  <c r="B913" i="1"/>
  <c r="A913" i="1" s="1"/>
  <c r="B914" i="1"/>
  <c r="A914" i="1" s="1"/>
  <c r="B915" i="1"/>
  <c r="A915" i="1" s="1"/>
  <c r="B916" i="1"/>
  <c r="A916" i="1" s="1"/>
  <c r="B917" i="1"/>
  <c r="A917" i="1" s="1"/>
  <c r="B918" i="1"/>
  <c r="A918" i="1" s="1"/>
  <c r="B919" i="1"/>
  <c r="A919" i="1" s="1"/>
  <c r="B920" i="1"/>
  <c r="A920" i="1" s="1"/>
  <c r="B921" i="1"/>
  <c r="A921" i="1" s="1"/>
  <c r="B922" i="1"/>
  <c r="A922" i="1" s="1"/>
  <c r="B923" i="1"/>
  <c r="A923" i="1" s="1"/>
  <c r="B924" i="1"/>
  <c r="A924" i="1" s="1"/>
  <c r="B925" i="1"/>
  <c r="A925" i="1" s="1"/>
  <c r="B926" i="1"/>
  <c r="A926" i="1" s="1"/>
  <c r="B927" i="1"/>
  <c r="A927" i="1" s="1"/>
  <c r="B928" i="1"/>
  <c r="A928" i="1" s="1"/>
  <c r="B929" i="1"/>
  <c r="A929" i="1" s="1"/>
  <c r="B930" i="1"/>
  <c r="A930" i="1" s="1"/>
  <c r="B931" i="1"/>
  <c r="A931" i="1" s="1"/>
  <c r="B932" i="1"/>
  <c r="A932" i="1" s="1"/>
  <c r="B933" i="1"/>
  <c r="A933" i="1" s="1"/>
  <c r="B934" i="1"/>
  <c r="A934" i="1" s="1"/>
  <c r="B935" i="1"/>
  <c r="A935" i="1" s="1"/>
  <c r="B936" i="1"/>
  <c r="A936" i="1" s="1"/>
  <c r="B937" i="1"/>
  <c r="A937" i="1" s="1"/>
  <c r="B938" i="1"/>
  <c r="A938" i="1" s="1"/>
  <c r="B939" i="1"/>
  <c r="A939" i="1" s="1"/>
  <c r="B940" i="1"/>
  <c r="A940" i="1" s="1"/>
  <c r="B941" i="1"/>
  <c r="A941" i="1" s="1"/>
  <c r="B942" i="1"/>
  <c r="A942" i="1" s="1"/>
  <c r="B943" i="1"/>
  <c r="A943" i="1" s="1"/>
  <c r="B944" i="1"/>
  <c r="A944" i="1" s="1"/>
  <c r="B945" i="1"/>
  <c r="A945" i="1" s="1"/>
  <c r="B946" i="1"/>
  <c r="A946" i="1" s="1"/>
  <c r="B947" i="1"/>
  <c r="A947" i="1" s="1"/>
  <c r="B948" i="1"/>
  <c r="A948" i="1" s="1"/>
  <c r="B949" i="1"/>
  <c r="A949" i="1" s="1"/>
  <c r="B950" i="1"/>
  <c r="A950" i="1" s="1"/>
  <c r="B951" i="1"/>
  <c r="A951" i="1" s="1"/>
  <c r="B952" i="1"/>
  <c r="A952" i="1" s="1"/>
  <c r="B953" i="1"/>
  <c r="A953" i="1" s="1"/>
  <c r="B954" i="1"/>
  <c r="A954" i="1" s="1"/>
  <c r="B955" i="1"/>
  <c r="A955" i="1" s="1"/>
  <c r="B956" i="1"/>
  <c r="A956" i="1" s="1"/>
  <c r="B957" i="1"/>
  <c r="A957" i="1" s="1"/>
  <c r="B958" i="1"/>
  <c r="A958" i="1" s="1"/>
  <c r="B959" i="1"/>
  <c r="A959" i="1" s="1"/>
  <c r="B960" i="1"/>
  <c r="A960" i="1" s="1"/>
  <c r="B961" i="1"/>
  <c r="A961" i="1" s="1"/>
  <c r="B962" i="1"/>
  <c r="A962" i="1" s="1"/>
  <c r="B963" i="1"/>
  <c r="A963" i="1" s="1"/>
  <c r="B964" i="1"/>
  <c r="A964" i="1" s="1"/>
  <c r="B965" i="1"/>
  <c r="A965" i="1" s="1"/>
  <c r="B966" i="1"/>
  <c r="A966" i="1" s="1"/>
  <c r="B967" i="1"/>
  <c r="A967" i="1" s="1"/>
  <c r="B968" i="1"/>
  <c r="A968" i="1" s="1"/>
  <c r="B969" i="1"/>
  <c r="A969" i="1" s="1"/>
  <c r="B970" i="1"/>
  <c r="A970" i="1" s="1"/>
  <c r="B971" i="1"/>
  <c r="A971" i="1" s="1"/>
  <c r="B972" i="1"/>
  <c r="A972" i="1" s="1"/>
  <c r="B973" i="1"/>
  <c r="A973" i="1" s="1"/>
  <c r="B974" i="1"/>
  <c r="A974" i="1" s="1"/>
  <c r="B975" i="1"/>
  <c r="A975" i="1" s="1"/>
  <c r="B976" i="1"/>
  <c r="A976" i="1" s="1"/>
  <c r="B977" i="1"/>
  <c r="A977" i="1" s="1"/>
  <c r="B978" i="1"/>
  <c r="A978" i="1" s="1"/>
  <c r="B979" i="1"/>
  <c r="A979" i="1" s="1"/>
  <c r="B980" i="1"/>
  <c r="A980" i="1" s="1"/>
  <c r="B981" i="1"/>
  <c r="A981" i="1" s="1"/>
  <c r="B982" i="1"/>
  <c r="A982" i="1" s="1"/>
  <c r="B983" i="1"/>
  <c r="A983" i="1" s="1"/>
  <c r="B984" i="1"/>
  <c r="A984" i="1" s="1"/>
  <c r="B985" i="1"/>
  <c r="A985" i="1" s="1"/>
  <c r="B986" i="1"/>
  <c r="A986" i="1" s="1"/>
  <c r="B987" i="1"/>
  <c r="A987" i="1" s="1"/>
  <c r="B988" i="1"/>
  <c r="A988" i="1" s="1"/>
  <c r="B989" i="1"/>
  <c r="A989" i="1" s="1"/>
  <c r="B990" i="1"/>
  <c r="A990" i="1" s="1"/>
  <c r="B991" i="1"/>
  <c r="A991" i="1" s="1"/>
  <c r="B992" i="1"/>
  <c r="A992" i="1" s="1"/>
  <c r="B993" i="1"/>
  <c r="A993" i="1" s="1"/>
  <c r="B994" i="1"/>
  <c r="A994" i="1" s="1"/>
  <c r="B995" i="1"/>
  <c r="A995" i="1" s="1"/>
  <c r="B996" i="1"/>
  <c r="A996" i="1" s="1"/>
  <c r="B997" i="1"/>
  <c r="A997" i="1" s="1"/>
  <c r="B998" i="1"/>
  <c r="A998" i="1" s="1"/>
  <c r="B999" i="1"/>
  <c r="A999" i="1" s="1"/>
  <c r="B1000" i="1"/>
  <c r="A1000" i="1" s="1"/>
  <c r="B1001" i="1"/>
  <c r="A1001" i="1" s="1"/>
  <c r="B1002" i="1"/>
  <c r="A1002" i="1" s="1"/>
  <c r="B1003" i="1"/>
  <c r="A1003" i="1" s="1"/>
  <c r="B1004" i="1"/>
  <c r="A1004" i="1" s="1"/>
  <c r="B1005" i="1"/>
  <c r="A1005" i="1" s="1"/>
  <c r="B1006" i="1"/>
  <c r="A1006" i="1" s="1"/>
  <c r="B1007" i="1"/>
  <c r="A1007" i="1" s="1"/>
  <c r="B1008" i="1"/>
  <c r="A1008" i="1" s="1"/>
  <c r="B1009" i="1"/>
  <c r="A1009" i="1" s="1"/>
  <c r="B1010" i="1"/>
  <c r="A1010" i="1" s="1"/>
  <c r="B1011" i="1"/>
  <c r="A1011" i="1" s="1"/>
  <c r="B1012" i="1"/>
  <c r="A1012" i="1" s="1"/>
  <c r="B1013" i="1"/>
  <c r="A1013" i="1" s="1"/>
  <c r="B1014" i="1"/>
  <c r="A1014" i="1" s="1"/>
  <c r="B1015" i="1"/>
  <c r="A1015" i="1" s="1"/>
  <c r="B1016" i="1"/>
  <c r="A1016" i="1" s="1"/>
  <c r="B1017" i="1"/>
  <c r="A1017" i="1" s="1"/>
  <c r="B1018" i="1"/>
  <c r="A1018" i="1" s="1"/>
  <c r="B1019" i="1"/>
  <c r="A1019" i="1" s="1"/>
  <c r="B1020" i="1"/>
  <c r="A1020" i="1" s="1"/>
  <c r="B1021" i="1"/>
  <c r="A1021" i="1" s="1"/>
  <c r="B1022" i="1"/>
  <c r="A1022" i="1" s="1"/>
  <c r="B1023" i="1"/>
  <c r="A1023" i="1" s="1"/>
  <c r="B1024" i="1"/>
  <c r="A1024" i="1" s="1"/>
  <c r="B1025" i="1"/>
  <c r="A1025" i="1" s="1"/>
  <c r="B1026" i="1"/>
  <c r="A1026" i="1" s="1"/>
  <c r="B1027" i="1"/>
  <c r="A1027" i="1" s="1"/>
  <c r="B1028" i="1"/>
  <c r="A1028" i="1" s="1"/>
  <c r="B1029" i="1"/>
  <c r="A1029" i="1" s="1"/>
  <c r="B1030" i="1"/>
  <c r="A1030" i="1" s="1"/>
  <c r="B1031" i="1"/>
  <c r="A1031" i="1" s="1"/>
  <c r="B1032" i="1"/>
  <c r="A1032" i="1" s="1"/>
  <c r="B1033" i="1"/>
  <c r="A1033" i="1" s="1"/>
  <c r="B1034" i="1"/>
  <c r="A1034" i="1" s="1"/>
  <c r="B1035" i="1"/>
  <c r="A1035" i="1" s="1"/>
  <c r="B1036" i="1"/>
  <c r="A1036" i="1" s="1"/>
  <c r="B1037" i="1"/>
  <c r="A1037" i="1" s="1"/>
  <c r="B1038" i="1"/>
  <c r="A1038" i="1" s="1"/>
  <c r="B1039" i="1"/>
  <c r="A1039" i="1" s="1"/>
  <c r="B1040" i="1"/>
  <c r="A1040" i="1" s="1"/>
  <c r="B1041" i="1"/>
  <c r="A1041" i="1" s="1"/>
  <c r="B1042" i="1"/>
  <c r="A1042" i="1" s="1"/>
  <c r="B1043" i="1"/>
  <c r="A1043" i="1" s="1"/>
  <c r="B1044" i="1"/>
  <c r="A1044" i="1" s="1"/>
  <c r="B1045" i="1"/>
  <c r="A1045" i="1" s="1"/>
  <c r="B1046" i="1"/>
  <c r="A1046" i="1" s="1"/>
  <c r="B1047" i="1"/>
  <c r="A1047" i="1" s="1"/>
  <c r="B1048" i="1"/>
  <c r="A1048" i="1" s="1"/>
  <c r="B1049" i="1"/>
  <c r="A1049" i="1" s="1"/>
  <c r="B1050" i="1"/>
  <c r="A1050" i="1" s="1"/>
  <c r="B1051" i="1"/>
  <c r="A1051" i="1" s="1"/>
  <c r="B1052" i="1"/>
  <c r="A1052" i="1" s="1"/>
  <c r="B1053" i="1"/>
  <c r="A1053" i="1" s="1"/>
  <c r="B1054" i="1"/>
  <c r="A1054" i="1" s="1"/>
  <c r="B1055" i="1"/>
  <c r="A1055" i="1" s="1"/>
  <c r="B1056" i="1"/>
  <c r="A1056" i="1" s="1"/>
  <c r="B1057" i="1"/>
  <c r="A1057" i="1" s="1"/>
  <c r="B1058" i="1"/>
  <c r="A1058" i="1" s="1"/>
  <c r="B1059" i="1"/>
  <c r="A1059" i="1" s="1"/>
  <c r="B1060" i="1"/>
  <c r="A1060" i="1" s="1"/>
  <c r="B1061" i="1"/>
  <c r="A1061" i="1" s="1"/>
  <c r="B1062" i="1"/>
  <c r="A1062" i="1" s="1"/>
  <c r="B1063" i="1"/>
  <c r="A1063" i="1" s="1"/>
  <c r="B1064" i="1"/>
  <c r="A1064" i="1" s="1"/>
  <c r="B1065" i="1"/>
  <c r="A1065" i="1" s="1"/>
  <c r="B1066" i="1"/>
  <c r="A1066" i="1" s="1"/>
  <c r="B1067" i="1"/>
  <c r="A1067" i="1" s="1"/>
  <c r="B1068" i="1"/>
  <c r="A1068" i="1" s="1"/>
  <c r="B1069" i="1"/>
  <c r="A1069" i="1" s="1"/>
  <c r="B1070" i="1"/>
  <c r="A1070" i="1" s="1"/>
  <c r="B1071" i="1"/>
  <c r="A1071" i="1" s="1"/>
  <c r="B1072" i="1"/>
  <c r="A1072" i="1" s="1"/>
  <c r="B1073" i="1"/>
  <c r="A1073" i="1" s="1"/>
  <c r="B1074" i="1"/>
  <c r="A1074" i="1" s="1"/>
  <c r="B1075" i="1"/>
  <c r="A1075" i="1" s="1"/>
  <c r="B1076" i="1"/>
  <c r="A1076" i="1" s="1"/>
  <c r="B1077" i="1"/>
  <c r="A1077" i="1" s="1"/>
  <c r="B1078" i="1"/>
  <c r="A1078" i="1" s="1"/>
  <c r="B1079" i="1"/>
  <c r="A1079" i="1" s="1"/>
  <c r="B1080" i="1"/>
  <c r="A1080" i="1" s="1"/>
  <c r="B1081" i="1"/>
  <c r="A1081" i="1" s="1"/>
  <c r="B1082" i="1"/>
  <c r="A1082" i="1" s="1"/>
  <c r="B1083" i="1"/>
  <c r="A1083" i="1" s="1"/>
  <c r="B1084" i="1"/>
  <c r="A1084" i="1" s="1"/>
  <c r="B1085" i="1"/>
  <c r="A1085" i="1" s="1"/>
  <c r="B1086" i="1"/>
  <c r="A1086" i="1" s="1"/>
  <c r="B1087" i="1"/>
  <c r="A1087" i="1" s="1"/>
  <c r="B1088" i="1"/>
  <c r="A1088" i="1" s="1"/>
  <c r="B1089" i="1"/>
  <c r="A1089" i="1" s="1"/>
  <c r="B1090" i="1"/>
  <c r="A1090" i="1" s="1"/>
  <c r="B1091" i="1"/>
  <c r="A1091" i="1" s="1"/>
  <c r="B1092" i="1"/>
  <c r="A1092" i="1" s="1"/>
  <c r="B1093" i="1"/>
  <c r="A1093" i="1" s="1"/>
  <c r="B1094" i="1"/>
  <c r="A1094" i="1" s="1"/>
  <c r="B1095" i="1"/>
  <c r="A1095" i="1" s="1"/>
  <c r="B1096" i="1"/>
  <c r="A1096" i="1" s="1"/>
  <c r="B1097" i="1"/>
  <c r="A1097" i="1" s="1"/>
  <c r="B1098" i="1"/>
  <c r="A1098" i="1" s="1"/>
  <c r="B1099" i="1"/>
  <c r="A1099" i="1" s="1"/>
  <c r="B1100" i="1"/>
  <c r="A1100" i="1" s="1"/>
  <c r="B1101" i="1"/>
  <c r="A1101" i="1" s="1"/>
  <c r="B1102" i="1"/>
  <c r="A1102" i="1" s="1"/>
  <c r="B1103" i="1"/>
  <c r="A1103" i="1" s="1"/>
  <c r="B1104" i="1"/>
  <c r="A1104" i="1" s="1"/>
  <c r="B1105" i="1"/>
  <c r="A1105" i="1" s="1"/>
  <c r="B1106" i="1"/>
  <c r="A1106" i="1" s="1"/>
  <c r="B1107" i="1"/>
  <c r="A1107" i="1" s="1"/>
  <c r="B1108" i="1"/>
  <c r="A1108" i="1" s="1"/>
  <c r="B1109" i="1"/>
  <c r="A1109" i="1" s="1"/>
  <c r="B1110" i="1"/>
  <c r="A1110" i="1" s="1"/>
  <c r="B1111" i="1"/>
  <c r="A1111" i="1" s="1"/>
  <c r="B1112" i="1"/>
  <c r="A1112" i="1" s="1"/>
  <c r="B1113" i="1"/>
  <c r="A1113" i="1" s="1"/>
  <c r="B1114" i="1"/>
  <c r="A1114" i="1" s="1"/>
  <c r="B1115" i="1"/>
  <c r="A1115" i="1" s="1"/>
  <c r="B1116" i="1"/>
  <c r="A1116" i="1" s="1"/>
  <c r="B1117" i="1"/>
  <c r="A1117" i="1" s="1"/>
  <c r="B1118" i="1"/>
  <c r="A1118" i="1" s="1"/>
  <c r="B1119" i="1"/>
  <c r="A1119" i="1" s="1"/>
  <c r="B1120" i="1"/>
  <c r="A1120" i="1" s="1"/>
  <c r="B1121" i="1"/>
  <c r="A1121" i="1" s="1"/>
  <c r="B1122" i="1"/>
  <c r="A1122" i="1" s="1"/>
  <c r="B1123" i="1"/>
  <c r="A1123" i="1" s="1"/>
  <c r="B1124" i="1"/>
  <c r="A1124" i="1" s="1"/>
  <c r="B1125" i="1"/>
  <c r="A1125" i="1" s="1"/>
  <c r="B1126" i="1"/>
  <c r="A1126" i="1" s="1"/>
  <c r="B1127" i="1"/>
  <c r="A1127" i="1" s="1"/>
  <c r="B1128" i="1"/>
  <c r="A1128" i="1" s="1"/>
  <c r="B1129" i="1"/>
  <c r="A1129" i="1" s="1"/>
  <c r="B1130" i="1"/>
  <c r="A1130" i="1" s="1"/>
  <c r="B1131" i="1"/>
  <c r="A1131" i="1" s="1"/>
  <c r="B1132" i="1"/>
  <c r="A1132" i="1" s="1"/>
  <c r="B1133" i="1"/>
  <c r="A1133" i="1" s="1"/>
  <c r="B1134" i="1"/>
  <c r="A1134" i="1" s="1"/>
  <c r="B1135" i="1"/>
  <c r="A1135" i="1" s="1"/>
  <c r="B1136" i="1"/>
  <c r="A1136" i="1" s="1"/>
  <c r="B1137" i="1"/>
  <c r="A1137" i="1" s="1"/>
  <c r="B1138" i="1"/>
  <c r="A1138" i="1" s="1"/>
  <c r="B1139" i="1"/>
  <c r="A1139" i="1" s="1"/>
  <c r="B1140" i="1"/>
  <c r="A1140" i="1" s="1"/>
  <c r="B1141" i="1"/>
  <c r="A1141" i="1" s="1"/>
  <c r="B1142" i="1"/>
  <c r="A1142" i="1" s="1"/>
  <c r="B1143" i="1"/>
  <c r="A1143" i="1" s="1"/>
  <c r="B1144" i="1"/>
  <c r="A1144" i="1" s="1"/>
  <c r="B1145" i="1"/>
  <c r="A1145" i="1" s="1"/>
  <c r="B1146" i="1"/>
  <c r="A1146" i="1" s="1"/>
  <c r="B1147" i="1"/>
  <c r="A1147" i="1" s="1"/>
  <c r="B1148" i="1"/>
  <c r="A1148" i="1" s="1"/>
  <c r="B1149" i="1"/>
  <c r="A1149" i="1" s="1"/>
  <c r="B1150" i="1"/>
  <c r="A1150" i="1" s="1"/>
  <c r="B1151" i="1"/>
  <c r="A1151" i="1" s="1"/>
  <c r="B1152" i="1"/>
  <c r="A1152" i="1" s="1"/>
  <c r="B1153" i="1"/>
  <c r="A1153" i="1" s="1"/>
  <c r="B1154" i="1"/>
  <c r="A1154" i="1" s="1"/>
  <c r="B1155" i="1"/>
  <c r="A1155" i="1" s="1"/>
  <c r="B1156" i="1"/>
  <c r="A1156" i="1" s="1"/>
  <c r="B1157" i="1"/>
  <c r="A1157" i="1" s="1"/>
  <c r="B1158" i="1"/>
  <c r="A1158" i="1" s="1"/>
  <c r="B1159" i="1"/>
  <c r="A1159" i="1" s="1"/>
  <c r="B1160" i="1"/>
  <c r="A1160" i="1" s="1"/>
  <c r="B1161" i="1"/>
  <c r="A1161" i="1" s="1"/>
  <c r="B1162" i="1"/>
  <c r="A1162" i="1" s="1"/>
  <c r="B1163" i="1"/>
  <c r="A1163" i="1" s="1"/>
  <c r="B1164" i="1"/>
  <c r="A1164" i="1" s="1"/>
  <c r="B1165" i="1"/>
  <c r="A1165" i="1" s="1"/>
  <c r="B1166" i="1"/>
  <c r="A1166" i="1" s="1"/>
  <c r="B1167" i="1"/>
  <c r="A1167" i="1" s="1"/>
  <c r="B1168" i="1"/>
  <c r="A1168" i="1" s="1"/>
  <c r="B1169" i="1"/>
  <c r="A1169" i="1" s="1"/>
  <c r="B1170" i="1"/>
  <c r="A1170" i="1" s="1"/>
  <c r="B1171" i="1"/>
  <c r="A1171" i="1" s="1"/>
  <c r="B1172" i="1"/>
  <c r="A1172" i="1" s="1"/>
  <c r="B1173" i="1"/>
  <c r="A1173" i="1" s="1"/>
  <c r="B1174" i="1"/>
  <c r="A1174" i="1" s="1"/>
  <c r="B1175" i="1"/>
  <c r="A1175" i="1" s="1"/>
  <c r="B1176" i="1"/>
  <c r="A1176" i="1" s="1"/>
  <c r="B1177" i="1"/>
  <c r="A1177" i="1" s="1"/>
  <c r="B1178" i="1"/>
  <c r="A1178" i="1" s="1"/>
  <c r="B1179" i="1"/>
  <c r="A1179" i="1" s="1"/>
  <c r="B1180" i="1"/>
  <c r="A1180" i="1" s="1"/>
  <c r="B1181" i="1"/>
  <c r="A1181" i="1" s="1"/>
  <c r="B1182" i="1"/>
  <c r="A1182" i="1" s="1"/>
  <c r="B1183" i="1"/>
  <c r="A1183" i="1" s="1"/>
  <c r="B1184" i="1"/>
  <c r="A1184" i="1" s="1"/>
  <c r="B1185" i="1"/>
  <c r="A1185" i="1" s="1"/>
  <c r="B1186" i="1"/>
  <c r="A1186" i="1" s="1"/>
  <c r="B1187" i="1"/>
  <c r="A1187" i="1" s="1"/>
  <c r="B1188" i="1"/>
  <c r="A1188" i="1" s="1"/>
  <c r="B1189" i="1"/>
  <c r="A1189" i="1" s="1"/>
  <c r="B1190" i="1"/>
  <c r="A1190" i="1" s="1"/>
  <c r="B1191" i="1"/>
  <c r="A1191" i="1" s="1"/>
  <c r="B1192" i="1"/>
  <c r="A1192" i="1" s="1"/>
  <c r="B1193" i="1"/>
  <c r="A1193" i="1" s="1"/>
  <c r="B1194" i="1"/>
  <c r="A1194" i="1" s="1"/>
  <c r="B1195" i="1"/>
  <c r="A1195" i="1" s="1"/>
  <c r="B1196" i="1"/>
  <c r="A1196" i="1" s="1"/>
  <c r="B1197" i="1"/>
  <c r="A1197" i="1" s="1"/>
  <c r="B1198" i="1"/>
  <c r="A1198" i="1" s="1"/>
  <c r="B1199" i="1"/>
  <c r="A1199" i="1" s="1"/>
  <c r="B1200" i="1"/>
  <c r="A1200" i="1" s="1"/>
  <c r="B1201" i="1"/>
  <c r="A1201" i="1" s="1"/>
  <c r="B1202" i="1"/>
  <c r="A1202" i="1" s="1"/>
  <c r="B1203" i="1"/>
  <c r="A1203" i="1" s="1"/>
  <c r="B1204" i="1"/>
  <c r="A1204" i="1" s="1"/>
  <c r="B1205" i="1"/>
  <c r="A1205" i="1" s="1"/>
  <c r="B1206" i="1"/>
  <c r="A1206" i="1" s="1"/>
  <c r="B1207" i="1"/>
  <c r="A1207" i="1" s="1"/>
  <c r="B1208" i="1"/>
  <c r="A1208" i="1" s="1"/>
  <c r="B1209" i="1"/>
  <c r="A1209" i="1" s="1"/>
  <c r="B1210" i="1"/>
  <c r="A1210" i="1" s="1"/>
  <c r="B1211" i="1"/>
  <c r="A1211" i="1" s="1"/>
  <c r="B1212" i="1"/>
  <c r="A1212" i="1" s="1"/>
  <c r="B1213" i="1"/>
  <c r="A1213" i="1" s="1"/>
  <c r="B1214" i="1"/>
  <c r="A1214" i="1" s="1"/>
  <c r="B1215" i="1"/>
  <c r="A1215" i="1" s="1"/>
  <c r="B1216" i="1"/>
  <c r="A1216" i="1" s="1"/>
  <c r="B1217" i="1"/>
  <c r="A1217" i="1" s="1"/>
  <c r="B1218" i="1"/>
  <c r="A1218" i="1" s="1"/>
  <c r="B1219" i="1"/>
  <c r="A1219" i="1" s="1"/>
  <c r="B1220" i="1"/>
  <c r="A1220" i="1" s="1"/>
  <c r="B1221" i="1"/>
  <c r="A1221" i="1" s="1"/>
  <c r="B1222" i="1"/>
  <c r="A1222" i="1" s="1"/>
  <c r="B1223" i="1"/>
  <c r="A1223" i="1" s="1"/>
  <c r="B1224" i="1"/>
  <c r="A1224" i="1" s="1"/>
  <c r="B1225" i="1"/>
  <c r="A1225" i="1" s="1"/>
  <c r="B1226" i="1"/>
  <c r="A1226" i="1" s="1"/>
  <c r="B1227" i="1"/>
  <c r="A1227" i="1" s="1"/>
  <c r="B1228" i="1"/>
  <c r="A1228" i="1" s="1"/>
  <c r="B1229" i="1"/>
  <c r="A1229" i="1" s="1"/>
  <c r="B1230" i="1"/>
  <c r="A1230" i="1" s="1"/>
  <c r="B1231" i="1"/>
  <c r="A1231" i="1" s="1"/>
  <c r="B1232" i="1"/>
  <c r="A1232" i="1" s="1"/>
  <c r="B1233" i="1"/>
  <c r="A1233" i="1" s="1"/>
  <c r="B1234" i="1"/>
  <c r="A1234" i="1" s="1"/>
  <c r="B1235" i="1"/>
  <c r="A1235" i="1" s="1"/>
  <c r="B1236" i="1"/>
  <c r="A1236" i="1" s="1"/>
  <c r="B1237" i="1"/>
  <c r="A1237" i="1" s="1"/>
  <c r="B1238" i="1"/>
  <c r="A1238" i="1" s="1"/>
  <c r="B1239" i="1"/>
  <c r="A1239" i="1" s="1"/>
  <c r="B1240" i="1"/>
  <c r="A1240" i="1" s="1"/>
  <c r="B1241" i="1"/>
  <c r="A1241" i="1" s="1"/>
  <c r="B1242" i="1"/>
  <c r="A1242" i="1" s="1"/>
  <c r="B1243" i="1"/>
  <c r="A1243" i="1" s="1"/>
  <c r="B1244" i="1"/>
  <c r="A1244" i="1" s="1"/>
  <c r="B1245" i="1"/>
  <c r="A1245" i="1" s="1"/>
  <c r="B1246" i="1"/>
  <c r="A1246" i="1" s="1"/>
  <c r="B1247" i="1"/>
  <c r="A1247" i="1" s="1"/>
  <c r="B1248" i="1"/>
  <c r="A1248" i="1" s="1"/>
  <c r="B1249" i="1"/>
  <c r="A1249" i="1" s="1"/>
  <c r="B1250" i="1"/>
  <c r="A1250" i="1" s="1"/>
  <c r="B1251" i="1"/>
  <c r="A1251" i="1" s="1"/>
  <c r="B1252" i="1"/>
  <c r="A1252" i="1" s="1"/>
  <c r="B1253" i="1"/>
  <c r="A1253" i="1" s="1"/>
  <c r="B1254" i="1"/>
  <c r="A1254" i="1" s="1"/>
  <c r="B1255" i="1"/>
  <c r="A1255" i="1" s="1"/>
  <c r="B1256" i="1"/>
  <c r="A1256" i="1" s="1"/>
  <c r="B1257" i="1"/>
  <c r="A1257" i="1" s="1"/>
  <c r="B1258" i="1"/>
  <c r="A1258" i="1" s="1"/>
  <c r="B1259" i="1"/>
  <c r="A1259" i="1" s="1"/>
  <c r="B1260" i="1"/>
  <c r="A1260" i="1" s="1"/>
  <c r="B1261" i="1"/>
  <c r="A1261" i="1" s="1"/>
  <c r="B1262" i="1"/>
  <c r="A1262" i="1" s="1"/>
  <c r="B1263" i="1"/>
  <c r="A1263" i="1" s="1"/>
  <c r="B1264" i="1"/>
  <c r="A1264" i="1" s="1"/>
  <c r="B1265" i="1"/>
  <c r="A1265" i="1" s="1"/>
  <c r="B1266" i="1"/>
  <c r="A1266" i="1" s="1"/>
  <c r="B1267" i="1"/>
  <c r="A1267" i="1" s="1"/>
  <c r="B1268" i="1"/>
  <c r="A1268" i="1" s="1"/>
  <c r="B1269" i="1"/>
  <c r="A1269" i="1" s="1"/>
  <c r="B1270" i="1"/>
  <c r="A1270" i="1" s="1"/>
  <c r="B1271" i="1"/>
  <c r="A1271" i="1" s="1"/>
  <c r="B1272" i="1"/>
  <c r="A1272" i="1" s="1"/>
  <c r="B1273" i="1"/>
  <c r="A1273" i="1" s="1"/>
  <c r="B1274" i="1"/>
  <c r="A1274" i="1" s="1"/>
  <c r="B1275" i="1"/>
  <c r="A1275" i="1" s="1"/>
  <c r="B1276" i="1"/>
  <c r="A1276" i="1" s="1"/>
  <c r="B1277" i="1"/>
  <c r="A1277" i="1" s="1"/>
  <c r="B1278" i="1"/>
  <c r="A1278" i="1" s="1"/>
  <c r="B1279" i="1"/>
  <c r="A1279" i="1" s="1"/>
  <c r="B1280" i="1"/>
  <c r="A1280" i="1" s="1"/>
  <c r="B1281" i="1"/>
  <c r="A1281" i="1" s="1"/>
  <c r="B1282" i="1"/>
  <c r="A1282" i="1" s="1"/>
  <c r="B1283" i="1"/>
  <c r="A1283" i="1" s="1"/>
  <c r="B1284" i="1"/>
  <c r="A1284" i="1" s="1"/>
  <c r="B1285" i="1"/>
  <c r="A1285" i="1" s="1"/>
  <c r="B1286" i="1"/>
  <c r="A1286" i="1" s="1"/>
  <c r="B1287" i="1"/>
  <c r="A1287" i="1" s="1"/>
  <c r="B1288" i="1"/>
  <c r="A1288" i="1" s="1"/>
  <c r="B1289" i="1"/>
  <c r="A1289" i="1" s="1"/>
  <c r="B1290" i="1"/>
  <c r="A1290" i="1" s="1"/>
  <c r="B1291" i="1"/>
  <c r="A1291" i="1" s="1"/>
  <c r="B1292" i="1"/>
  <c r="A1292" i="1" s="1"/>
  <c r="B1293" i="1"/>
  <c r="A1293" i="1" s="1"/>
  <c r="B1294" i="1"/>
  <c r="A1294" i="1" s="1"/>
  <c r="B1295" i="1"/>
  <c r="A1295" i="1" s="1"/>
  <c r="B1296" i="1"/>
  <c r="A1296" i="1" s="1"/>
  <c r="B1297" i="1"/>
  <c r="A1297" i="1" s="1"/>
  <c r="B1298" i="1"/>
  <c r="A1298" i="1" s="1"/>
  <c r="B1299" i="1"/>
  <c r="A1299" i="1" s="1"/>
  <c r="B1300" i="1"/>
  <c r="A1300" i="1" s="1"/>
  <c r="B1301" i="1"/>
  <c r="A1301" i="1" s="1"/>
  <c r="B1302" i="1"/>
  <c r="A1302" i="1" s="1"/>
  <c r="B1303" i="1"/>
  <c r="A1303" i="1" s="1"/>
  <c r="B1304" i="1"/>
  <c r="A1304" i="1" s="1"/>
  <c r="B1305" i="1"/>
  <c r="A1305" i="1" s="1"/>
  <c r="B1306" i="1"/>
  <c r="A1306" i="1" s="1"/>
  <c r="B1307" i="1"/>
  <c r="A1307" i="1" s="1"/>
  <c r="B1308" i="1"/>
  <c r="A1308" i="1" s="1"/>
  <c r="B1309" i="1"/>
  <c r="A1309" i="1" s="1"/>
  <c r="B1310" i="1"/>
  <c r="A1310" i="1" s="1"/>
  <c r="B1311" i="1"/>
  <c r="A1311" i="1" s="1"/>
  <c r="B1312" i="1"/>
  <c r="A1312" i="1" s="1"/>
  <c r="B1313" i="1"/>
  <c r="A1313" i="1" s="1"/>
  <c r="B1314" i="1"/>
  <c r="A1314" i="1" s="1"/>
  <c r="B1315" i="1"/>
  <c r="A1315" i="1" s="1"/>
  <c r="B1316" i="1"/>
  <c r="A1316" i="1" s="1"/>
  <c r="B1317" i="1"/>
  <c r="A1317" i="1" s="1"/>
  <c r="B1318" i="1"/>
  <c r="A1318" i="1" s="1"/>
  <c r="B1319" i="1"/>
  <c r="A1319" i="1" s="1"/>
  <c r="B1320" i="1"/>
  <c r="A1320" i="1" s="1"/>
  <c r="B1321" i="1"/>
  <c r="A1321" i="1" s="1"/>
  <c r="B1322" i="1"/>
  <c r="A1322" i="1" s="1"/>
  <c r="B1323" i="1"/>
  <c r="A1323" i="1" s="1"/>
  <c r="B1324" i="1"/>
  <c r="A1324" i="1" s="1"/>
  <c r="B1325" i="1"/>
  <c r="A1325" i="1" s="1"/>
  <c r="B1326" i="1"/>
  <c r="A1326" i="1" s="1"/>
  <c r="B1327" i="1"/>
  <c r="A1327" i="1" s="1"/>
  <c r="B1328" i="1"/>
  <c r="A1328" i="1" s="1"/>
  <c r="B1329" i="1"/>
  <c r="A1329" i="1" s="1"/>
  <c r="B1330" i="1"/>
  <c r="A1330" i="1" s="1"/>
  <c r="B1331" i="1"/>
  <c r="A1331" i="1" s="1"/>
  <c r="B1332" i="1"/>
  <c r="A1332" i="1" s="1"/>
  <c r="B1333" i="1"/>
  <c r="A1333" i="1" s="1"/>
  <c r="B1334" i="1"/>
  <c r="A1334" i="1" s="1"/>
  <c r="B1335" i="1"/>
  <c r="A1335" i="1" s="1"/>
  <c r="B1336" i="1"/>
  <c r="A1336" i="1" s="1"/>
  <c r="B1337" i="1"/>
  <c r="A1337" i="1" s="1"/>
  <c r="B1338" i="1"/>
  <c r="A1338" i="1" s="1"/>
  <c r="B1339" i="1"/>
  <c r="A1339" i="1" s="1"/>
  <c r="B1340" i="1"/>
  <c r="A1340" i="1" s="1"/>
  <c r="B1341" i="1"/>
  <c r="A1341" i="1" s="1"/>
  <c r="B1342" i="1"/>
  <c r="A1342" i="1" s="1"/>
  <c r="B1343" i="1"/>
  <c r="A1343" i="1" s="1"/>
  <c r="B1344" i="1"/>
  <c r="A1344" i="1" s="1"/>
  <c r="B1345" i="1"/>
  <c r="A1345" i="1" s="1"/>
  <c r="B1346" i="1"/>
  <c r="A1346" i="1" s="1"/>
  <c r="B1347" i="1"/>
  <c r="A1347" i="1" s="1"/>
  <c r="B1348" i="1"/>
  <c r="A1348" i="1" s="1"/>
  <c r="B1349" i="1"/>
  <c r="A1349" i="1" s="1"/>
  <c r="B1350" i="1"/>
  <c r="A1350" i="1" s="1"/>
  <c r="B1351" i="1"/>
  <c r="A1351" i="1" s="1"/>
  <c r="B1352" i="1"/>
  <c r="A1352" i="1" s="1"/>
  <c r="B1353" i="1"/>
  <c r="A1353" i="1" s="1"/>
  <c r="B1354" i="1"/>
  <c r="A1354" i="1" s="1"/>
  <c r="B1355" i="1"/>
  <c r="A1355" i="1" s="1"/>
  <c r="B1356" i="1"/>
  <c r="A1356" i="1" s="1"/>
  <c r="B1357" i="1"/>
  <c r="A1357" i="1" s="1"/>
  <c r="B1358" i="1"/>
  <c r="A1358" i="1" s="1"/>
  <c r="B1359" i="1"/>
  <c r="A1359" i="1" s="1"/>
  <c r="B1360" i="1"/>
  <c r="A1360" i="1" s="1"/>
  <c r="B1361" i="1"/>
  <c r="A1361" i="1" s="1"/>
  <c r="B1362" i="1"/>
  <c r="A1362" i="1" s="1"/>
  <c r="B1363" i="1"/>
  <c r="A1363" i="1" s="1"/>
  <c r="B1364" i="1"/>
  <c r="A1364" i="1" s="1"/>
  <c r="B1365" i="1"/>
  <c r="A1365" i="1" s="1"/>
  <c r="B1366" i="1"/>
  <c r="A1366" i="1" s="1"/>
  <c r="B1367" i="1"/>
  <c r="A1367" i="1" s="1"/>
  <c r="B1368" i="1"/>
  <c r="A1368" i="1" s="1"/>
  <c r="B1369" i="1"/>
  <c r="A1369" i="1" s="1"/>
  <c r="B1370" i="1"/>
  <c r="A1370" i="1" s="1"/>
  <c r="B1371" i="1"/>
  <c r="A1371" i="1" s="1"/>
  <c r="B1372" i="1"/>
  <c r="A1372" i="1" s="1"/>
  <c r="B1373" i="1"/>
  <c r="A1373" i="1" s="1"/>
  <c r="B1374" i="1"/>
  <c r="A1374" i="1" s="1"/>
  <c r="B1375" i="1"/>
  <c r="A1375" i="1" s="1"/>
  <c r="B1376" i="1"/>
  <c r="A1376" i="1" s="1"/>
  <c r="B1377" i="1"/>
  <c r="A1377" i="1" s="1"/>
  <c r="B1378" i="1"/>
  <c r="A1378" i="1" s="1"/>
  <c r="B1379" i="1"/>
  <c r="A1379" i="1" s="1"/>
  <c r="B1380" i="1"/>
  <c r="A1380" i="1" s="1"/>
  <c r="B1381" i="1"/>
  <c r="A1381" i="1" s="1"/>
  <c r="B1382" i="1"/>
  <c r="A1382" i="1" s="1"/>
  <c r="B1383" i="1"/>
  <c r="A1383" i="1" s="1"/>
  <c r="B1384" i="1"/>
  <c r="A1384" i="1" s="1"/>
  <c r="B1385" i="1"/>
  <c r="A1385" i="1" s="1"/>
  <c r="B1386" i="1"/>
  <c r="A1386" i="1" s="1"/>
  <c r="B1387" i="1"/>
  <c r="A1387" i="1" s="1"/>
  <c r="B1388" i="1"/>
  <c r="A1388" i="1" s="1"/>
  <c r="B1389" i="1"/>
  <c r="A1389" i="1" s="1"/>
  <c r="B1390" i="1"/>
  <c r="A1390" i="1" s="1"/>
  <c r="B1391" i="1"/>
  <c r="A1391" i="1" s="1"/>
  <c r="B1392" i="1"/>
  <c r="A1392" i="1" s="1"/>
  <c r="B1393" i="1"/>
  <c r="A1393" i="1" s="1"/>
  <c r="B1394" i="1"/>
  <c r="A1394" i="1" s="1"/>
  <c r="B1395" i="1"/>
  <c r="A1395" i="1" s="1"/>
  <c r="B1396" i="1"/>
  <c r="A1396" i="1" s="1"/>
  <c r="B1397" i="1"/>
  <c r="A1397" i="1" s="1"/>
  <c r="B1398" i="1"/>
  <c r="A1398" i="1" s="1"/>
  <c r="B1399" i="1"/>
  <c r="A1399" i="1" s="1"/>
  <c r="B1400" i="1"/>
  <c r="A1400" i="1" s="1"/>
  <c r="B1401" i="1"/>
  <c r="A1401" i="1" s="1"/>
  <c r="B1402" i="1"/>
  <c r="A1402" i="1" s="1"/>
  <c r="B1403" i="1"/>
  <c r="A1403" i="1" s="1"/>
  <c r="B1404" i="1"/>
  <c r="A1404" i="1" s="1"/>
  <c r="B1405" i="1"/>
  <c r="A1405" i="1" s="1"/>
  <c r="B1406" i="1"/>
  <c r="A1406" i="1" s="1"/>
  <c r="B1407" i="1"/>
  <c r="A1407" i="1" s="1"/>
  <c r="B1408" i="1"/>
  <c r="A1408" i="1" s="1"/>
  <c r="B1409" i="1"/>
  <c r="A1409" i="1" s="1"/>
  <c r="B1410" i="1"/>
  <c r="A1410" i="1" s="1"/>
  <c r="B1411" i="1"/>
  <c r="A1411" i="1" s="1"/>
  <c r="B1412" i="1"/>
  <c r="A1412" i="1" s="1"/>
  <c r="B1413" i="1"/>
  <c r="A1413" i="1" s="1"/>
  <c r="B1414" i="1"/>
  <c r="A1414" i="1" s="1"/>
  <c r="B1415" i="1"/>
  <c r="A1415" i="1" s="1"/>
  <c r="B1416" i="1"/>
  <c r="A1416" i="1" s="1"/>
  <c r="B1417" i="1"/>
  <c r="A1417" i="1" s="1"/>
  <c r="B1418" i="1"/>
  <c r="A1418" i="1" s="1"/>
  <c r="B1419" i="1"/>
  <c r="A1419" i="1" s="1"/>
  <c r="B1420" i="1"/>
  <c r="A1420" i="1" s="1"/>
  <c r="B1421" i="1"/>
  <c r="A1421" i="1" s="1"/>
  <c r="B1422" i="1"/>
  <c r="A1422" i="1" s="1"/>
  <c r="B1423" i="1"/>
  <c r="A1423" i="1" s="1"/>
  <c r="B1424" i="1"/>
  <c r="A1424" i="1" s="1"/>
  <c r="B1425" i="1"/>
  <c r="A1425" i="1" s="1"/>
  <c r="B1426" i="1"/>
  <c r="A1426" i="1" s="1"/>
  <c r="B1427" i="1"/>
  <c r="A1427" i="1" s="1"/>
  <c r="B1428" i="1"/>
  <c r="A1428" i="1" s="1"/>
  <c r="B1429" i="1"/>
  <c r="A1429" i="1" s="1"/>
  <c r="B1430" i="1"/>
  <c r="A1430" i="1" s="1"/>
  <c r="B1431" i="1"/>
  <c r="A1431" i="1" s="1"/>
  <c r="B1432" i="1"/>
  <c r="A1432" i="1" s="1"/>
  <c r="B1433" i="1"/>
  <c r="A1433" i="1" s="1"/>
  <c r="B1434" i="1"/>
  <c r="A1434" i="1" s="1"/>
  <c r="B1435" i="1"/>
  <c r="A1435" i="1" s="1"/>
  <c r="B1436" i="1"/>
  <c r="A1436" i="1" s="1"/>
  <c r="B1437" i="1"/>
  <c r="A1437" i="1" s="1"/>
  <c r="B1438" i="1"/>
  <c r="A1438" i="1" s="1"/>
  <c r="B1439" i="1"/>
  <c r="A1439" i="1" s="1"/>
  <c r="B1440" i="1"/>
  <c r="A1440" i="1" s="1"/>
  <c r="B1441" i="1"/>
  <c r="A1441" i="1" s="1"/>
  <c r="B1442" i="1"/>
  <c r="A1442" i="1" s="1"/>
  <c r="B1443" i="1"/>
  <c r="A1443" i="1" s="1"/>
  <c r="B1444" i="1"/>
  <c r="A1444" i="1" s="1"/>
  <c r="B1445" i="1"/>
  <c r="A1445" i="1" s="1"/>
  <c r="B1446" i="1"/>
  <c r="A1446" i="1" s="1"/>
  <c r="B1447" i="1"/>
  <c r="A1447" i="1" s="1"/>
  <c r="B1448" i="1"/>
  <c r="A1448" i="1" s="1"/>
  <c r="B1449" i="1"/>
  <c r="A1449" i="1" s="1"/>
  <c r="B1450" i="1"/>
  <c r="A1450" i="1" s="1"/>
  <c r="B1451" i="1"/>
  <c r="A1451" i="1" s="1"/>
  <c r="B1452" i="1"/>
  <c r="A1452" i="1" s="1"/>
  <c r="B1453" i="1"/>
  <c r="A1453" i="1" s="1"/>
  <c r="B1454" i="1"/>
  <c r="A1454" i="1" s="1"/>
  <c r="B1455" i="1"/>
  <c r="A1455" i="1" s="1"/>
  <c r="B1456" i="1"/>
  <c r="A1456" i="1" s="1"/>
  <c r="B1457" i="1"/>
  <c r="A1457" i="1" s="1"/>
  <c r="B1458" i="1"/>
  <c r="A1458" i="1" s="1"/>
  <c r="B1459" i="1"/>
  <c r="A1459" i="1" s="1"/>
  <c r="B1460" i="1"/>
  <c r="A1460" i="1" s="1"/>
  <c r="B1461" i="1"/>
  <c r="A1461" i="1" s="1"/>
  <c r="B1462" i="1"/>
  <c r="A1462" i="1" s="1"/>
  <c r="B1463" i="1"/>
  <c r="A1463" i="1" s="1"/>
  <c r="B1464" i="1"/>
  <c r="A1464" i="1" s="1"/>
  <c r="B1465" i="1"/>
  <c r="A1465" i="1" s="1"/>
  <c r="B1466" i="1"/>
  <c r="A1466" i="1" s="1"/>
  <c r="B1467" i="1"/>
  <c r="A1467" i="1" s="1"/>
  <c r="B1468" i="1"/>
  <c r="A1468" i="1" s="1"/>
  <c r="B1469" i="1"/>
  <c r="A1469" i="1" s="1"/>
  <c r="B1470" i="1"/>
  <c r="A1470" i="1" s="1"/>
  <c r="B1471" i="1"/>
  <c r="A1471" i="1" s="1"/>
  <c r="B1472" i="1"/>
  <c r="A1472" i="1" s="1"/>
  <c r="B1473" i="1"/>
  <c r="A1473" i="1" s="1"/>
  <c r="B1474" i="1"/>
  <c r="A1474" i="1" s="1"/>
  <c r="B1475" i="1"/>
  <c r="A1475" i="1" s="1"/>
  <c r="B1476" i="1"/>
  <c r="A1476" i="1" s="1"/>
  <c r="B1477" i="1"/>
  <c r="A1477" i="1" s="1"/>
  <c r="B1478" i="1"/>
  <c r="A1478" i="1" s="1"/>
  <c r="B1479" i="1"/>
  <c r="A1479" i="1" s="1"/>
  <c r="B1480" i="1"/>
  <c r="A1480" i="1" s="1"/>
  <c r="B1481" i="1"/>
  <c r="A1481" i="1" s="1"/>
  <c r="B1482" i="1"/>
  <c r="A1482" i="1" s="1"/>
  <c r="B1483" i="1"/>
  <c r="A1483" i="1" s="1"/>
  <c r="B1484" i="1"/>
  <c r="A1484" i="1" s="1"/>
  <c r="B1485" i="1"/>
  <c r="A1485" i="1" s="1"/>
  <c r="B1486" i="1"/>
  <c r="A1486" i="1" s="1"/>
  <c r="B1487" i="1"/>
  <c r="A1487" i="1" s="1"/>
  <c r="B1488" i="1"/>
  <c r="A1488" i="1" s="1"/>
  <c r="B1489" i="1"/>
  <c r="A1489" i="1" s="1"/>
  <c r="B1490" i="1"/>
  <c r="A1490" i="1" s="1"/>
  <c r="B1491" i="1"/>
  <c r="A1491" i="1" s="1"/>
  <c r="B1492" i="1"/>
  <c r="A1492" i="1" s="1"/>
  <c r="B1493" i="1"/>
  <c r="A1493" i="1" s="1"/>
  <c r="B1494" i="1"/>
  <c r="A1494" i="1" s="1"/>
  <c r="B1495" i="1"/>
  <c r="A1495" i="1" s="1"/>
  <c r="B1496" i="1"/>
  <c r="A1496" i="1" s="1"/>
  <c r="B1497" i="1"/>
  <c r="A1497" i="1" s="1"/>
  <c r="B1498" i="1"/>
  <c r="A1498" i="1" s="1"/>
  <c r="B1499" i="1"/>
  <c r="A1499" i="1" s="1"/>
  <c r="B1500" i="1"/>
  <c r="A1500" i="1" s="1"/>
  <c r="B1501" i="1"/>
  <c r="A1501" i="1" s="1"/>
  <c r="B1502" i="1"/>
  <c r="A1502" i="1" s="1"/>
  <c r="B1503" i="1"/>
  <c r="A1503" i="1" s="1"/>
  <c r="B1504" i="1"/>
  <c r="A1504" i="1" s="1"/>
  <c r="B1505" i="1"/>
  <c r="A1505" i="1" s="1"/>
  <c r="B1506" i="1"/>
  <c r="A1506" i="1" s="1"/>
  <c r="B1507" i="1"/>
  <c r="A1507" i="1" s="1"/>
  <c r="B1508" i="1"/>
  <c r="A1508" i="1" s="1"/>
  <c r="B1509" i="1"/>
  <c r="A1509" i="1" s="1"/>
  <c r="B1510" i="1"/>
  <c r="A1510" i="1" s="1"/>
  <c r="B1511" i="1"/>
  <c r="A1511" i="1" s="1"/>
  <c r="B1512" i="1"/>
  <c r="A1512" i="1" s="1"/>
  <c r="B1513" i="1"/>
  <c r="A1513" i="1" s="1"/>
  <c r="B1514" i="1"/>
  <c r="A1514" i="1" s="1"/>
  <c r="B1515" i="1"/>
  <c r="A1515" i="1" s="1"/>
  <c r="B1516" i="1"/>
  <c r="A1516" i="1" s="1"/>
  <c r="B1517" i="1"/>
  <c r="A1517" i="1" s="1"/>
  <c r="B1518" i="1"/>
  <c r="A1518" i="1" s="1"/>
  <c r="B1519" i="1"/>
  <c r="A1519" i="1" s="1"/>
  <c r="B1520" i="1"/>
  <c r="A1520" i="1" s="1"/>
  <c r="B1521" i="1"/>
  <c r="A1521" i="1" s="1"/>
  <c r="B1522" i="1"/>
  <c r="A1522" i="1" s="1"/>
  <c r="B1523" i="1"/>
  <c r="A1523" i="1" s="1"/>
  <c r="B1524" i="1"/>
  <c r="A1524" i="1" s="1"/>
  <c r="B1525" i="1"/>
  <c r="A1525" i="1" s="1"/>
  <c r="B1526" i="1"/>
  <c r="A1526" i="1" s="1"/>
  <c r="B1527" i="1"/>
  <c r="A1527" i="1" s="1"/>
  <c r="B1528" i="1"/>
  <c r="A1528" i="1" s="1"/>
  <c r="B1529" i="1"/>
  <c r="A1529" i="1" s="1"/>
  <c r="B1530" i="1"/>
  <c r="A1530" i="1" s="1"/>
  <c r="B1531" i="1"/>
  <c r="A1531" i="1" s="1"/>
  <c r="B1532" i="1"/>
  <c r="A1532" i="1" s="1"/>
  <c r="B1533" i="1"/>
  <c r="A1533" i="1" s="1"/>
  <c r="B1534" i="1"/>
  <c r="A1534" i="1" s="1"/>
  <c r="B1535" i="1"/>
  <c r="A1535" i="1" s="1"/>
  <c r="B1536" i="1"/>
  <c r="A1536" i="1" s="1"/>
  <c r="B1537" i="1"/>
  <c r="A1537" i="1" s="1"/>
  <c r="B1538" i="1"/>
  <c r="A1538" i="1" s="1"/>
  <c r="B1539" i="1"/>
  <c r="A1539" i="1" s="1"/>
  <c r="B1540" i="1"/>
  <c r="A1540" i="1" s="1"/>
  <c r="B1541" i="1"/>
  <c r="A1541" i="1" s="1"/>
  <c r="B1542" i="1"/>
  <c r="A1542" i="1" s="1"/>
  <c r="B1543" i="1"/>
  <c r="A1543" i="1" s="1"/>
  <c r="B1544" i="1"/>
  <c r="A1544" i="1" s="1"/>
  <c r="B1545" i="1"/>
  <c r="A1545" i="1" s="1"/>
  <c r="B1546" i="1"/>
  <c r="A1546" i="1" s="1"/>
  <c r="B1547" i="1"/>
  <c r="A1547" i="1" s="1"/>
  <c r="B1548" i="1"/>
  <c r="A1548" i="1" s="1"/>
  <c r="B1549" i="1"/>
  <c r="A1549" i="1" s="1"/>
  <c r="B1550" i="1"/>
  <c r="A1550" i="1" s="1"/>
  <c r="B1551" i="1"/>
  <c r="A1551" i="1" s="1"/>
  <c r="B1552" i="1"/>
  <c r="A1552" i="1" s="1"/>
  <c r="B1553" i="1"/>
  <c r="A1553" i="1" s="1"/>
  <c r="B1554" i="1"/>
  <c r="A1554" i="1" s="1"/>
  <c r="B1555" i="1"/>
  <c r="A1555" i="1" s="1"/>
  <c r="B1556" i="1"/>
  <c r="A1556" i="1" s="1"/>
  <c r="B1557" i="1"/>
  <c r="A1557" i="1" s="1"/>
  <c r="B1558" i="1"/>
  <c r="A1558" i="1" s="1"/>
  <c r="B1559" i="1"/>
  <c r="A1559" i="1" s="1"/>
  <c r="B1560" i="1"/>
  <c r="A1560" i="1" s="1"/>
  <c r="B1561" i="1"/>
  <c r="A1561" i="1" s="1"/>
  <c r="B1562" i="1"/>
  <c r="A1562" i="1" s="1"/>
  <c r="B1563" i="1"/>
  <c r="A1563" i="1" s="1"/>
  <c r="B1564" i="1"/>
  <c r="A1564" i="1" s="1"/>
  <c r="B1565" i="1"/>
  <c r="A1565" i="1" s="1"/>
  <c r="B1566" i="1"/>
  <c r="A1566" i="1" s="1"/>
  <c r="B1567" i="1"/>
  <c r="A1567" i="1" s="1"/>
  <c r="B1568" i="1"/>
  <c r="A1568" i="1" s="1"/>
  <c r="B1569" i="1"/>
  <c r="A1569" i="1" s="1"/>
  <c r="B1570" i="1"/>
  <c r="A1570" i="1" s="1"/>
  <c r="B1571" i="1"/>
  <c r="A1571" i="1" s="1"/>
  <c r="B1572" i="1"/>
  <c r="A1572" i="1" s="1"/>
  <c r="B1573" i="1"/>
  <c r="A1573" i="1" s="1"/>
  <c r="B1574" i="1"/>
  <c r="A1574" i="1" s="1"/>
  <c r="B1575" i="1"/>
  <c r="A1575" i="1" s="1"/>
  <c r="B1576" i="1"/>
  <c r="A1576" i="1" s="1"/>
  <c r="B1577" i="1"/>
  <c r="A1577" i="1" s="1"/>
  <c r="B1578" i="1"/>
  <c r="A1578" i="1" s="1"/>
  <c r="B1579" i="1"/>
  <c r="A1579" i="1" s="1"/>
  <c r="B1580" i="1"/>
  <c r="A1580" i="1" s="1"/>
  <c r="B1581" i="1"/>
  <c r="A1581" i="1" s="1"/>
  <c r="B1582" i="1"/>
  <c r="A1582" i="1" s="1"/>
  <c r="B1583" i="1"/>
  <c r="A1583" i="1" s="1"/>
  <c r="B1584" i="1"/>
  <c r="A1584" i="1" s="1"/>
  <c r="B1585" i="1"/>
  <c r="A1585" i="1" s="1"/>
  <c r="B1586" i="1"/>
  <c r="A1586" i="1" s="1"/>
  <c r="B1587" i="1"/>
  <c r="A1587" i="1" s="1"/>
  <c r="B1588" i="1"/>
  <c r="A1588" i="1" s="1"/>
  <c r="B1589" i="1"/>
  <c r="A1589" i="1" s="1"/>
  <c r="B1590" i="1"/>
  <c r="A1590" i="1" s="1"/>
  <c r="B1591" i="1"/>
  <c r="A1591" i="1" s="1"/>
  <c r="B1592" i="1"/>
  <c r="A1592" i="1" s="1"/>
  <c r="B1593" i="1"/>
  <c r="A1593" i="1" s="1"/>
  <c r="B1594" i="1"/>
  <c r="A1594" i="1" s="1"/>
  <c r="B1595" i="1"/>
  <c r="A1595" i="1" s="1"/>
  <c r="B1596" i="1"/>
  <c r="A1596" i="1" s="1"/>
  <c r="B1597" i="1"/>
  <c r="A1597" i="1" s="1"/>
  <c r="B1598" i="1"/>
  <c r="A1598" i="1" s="1"/>
  <c r="B1599" i="1"/>
  <c r="A1599" i="1" s="1"/>
  <c r="B1600" i="1"/>
  <c r="A1600" i="1" s="1"/>
  <c r="B1601" i="1"/>
  <c r="A1601" i="1" s="1"/>
  <c r="B1602" i="1"/>
  <c r="A1602" i="1" s="1"/>
  <c r="B1603" i="1"/>
  <c r="A1603" i="1" s="1"/>
  <c r="B1604" i="1"/>
  <c r="A1604" i="1" s="1"/>
  <c r="B1605" i="1"/>
  <c r="A1605" i="1" s="1"/>
  <c r="B1606" i="1"/>
  <c r="A1606" i="1" s="1"/>
  <c r="B1607" i="1"/>
  <c r="A1607" i="1" s="1"/>
  <c r="B1608" i="1"/>
  <c r="A1608" i="1" s="1"/>
  <c r="B1609" i="1"/>
  <c r="A1609" i="1" s="1"/>
  <c r="B1610" i="1"/>
  <c r="A1610" i="1" s="1"/>
  <c r="B1611" i="1"/>
  <c r="A1611" i="1" s="1"/>
  <c r="B1612" i="1"/>
  <c r="A1612" i="1" s="1"/>
  <c r="B1613" i="1"/>
  <c r="A1613" i="1" s="1"/>
  <c r="B1614" i="1"/>
  <c r="A1614" i="1" s="1"/>
  <c r="B1615" i="1"/>
  <c r="A1615" i="1" s="1"/>
  <c r="B1616" i="1"/>
  <c r="A1616" i="1" s="1"/>
  <c r="B1617" i="1"/>
  <c r="A1617" i="1" s="1"/>
  <c r="B1618" i="1"/>
  <c r="A1618" i="1" s="1"/>
  <c r="B1619" i="1"/>
  <c r="A1619" i="1" s="1"/>
  <c r="B1620" i="1"/>
  <c r="A1620" i="1" s="1"/>
  <c r="B1621" i="1"/>
  <c r="A1621" i="1" s="1"/>
  <c r="B1622" i="1"/>
  <c r="A1622" i="1" s="1"/>
  <c r="B1623" i="1"/>
  <c r="A1623" i="1" s="1"/>
  <c r="B1624" i="1"/>
  <c r="A1624" i="1" s="1"/>
  <c r="B1625" i="1"/>
  <c r="A1625" i="1" s="1"/>
  <c r="B1626" i="1"/>
  <c r="A1626" i="1" s="1"/>
  <c r="B1627" i="1"/>
  <c r="A1627" i="1" s="1"/>
  <c r="B1628" i="1"/>
  <c r="A1628" i="1" s="1"/>
  <c r="B1629" i="1"/>
  <c r="A1629" i="1" s="1"/>
  <c r="B1630" i="1"/>
  <c r="A1630" i="1" s="1"/>
  <c r="B1631" i="1"/>
  <c r="A1631" i="1" s="1"/>
  <c r="B1632" i="1"/>
  <c r="A1632" i="1" s="1"/>
  <c r="B1633" i="1"/>
  <c r="A1633" i="1" s="1"/>
  <c r="B1634" i="1"/>
  <c r="A1634" i="1" s="1"/>
  <c r="B1635" i="1"/>
  <c r="A1635" i="1" s="1"/>
  <c r="B1636" i="1"/>
  <c r="A1636" i="1" s="1"/>
  <c r="B1637" i="1"/>
  <c r="A1637" i="1" s="1"/>
  <c r="B1638" i="1"/>
  <c r="A1638" i="1" s="1"/>
  <c r="B1639" i="1"/>
  <c r="A1639" i="1" s="1"/>
  <c r="B1640" i="1"/>
  <c r="A1640" i="1" s="1"/>
  <c r="B1641" i="1"/>
  <c r="A1641" i="1" s="1"/>
  <c r="B1642" i="1"/>
  <c r="A1642" i="1" s="1"/>
  <c r="B1643" i="1"/>
  <c r="A1643" i="1" s="1"/>
  <c r="B1644" i="1"/>
  <c r="A1644" i="1" s="1"/>
  <c r="B1645" i="1"/>
  <c r="A1645" i="1" s="1"/>
  <c r="B1646" i="1"/>
  <c r="A1646" i="1" s="1"/>
  <c r="B1647" i="1"/>
  <c r="A1647" i="1" s="1"/>
  <c r="B1648" i="1"/>
  <c r="A1648" i="1" s="1"/>
  <c r="B1649" i="1"/>
  <c r="A1649" i="1" s="1"/>
  <c r="B1650" i="1"/>
  <c r="A1650" i="1" s="1"/>
  <c r="B1651" i="1"/>
  <c r="A1651" i="1" s="1"/>
  <c r="B1652" i="1"/>
  <c r="A1652" i="1" s="1"/>
  <c r="B1653" i="1"/>
  <c r="A1653" i="1" s="1"/>
  <c r="B1654" i="1"/>
  <c r="A1654" i="1" s="1"/>
  <c r="B1655" i="1"/>
  <c r="A1655" i="1" s="1"/>
  <c r="B1656" i="1"/>
  <c r="A1656" i="1" s="1"/>
  <c r="B1657" i="1"/>
  <c r="A1657" i="1" s="1"/>
  <c r="B1658" i="1"/>
  <c r="A1658" i="1" s="1"/>
  <c r="B1659" i="1"/>
  <c r="A1659" i="1" s="1"/>
  <c r="B1660" i="1"/>
  <c r="A1660" i="1" s="1"/>
  <c r="B1661" i="1"/>
  <c r="A1661" i="1" s="1"/>
  <c r="B1662" i="1"/>
  <c r="A1662" i="1" s="1"/>
  <c r="B1663" i="1"/>
  <c r="A1663" i="1" s="1"/>
  <c r="B1664" i="1"/>
  <c r="A1664" i="1" s="1"/>
  <c r="B1665" i="1"/>
  <c r="A1665" i="1" s="1"/>
  <c r="B1666" i="1"/>
  <c r="A1666" i="1" s="1"/>
  <c r="B1667" i="1"/>
  <c r="A1667" i="1" s="1"/>
  <c r="B1668" i="1"/>
  <c r="A1668" i="1" s="1"/>
  <c r="B1669" i="1"/>
  <c r="A1669" i="1" s="1"/>
  <c r="B1670" i="1"/>
  <c r="A1670" i="1" s="1"/>
  <c r="B1671" i="1"/>
  <c r="A1671" i="1" s="1"/>
  <c r="B1672" i="1"/>
  <c r="A1672" i="1" s="1"/>
  <c r="B1673" i="1"/>
  <c r="A1673" i="1" s="1"/>
  <c r="B1674" i="1"/>
  <c r="A1674" i="1" s="1"/>
  <c r="B1675" i="1"/>
  <c r="A1675" i="1" s="1"/>
  <c r="B1676" i="1"/>
  <c r="A1676" i="1" s="1"/>
  <c r="B1677" i="1"/>
  <c r="A1677" i="1" s="1"/>
  <c r="B1678" i="1"/>
  <c r="A1678" i="1" s="1"/>
  <c r="B1679" i="1"/>
  <c r="A1679" i="1" s="1"/>
  <c r="B1680" i="1"/>
  <c r="A1680" i="1" s="1"/>
  <c r="B1681" i="1"/>
  <c r="A1681" i="1" s="1"/>
  <c r="B1682" i="1"/>
  <c r="A1682" i="1" s="1"/>
  <c r="B1683" i="1"/>
  <c r="A1683" i="1" s="1"/>
  <c r="B1684" i="1"/>
  <c r="A1684" i="1" s="1"/>
  <c r="B1685" i="1"/>
  <c r="A1685" i="1" s="1"/>
  <c r="B1686" i="1"/>
  <c r="A1686" i="1" s="1"/>
  <c r="B1687" i="1"/>
  <c r="A1687" i="1" s="1"/>
  <c r="B1688" i="1"/>
  <c r="A1688" i="1" s="1"/>
  <c r="B1689" i="1"/>
  <c r="A1689" i="1" s="1"/>
  <c r="B1690" i="1"/>
  <c r="A1690" i="1" s="1"/>
  <c r="B1691" i="1"/>
  <c r="A1691" i="1" s="1"/>
  <c r="B1692" i="1"/>
  <c r="A1692" i="1" s="1"/>
  <c r="B1693" i="1"/>
  <c r="A1693" i="1" s="1"/>
  <c r="B1694" i="1"/>
  <c r="A1694" i="1" s="1"/>
  <c r="B1695" i="1"/>
  <c r="A1695" i="1" s="1"/>
  <c r="B1696" i="1"/>
  <c r="A1696" i="1" s="1"/>
  <c r="B1697" i="1"/>
  <c r="A1697" i="1" s="1"/>
  <c r="B1698" i="1"/>
  <c r="A1698" i="1" s="1"/>
  <c r="B1699" i="1"/>
  <c r="A1699" i="1" s="1"/>
  <c r="B1700" i="1"/>
  <c r="A1700" i="1" s="1"/>
  <c r="B1701" i="1"/>
  <c r="A1701" i="1" s="1"/>
  <c r="B1702" i="1"/>
  <c r="A1702" i="1" s="1"/>
  <c r="B1703" i="1"/>
  <c r="A1703" i="1" s="1"/>
  <c r="B1704" i="1"/>
  <c r="A1704" i="1" s="1"/>
  <c r="B1705" i="1"/>
  <c r="A1705" i="1" s="1"/>
  <c r="B1706" i="1"/>
  <c r="A1706" i="1" s="1"/>
  <c r="B1707" i="1"/>
  <c r="A1707" i="1" s="1"/>
  <c r="B1708" i="1"/>
  <c r="A1708" i="1" s="1"/>
  <c r="B1709" i="1"/>
  <c r="A1709" i="1" s="1"/>
  <c r="B1710" i="1"/>
  <c r="A1710" i="1" s="1"/>
  <c r="B1711" i="1"/>
  <c r="A1711" i="1" s="1"/>
  <c r="B1712" i="1"/>
  <c r="A1712" i="1" s="1"/>
  <c r="B1713" i="1"/>
  <c r="A1713" i="1" s="1"/>
  <c r="B1714" i="1"/>
  <c r="A1714" i="1" s="1"/>
  <c r="B1715" i="1"/>
  <c r="A1715" i="1" s="1"/>
  <c r="B1716" i="1"/>
  <c r="A1716" i="1" s="1"/>
  <c r="B1717" i="1"/>
  <c r="A1717" i="1" s="1"/>
  <c r="B1718" i="1"/>
  <c r="A1718" i="1" s="1"/>
  <c r="B1719" i="1"/>
  <c r="A1719" i="1" s="1"/>
  <c r="B1720" i="1"/>
  <c r="A1720" i="1" s="1"/>
  <c r="B1721" i="1"/>
  <c r="A1721" i="1" s="1"/>
  <c r="B1722" i="1"/>
  <c r="A1722" i="1" s="1"/>
  <c r="B1723" i="1"/>
  <c r="A1723" i="1" s="1"/>
  <c r="B1724" i="1"/>
  <c r="A1724" i="1" s="1"/>
  <c r="B1725" i="1"/>
  <c r="A1725" i="1" s="1"/>
  <c r="B1726" i="1"/>
  <c r="A1726" i="1" s="1"/>
  <c r="B1727" i="1"/>
  <c r="A1727" i="1" s="1"/>
  <c r="B1728" i="1"/>
  <c r="A1728" i="1" s="1"/>
  <c r="B1729" i="1"/>
  <c r="A1729" i="1" s="1"/>
  <c r="B1730" i="1"/>
  <c r="A1730" i="1" s="1"/>
  <c r="B1731" i="1"/>
  <c r="A1731" i="1" s="1"/>
  <c r="B1732" i="1"/>
  <c r="A1732" i="1" s="1"/>
  <c r="B1733" i="1"/>
  <c r="A1733" i="1" s="1"/>
  <c r="B1734" i="1"/>
  <c r="A1734" i="1" s="1"/>
  <c r="B1735" i="1"/>
  <c r="A1735" i="1" s="1"/>
  <c r="B1736" i="1"/>
  <c r="A1736" i="1" s="1"/>
  <c r="B1737" i="1"/>
  <c r="A1737" i="1" s="1"/>
  <c r="B1738" i="1"/>
  <c r="A1738" i="1" s="1"/>
  <c r="B1739" i="1"/>
  <c r="A1739" i="1" s="1"/>
  <c r="B1740" i="1"/>
  <c r="A1740" i="1" s="1"/>
  <c r="B1741" i="1"/>
  <c r="A1741" i="1" s="1"/>
  <c r="B1742" i="1"/>
  <c r="A1742" i="1" s="1"/>
  <c r="B1743" i="1"/>
  <c r="A1743" i="1" s="1"/>
  <c r="B1744" i="1"/>
  <c r="A1744" i="1" s="1"/>
  <c r="B1745" i="1"/>
  <c r="A1745" i="1" s="1"/>
  <c r="B1746" i="1"/>
  <c r="A1746" i="1" s="1"/>
  <c r="B1747" i="1"/>
  <c r="A1747" i="1" s="1"/>
  <c r="B1748" i="1"/>
  <c r="A1748" i="1" s="1"/>
  <c r="B1749" i="1"/>
  <c r="A1749" i="1" s="1"/>
  <c r="B1750" i="1"/>
  <c r="A1750" i="1" s="1"/>
  <c r="B1751" i="1"/>
  <c r="A1751" i="1" s="1"/>
  <c r="B1752" i="1"/>
  <c r="A1752" i="1" s="1"/>
  <c r="B1753" i="1"/>
  <c r="A1753" i="1" s="1"/>
  <c r="B1754" i="1"/>
  <c r="A1754" i="1" s="1"/>
  <c r="B1755" i="1"/>
  <c r="A1755" i="1" s="1"/>
  <c r="B1756" i="1"/>
  <c r="A1756" i="1" s="1"/>
  <c r="B1757" i="1"/>
  <c r="A1757" i="1" s="1"/>
  <c r="B1758" i="1"/>
  <c r="A1758" i="1" s="1"/>
  <c r="B1759" i="1"/>
  <c r="A1759" i="1" s="1"/>
  <c r="B1760" i="1"/>
  <c r="A1760" i="1" s="1"/>
  <c r="B1761" i="1"/>
  <c r="A1761" i="1" s="1"/>
  <c r="B1762" i="1"/>
  <c r="A1762" i="1" s="1"/>
  <c r="B1763" i="1"/>
  <c r="A1763" i="1" s="1"/>
  <c r="B1764" i="1"/>
  <c r="A1764" i="1" s="1"/>
  <c r="B1765" i="1"/>
  <c r="A1765" i="1" s="1"/>
  <c r="B1766" i="1"/>
  <c r="A1766" i="1" s="1"/>
  <c r="B1767" i="1"/>
  <c r="A1767" i="1" s="1"/>
  <c r="B1768" i="1"/>
  <c r="A1768" i="1" s="1"/>
  <c r="B1769" i="1"/>
  <c r="A1769" i="1" s="1"/>
  <c r="B1770" i="1"/>
  <c r="A1770" i="1" s="1"/>
  <c r="B1771" i="1"/>
  <c r="A1771" i="1" s="1"/>
  <c r="B1772" i="1"/>
  <c r="A1772" i="1" s="1"/>
  <c r="B1773" i="1"/>
  <c r="A1773" i="1" s="1"/>
  <c r="B1774" i="1"/>
  <c r="A1774" i="1" s="1"/>
  <c r="B1775" i="1"/>
  <c r="A1775" i="1" s="1"/>
  <c r="B1776" i="1"/>
  <c r="A1776" i="1" s="1"/>
  <c r="B1777" i="1"/>
  <c r="A1777" i="1" s="1"/>
  <c r="B1778" i="1"/>
  <c r="A1778" i="1" s="1"/>
  <c r="B1779" i="1"/>
  <c r="A1779" i="1" s="1"/>
  <c r="B1780" i="1"/>
  <c r="A1780" i="1" s="1"/>
  <c r="B1781" i="1"/>
  <c r="A1781" i="1" s="1"/>
  <c r="B1782" i="1"/>
  <c r="A1782" i="1" s="1"/>
  <c r="B1783" i="1"/>
  <c r="A1783" i="1" s="1"/>
  <c r="B1784" i="1"/>
  <c r="A1784" i="1" s="1"/>
  <c r="B1785" i="1"/>
  <c r="A1785" i="1" s="1"/>
  <c r="B1786" i="1"/>
  <c r="A1786" i="1" s="1"/>
  <c r="B1787" i="1"/>
  <c r="A1787" i="1" s="1"/>
  <c r="B1788" i="1"/>
  <c r="A1788" i="1" s="1"/>
  <c r="B1789" i="1"/>
  <c r="A1789" i="1" s="1"/>
  <c r="B1790" i="1"/>
  <c r="A1790" i="1" s="1"/>
  <c r="B1791" i="1"/>
  <c r="A1791" i="1" s="1"/>
  <c r="B1792" i="1"/>
  <c r="A1792" i="1" s="1"/>
  <c r="B1793" i="1"/>
  <c r="A1793" i="1" s="1"/>
  <c r="B1794" i="1"/>
  <c r="A1794" i="1" s="1"/>
  <c r="B1795" i="1"/>
  <c r="A1795" i="1" s="1"/>
  <c r="B1796" i="1"/>
  <c r="A1796" i="1" s="1"/>
  <c r="B1797" i="1"/>
  <c r="A1797" i="1" s="1"/>
  <c r="B1798" i="1"/>
  <c r="A1798" i="1" s="1"/>
  <c r="B1799" i="1"/>
  <c r="A1799" i="1" s="1"/>
  <c r="B1800" i="1"/>
  <c r="A1800" i="1" s="1"/>
  <c r="B1801" i="1"/>
  <c r="A1801" i="1" s="1"/>
  <c r="B1802" i="1"/>
  <c r="A1802" i="1" s="1"/>
  <c r="B1803" i="1"/>
  <c r="A1803" i="1" s="1"/>
  <c r="B1804" i="1"/>
  <c r="A1804" i="1" s="1"/>
  <c r="B1805" i="1"/>
  <c r="A1805" i="1" s="1"/>
  <c r="B1806" i="1"/>
  <c r="A1806" i="1" s="1"/>
  <c r="B1807" i="1"/>
  <c r="A1807" i="1" s="1"/>
  <c r="B1808" i="1"/>
  <c r="A1808" i="1" s="1"/>
  <c r="B1809" i="1"/>
  <c r="A1809" i="1" s="1"/>
  <c r="B1810" i="1"/>
  <c r="A1810" i="1" s="1"/>
  <c r="B1811" i="1"/>
  <c r="A1811" i="1" s="1"/>
  <c r="B1812" i="1"/>
  <c r="A1812" i="1" s="1"/>
  <c r="B1813" i="1"/>
  <c r="A1813" i="1" s="1"/>
  <c r="B1814" i="1"/>
  <c r="A1814" i="1" s="1"/>
  <c r="B1815" i="1"/>
  <c r="A1815" i="1" s="1"/>
  <c r="B1816" i="1"/>
  <c r="A1816" i="1" s="1"/>
  <c r="B1817" i="1"/>
  <c r="A1817" i="1" s="1"/>
  <c r="B1818" i="1"/>
  <c r="A1818" i="1" s="1"/>
  <c r="B1819" i="1"/>
  <c r="A1819" i="1" s="1"/>
  <c r="B1820" i="1"/>
  <c r="A1820" i="1" s="1"/>
  <c r="B1821" i="1"/>
  <c r="A1821" i="1" s="1"/>
  <c r="B1822" i="1"/>
  <c r="A1822" i="1" s="1"/>
  <c r="B1823" i="1"/>
  <c r="A1823" i="1" s="1"/>
  <c r="B1824" i="1"/>
  <c r="A1824" i="1" s="1"/>
  <c r="B1825" i="1"/>
  <c r="A1825" i="1" s="1"/>
  <c r="B1826" i="1"/>
  <c r="A1826" i="1" s="1"/>
  <c r="B1827" i="1"/>
  <c r="A1827" i="1" s="1"/>
  <c r="B1828" i="1"/>
  <c r="A1828" i="1" s="1"/>
  <c r="B1829" i="1"/>
  <c r="A1829" i="1" s="1"/>
  <c r="B1830" i="1"/>
  <c r="A1830" i="1" s="1"/>
  <c r="B1831" i="1"/>
  <c r="A1831" i="1" s="1"/>
  <c r="B1832" i="1"/>
  <c r="A1832" i="1" s="1"/>
  <c r="B1833" i="1"/>
  <c r="A1833" i="1" s="1"/>
  <c r="B1834" i="1"/>
  <c r="A1834" i="1" s="1"/>
  <c r="B1835" i="1"/>
  <c r="A1835" i="1" s="1"/>
  <c r="B1836" i="1"/>
  <c r="A1836" i="1" s="1"/>
  <c r="B1837" i="1"/>
  <c r="A1837" i="1" s="1"/>
  <c r="B1838" i="1"/>
  <c r="A1838" i="1" s="1"/>
  <c r="B1839" i="1"/>
  <c r="A1839" i="1" s="1"/>
  <c r="B1840" i="1"/>
  <c r="A1840" i="1" s="1"/>
  <c r="B1841" i="1"/>
  <c r="A1841" i="1" s="1"/>
  <c r="B1842" i="1"/>
  <c r="A1842" i="1" s="1"/>
  <c r="B1843" i="1"/>
  <c r="A1843" i="1" s="1"/>
  <c r="B1844" i="1"/>
  <c r="A1844" i="1" s="1"/>
  <c r="B1845" i="1"/>
  <c r="A1845" i="1" s="1"/>
  <c r="B1846" i="1"/>
  <c r="A1846" i="1" s="1"/>
  <c r="B1847" i="1"/>
  <c r="A1847" i="1" s="1"/>
  <c r="B1848" i="1"/>
  <c r="A1848" i="1" s="1"/>
  <c r="B1849" i="1"/>
  <c r="A1849" i="1" s="1"/>
  <c r="B1850" i="1"/>
  <c r="A1850" i="1" s="1"/>
  <c r="B1851" i="1"/>
  <c r="A1851" i="1" s="1"/>
  <c r="B1852" i="1"/>
  <c r="A1852" i="1" s="1"/>
  <c r="B1853" i="1"/>
  <c r="A1853" i="1" s="1"/>
  <c r="B1854" i="1"/>
  <c r="A1854" i="1" s="1"/>
  <c r="B1855" i="1"/>
  <c r="A1855" i="1" s="1"/>
  <c r="B1856" i="1"/>
  <c r="A1856" i="1" s="1"/>
  <c r="B1857" i="1"/>
  <c r="A1857" i="1" s="1"/>
  <c r="B1858" i="1"/>
  <c r="A1858" i="1" s="1"/>
  <c r="B1859" i="1"/>
  <c r="A1859" i="1" s="1"/>
  <c r="B1860" i="1"/>
  <c r="A1860" i="1" s="1"/>
  <c r="B1861" i="1"/>
  <c r="A1861" i="1" s="1"/>
  <c r="B1862" i="1"/>
  <c r="A1862" i="1" s="1"/>
  <c r="B1863" i="1"/>
  <c r="A1863" i="1" s="1"/>
  <c r="B1864" i="1"/>
  <c r="A1864" i="1" s="1"/>
  <c r="B1865" i="1"/>
  <c r="A1865" i="1" s="1"/>
  <c r="B1866" i="1"/>
  <c r="A1866" i="1" s="1"/>
  <c r="B1867" i="1"/>
  <c r="A1867" i="1" s="1"/>
  <c r="B1868" i="1"/>
  <c r="A1868" i="1" s="1"/>
  <c r="B1869" i="1"/>
  <c r="A1869" i="1" s="1"/>
  <c r="B1870" i="1"/>
  <c r="A1870" i="1" s="1"/>
  <c r="B1871" i="1"/>
  <c r="A1871" i="1" s="1"/>
  <c r="B1872" i="1"/>
  <c r="A1872" i="1" s="1"/>
  <c r="B1873" i="1"/>
  <c r="A1873" i="1" s="1"/>
  <c r="B1874" i="1"/>
  <c r="A1874" i="1" s="1"/>
  <c r="B1875" i="1"/>
  <c r="A1875" i="1" s="1"/>
  <c r="B1876" i="1"/>
  <c r="A1876" i="1" s="1"/>
  <c r="B1877" i="1"/>
  <c r="A1877" i="1" s="1"/>
  <c r="B1878" i="1"/>
  <c r="A1878" i="1" s="1"/>
  <c r="B1879" i="1"/>
  <c r="A1879" i="1" s="1"/>
  <c r="B1880" i="1"/>
  <c r="A1880" i="1" s="1"/>
  <c r="B1881" i="1"/>
  <c r="A1881" i="1" s="1"/>
  <c r="B1882" i="1"/>
  <c r="A1882" i="1" s="1"/>
  <c r="B1883" i="1"/>
  <c r="A1883" i="1" s="1"/>
  <c r="B1884" i="1"/>
  <c r="A1884" i="1" s="1"/>
  <c r="B1885" i="1"/>
  <c r="A1885" i="1" s="1"/>
  <c r="B1886" i="1"/>
  <c r="A1886" i="1" s="1"/>
  <c r="B1887" i="1"/>
  <c r="A1887" i="1" s="1"/>
  <c r="B1888" i="1"/>
  <c r="A1888" i="1" s="1"/>
  <c r="B1889" i="1"/>
  <c r="A1889" i="1" s="1"/>
  <c r="B1890" i="1"/>
  <c r="A1890" i="1" s="1"/>
  <c r="B1891" i="1"/>
  <c r="A1891" i="1" s="1"/>
  <c r="B1892" i="1"/>
  <c r="A1892" i="1" s="1"/>
  <c r="B1893" i="1"/>
  <c r="A1893" i="1" s="1"/>
  <c r="B1894" i="1"/>
  <c r="A1894" i="1" s="1"/>
  <c r="B1895" i="1"/>
  <c r="A1895" i="1" s="1"/>
  <c r="B1896" i="1"/>
  <c r="A1896" i="1" s="1"/>
  <c r="B1897" i="1"/>
  <c r="A1897" i="1" s="1"/>
  <c r="B1898" i="1"/>
  <c r="A1898" i="1" s="1"/>
  <c r="B1899" i="1"/>
  <c r="A1899" i="1" s="1"/>
  <c r="B1900" i="1"/>
  <c r="A1900" i="1" s="1"/>
  <c r="B1901" i="1"/>
  <c r="A1901" i="1" s="1"/>
  <c r="B1902" i="1"/>
  <c r="A1902" i="1" s="1"/>
  <c r="B1903" i="1"/>
  <c r="A1903" i="1" s="1"/>
  <c r="B1904" i="1"/>
  <c r="A1904" i="1" s="1"/>
  <c r="B1905" i="1"/>
  <c r="A1905" i="1" s="1"/>
  <c r="B1906" i="1"/>
  <c r="A1906" i="1" s="1"/>
  <c r="B1907" i="1"/>
  <c r="A1907" i="1" s="1"/>
  <c r="B1908" i="1"/>
  <c r="A1908" i="1" s="1"/>
  <c r="B1909" i="1"/>
  <c r="A1909" i="1" s="1"/>
  <c r="B1910" i="1"/>
  <c r="A1910" i="1" s="1"/>
  <c r="B1911" i="1"/>
  <c r="A1911" i="1" s="1"/>
  <c r="B1912" i="1"/>
  <c r="A1912" i="1" s="1"/>
  <c r="B1913" i="1"/>
  <c r="A1913" i="1" s="1"/>
  <c r="B1914" i="1"/>
  <c r="A1914" i="1" s="1"/>
  <c r="B1915" i="1"/>
  <c r="A1915" i="1" s="1"/>
  <c r="B1916" i="1"/>
  <c r="A1916" i="1" s="1"/>
  <c r="B1917" i="1"/>
  <c r="A1917" i="1" s="1"/>
  <c r="B1918" i="1"/>
  <c r="A1918" i="1" s="1"/>
  <c r="B1919" i="1"/>
  <c r="A1919" i="1" s="1"/>
  <c r="B1920" i="1"/>
  <c r="A1920" i="1" s="1"/>
  <c r="B1921" i="1"/>
  <c r="A1921" i="1" s="1"/>
  <c r="B1922" i="1"/>
  <c r="A1922" i="1" s="1"/>
  <c r="B1923" i="1"/>
  <c r="A1923" i="1" s="1"/>
  <c r="B1924" i="1"/>
  <c r="A1924" i="1" s="1"/>
  <c r="B1925" i="1"/>
  <c r="A1925" i="1" s="1"/>
  <c r="B1926" i="1"/>
  <c r="A1926" i="1" s="1"/>
  <c r="B1927" i="1"/>
  <c r="A1927" i="1" s="1"/>
  <c r="B1928" i="1"/>
  <c r="A1928" i="1" s="1"/>
  <c r="B1929" i="1"/>
  <c r="A1929" i="1" s="1"/>
  <c r="B1930" i="1"/>
  <c r="A1930" i="1" s="1"/>
  <c r="B1931" i="1"/>
  <c r="A1931" i="1" s="1"/>
  <c r="B1932" i="1"/>
  <c r="A1932" i="1" s="1"/>
  <c r="B1933" i="1"/>
  <c r="A1933" i="1" s="1"/>
  <c r="B1934" i="1"/>
  <c r="A1934" i="1" s="1"/>
  <c r="B1935" i="1"/>
  <c r="A1935" i="1" s="1"/>
  <c r="B1936" i="1"/>
  <c r="A1936" i="1" s="1"/>
  <c r="B1937" i="1"/>
  <c r="A1937" i="1" s="1"/>
  <c r="B1938" i="1"/>
  <c r="A1938" i="1" s="1"/>
  <c r="B1939" i="1"/>
  <c r="A1939" i="1" s="1"/>
  <c r="B1940" i="1"/>
  <c r="A1940" i="1" s="1"/>
  <c r="B1941" i="1"/>
  <c r="A1941" i="1" s="1"/>
  <c r="B1942" i="1"/>
  <c r="A1942" i="1" s="1"/>
  <c r="B1943" i="1"/>
  <c r="A1943" i="1" s="1"/>
  <c r="B1944" i="1"/>
  <c r="A1944" i="1" s="1"/>
  <c r="B1945" i="1"/>
  <c r="A1945" i="1" s="1"/>
  <c r="B1946" i="1"/>
  <c r="A1946" i="1" s="1"/>
  <c r="B1947" i="1"/>
  <c r="A1947" i="1" s="1"/>
  <c r="B1948" i="1"/>
  <c r="A1948" i="1" s="1"/>
  <c r="B1949" i="1"/>
  <c r="A1949" i="1" s="1"/>
  <c r="B1950" i="1"/>
  <c r="A1950" i="1" s="1"/>
  <c r="B1951" i="1"/>
  <c r="A1951" i="1" s="1"/>
  <c r="B1952" i="1"/>
  <c r="A1952" i="1" s="1"/>
  <c r="B1953" i="1"/>
  <c r="A1953" i="1" s="1"/>
  <c r="B1954" i="1"/>
  <c r="A1954" i="1" s="1"/>
  <c r="B1955" i="1"/>
  <c r="A1955" i="1" s="1"/>
  <c r="B1956" i="1"/>
  <c r="A1956" i="1" s="1"/>
  <c r="B1957" i="1"/>
  <c r="A1957" i="1" s="1"/>
  <c r="B1958" i="1"/>
  <c r="A1958" i="1" s="1"/>
  <c r="B1959" i="1"/>
  <c r="A1959" i="1" s="1"/>
  <c r="B1960" i="1"/>
  <c r="A1960" i="1" s="1"/>
  <c r="B1961" i="1"/>
  <c r="A1961" i="1" s="1"/>
  <c r="B1962" i="1"/>
  <c r="A1962" i="1" s="1"/>
  <c r="B1963" i="1"/>
  <c r="A1963" i="1" s="1"/>
  <c r="B1964" i="1"/>
  <c r="A1964" i="1" s="1"/>
  <c r="B1965" i="1"/>
  <c r="A1965" i="1" s="1"/>
  <c r="B1966" i="1"/>
  <c r="A1966" i="1" s="1"/>
  <c r="B1967" i="1"/>
  <c r="A1967" i="1" s="1"/>
  <c r="B1968" i="1"/>
  <c r="A1968" i="1" s="1"/>
  <c r="B1969" i="1"/>
  <c r="A1969" i="1" s="1"/>
  <c r="B1970" i="1"/>
  <c r="A1970" i="1" s="1"/>
  <c r="B1971" i="1"/>
  <c r="A1971" i="1" s="1"/>
  <c r="B1972" i="1"/>
  <c r="A1972" i="1" s="1"/>
  <c r="B1973" i="1"/>
  <c r="A1973" i="1" s="1"/>
  <c r="B1974" i="1"/>
  <c r="A1974" i="1" s="1"/>
  <c r="B1975" i="1"/>
  <c r="A1975" i="1" s="1"/>
  <c r="B1976" i="1"/>
  <c r="A1976" i="1" s="1"/>
  <c r="B1977" i="1"/>
  <c r="A1977" i="1" s="1"/>
  <c r="B1978" i="1"/>
  <c r="A1978" i="1" s="1"/>
  <c r="B1979" i="1"/>
  <c r="A1979" i="1" s="1"/>
  <c r="B1980" i="1"/>
  <c r="A1980" i="1" s="1"/>
  <c r="B1981" i="1"/>
  <c r="A1981" i="1" s="1"/>
  <c r="B1982" i="1"/>
  <c r="A1982" i="1" s="1"/>
  <c r="B1983" i="1"/>
  <c r="A1983" i="1" s="1"/>
  <c r="B1984" i="1"/>
  <c r="A1984" i="1" s="1"/>
  <c r="B1985" i="1"/>
  <c r="A1985" i="1" s="1"/>
  <c r="B1986" i="1"/>
  <c r="A1986" i="1" s="1"/>
  <c r="B1987" i="1"/>
  <c r="A1987" i="1" s="1"/>
  <c r="B1988" i="1"/>
  <c r="A1988" i="1" s="1"/>
  <c r="B1989" i="1"/>
  <c r="A1989" i="1" s="1"/>
  <c r="B1990" i="1"/>
  <c r="A1990" i="1" s="1"/>
  <c r="B1991" i="1"/>
  <c r="A1991" i="1" s="1"/>
  <c r="B1992" i="1"/>
  <c r="A1992" i="1" s="1"/>
  <c r="B1993" i="1"/>
  <c r="A1993" i="1" s="1"/>
  <c r="B1994" i="1"/>
  <c r="A1994" i="1" s="1"/>
  <c r="B1995" i="1"/>
  <c r="A1995" i="1" s="1"/>
  <c r="B1996" i="1"/>
  <c r="A1996" i="1" s="1"/>
  <c r="B1997" i="1"/>
  <c r="A1997" i="1" s="1"/>
  <c r="B1998" i="1"/>
  <c r="A1998" i="1" s="1"/>
  <c r="B1999" i="1"/>
  <c r="A1999" i="1" s="1"/>
  <c r="B2000" i="1"/>
  <c r="A2000" i="1" s="1"/>
  <c r="B2001" i="1"/>
  <c r="A2001" i="1" s="1"/>
  <c r="B2002" i="1"/>
  <c r="A2002" i="1" s="1"/>
  <c r="B2003" i="1"/>
  <c r="A2003" i="1" s="1"/>
  <c r="B2004" i="1"/>
  <c r="A2004" i="1" s="1"/>
  <c r="B2005" i="1"/>
  <c r="A2005" i="1" s="1"/>
  <c r="B2006" i="1"/>
  <c r="A2006" i="1" s="1"/>
  <c r="B2007" i="1"/>
  <c r="A2007" i="1" s="1"/>
  <c r="B2008" i="1"/>
  <c r="A2008" i="1" s="1"/>
  <c r="B2009" i="1"/>
  <c r="A2009" i="1" s="1"/>
  <c r="B2010" i="1"/>
  <c r="A2010" i="1" s="1"/>
  <c r="B2011" i="1"/>
  <c r="A2011" i="1" s="1"/>
  <c r="B2012" i="1"/>
  <c r="A2012" i="1" s="1"/>
  <c r="B2013" i="1"/>
  <c r="A2013" i="1" s="1"/>
  <c r="B2014" i="1"/>
  <c r="A2014" i="1" s="1"/>
  <c r="B2015" i="1"/>
  <c r="A2015" i="1" s="1"/>
  <c r="B2016" i="1"/>
  <c r="A2016" i="1" s="1"/>
  <c r="B2017" i="1"/>
  <c r="A2017" i="1" s="1"/>
  <c r="B2018" i="1"/>
  <c r="A2018" i="1" s="1"/>
  <c r="B2019" i="1"/>
  <c r="A2019" i="1" s="1"/>
  <c r="B2020" i="1"/>
  <c r="A2020" i="1" s="1"/>
  <c r="B2021" i="1"/>
  <c r="A2021" i="1" s="1"/>
  <c r="B2022" i="1"/>
  <c r="A2022" i="1" s="1"/>
  <c r="B2023" i="1"/>
  <c r="A2023" i="1" s="1"/>
  <c r="B2024" i="1"/>
  <c r="A2024" i="1" s="1"/>
  <c r="B2025" i="1"/>
  <c r="A2025" i="1" s="1"/>
  <c r="B2026" i="1"/>
  <c r="A2026" i="1" s="1"/>
  <c r="B2027" i="1"/>
  <c r="A2027" i="1" s="1"/>
  <c r="B2028" i="1"/>
  <c r="A2028" i="1" s="1"/>
  <c r="B2029" i="1"/>
  <c r="A2029" i="1" s="1"/>
  <c r="B2030" i="1"/>
  <c r="A2030" i="1" s="1"/>
  <c r="B2031" i="1"/>
  <c r="A2031" i="1" s="1"/>
  <c r="B2032" i="1"/>
  <c r="A2032" i="1" s="1"/>
  <c r="B2033" i="1"/>
  <c r="A2033" i="1" s="1"/>
  <c r="B2034" i="1"/>
  <c r="A2034" i="1" s="1"/>
  <c r="B2035" i="1"/>
  <c r="A2035" i="1" s="1"/>
  <c r="B2036" i="1"/>
  <c r="A2036" i="1" s="1"/>
  <c r="B2037" i="1"/>
  <c r="A2037" i="1" s="1"/>
  <c r="B2038" i="1"/>
  <c r="A2038" i="1" s="1"/>
  <c r="B2039" i="1"/>
  <c r="A2039" i="1" s="1"/>
  <c r="B2040" i="1"/>
  <c r="A2040" i="1" s="1"/>
  <c r="B2041" i="1"/>
  <c r="A2041" i="1" s="1"/>
  <c r="B2042" i="1"/>
  <c r="A2042" i="1" s="1"/>
  <c r="B2043" i="1"/>
  <c r="A2043" i="1" s="1"/>
  <c r="B2044" i="1"/>
  <c r="A2044" i="1" s="1"/>
  <c r="B2045" i="1"/>
  <c r="A2045" i="1" s="1"/>
  <c r="B2046" i="1"/>
  <c r="A2046" i="1" s="1"/>
  <c r="B2047" i="1"/>
  <c r="A2047" i="1" s="1"/>
  <c r="B2048" i="1"/>
  <c r="A2048" i="1" s="1"/>
  <c r="B2049" i="1"/>
  <c r="A2049" i="1" s="1"/>
  <c r="B2050" i="1"/>
  <c r="A2050" i="1" s="1"/>
  <c r="B2051" i="1"/>
  <c r="A2051" i="1" s="1"/>
  <c r="B2052" i="1"/>
  <c r="A2052" i="1" s="1"/>
  <c r="B2053" i="1"/>
  <c r="A2053" i="1" s="1"/>
  <c r="B2054" i="1"/>
  <c r="A2054" i="1" s="1"/>
  <c r="B2055" i="1"/>
  <c r="A2055" i="1" s="1"/>
  <c r="B2056" i="1"/>
  <c r="A2056" i="1" s="1"/>
  <c r="B2057" i="1"/>
  <c r="A2057" i="1" s="1"/>
  <c r="B2058" i="1"/>
  <c r="A2058" i="1" s="1"/>
  <c r="B2059" i="1"/>
  <c r="A2059" i="1" s="1"/>
  <c r="B2060" i="1"/>
  <c r="A2060" i="1" s="1"/>
  <c r="B2061" i="1"/>
  <c r="A2061" i="1" s="1"/>
  <c r="B2062" i="1"/>
  <c r="A2062" i="1" s="1"/>
  <c r="B2063" i="1"/>
  <c r="A2063" i="1" s="1"/>
  <c r="B2064" i="1"/>
  <c r="A2064" i="1" s="1"/>
  <c r="B2065" i="1"/>
  <c r="A2065" i="1" s="1"/>
  <c r="B2066" i="1"/>
  <c r="A2066" i="1" s="1"/>
  <c r="B2067" i="1"/>
  <c r="A2067" i="1" s="1"/>
  <c r="B2068" i="1"/>
  <c r="A2068" i="1" s="1"/>
  <c r="B2069" i="1"/>
  <c r="A2069" i="1" s="1"/>
  <c r="B2070" i="1"/>
  <c r="A2070" i="1" s="1"/>
  <c r="B2071" i="1"/>
  <c r="A2071" i="1" s="1"/>
  <c r="B2072" i="1"/>
  <c r="A2072" i="1" s="1"/>
  <c r="B2073" i="1"/>
  <c r="A2073" i="1" s="1"/>
  <c r="B2074" i="1"/>
  <c r="A2074" i="1" s="1"/>
  <c r="B2075" i="1"/>
  <c r="A2075" i="1" s="1"/>
  <c r="B2076" i="1"/>
  <c r="A2076" i="1" s="1"/>
  <c r="B2077" i="1"/>
  <c r="A2077" i="1" s="1"/>
  <c r="B2078" i="1"/>
  <c r="A2078" i="1" s="1"/>
  <c r="B2079" i="1"/>
  <c r="A2079" i="1" s="1"/>
  <c r="B2080" i="1"/>
  <c r="A2080" i="1" s="1"/>
  <c r="B2081" i="1"/>
  <c r="A2081" i="1" s="1"/>
  <c r="B2082" i="1"/>
  <c r="A2082" i="1" s="1"/>
  <c r="B2083" i="1"/>
  <c r="A2083" i="1" s="1"/>
  <c r="B2084" i="1"/>
  <c r="A2084" i="1" s="1"/>
  <c r="B2085" i="1"/>
  <c r="A2085" i="1" s="1"/>
  <c r="B2086" i="1"/>
  <c r="A2086" i="1" s="1"/>
  <c r="B2087" i="1"/>
  <c r="A2087" i="1" s="1"/>
  <c r="B2088" i="1"/>
  <c r="A2088" i="1" s="1"/>
  <c r="B2089" i="1"/>
  <c r="A2089" i="1" s="1"/>
  <c r="B2090" i="1"/>
  <c r="A2090" i="1" s="1"/>
  <c r="B2091" i="1"/>
  <c r="A2091" i="1" s="1"/>
  <c r="B2092" i="1"/>
  <c r="A2092" i="1" s="1"/>
  <c r="B2093" i="1"/>
  <c r="A2093" i="1" s="1"/>
  <c r="B2094" i="1"/>
  <c r="A2094" i="1" s="1"/>
  <c r="B2095" i="1"/>
  <c r="A2095" i="1" s="1"/>
  <c r="B2096" i="1"/>
  <c r="A2096" i="1" s="1"/>
  <c r="B2097" i="1"/>
  <c r="A2097" i="1" s="1"/>
  <c r="B2098" i="1"/>
  <c r="A2098" i="1" s="1"/>
  <c r="B2099" i="1"/>
  <c r="A2099" i="1" s="1"/>
  <c r="B2100" i="1"/>
  <c r="A2100" i="1" s="1"/>
  <c r="B2101" i="1"/>
  <c r="A2101" i="1" s="1"/>
  <c r="B2102" i="1"/>
  <c r="A2102" i="1" s="1"/>
  <c r="B2103" i="1"/>
  <c r="A2103" i="1" s="1"/>
  <c r="B2104" i="1"/>
  <c r="A2104" i="1" s="1"/>
  <c r="B2105" i="1"/>
  <c r="A2105" i="1" s="1"/>
  <c r="B2106" i="1"/>
  <c r="A2106" i="1" s="1"/>
  <c r="B2107" i="1"/>
  <c r="A2107" i="1" s="1"/>
  <c r="B2108" i="1"/>
  <c r="A2108" i="1" s="1"/>
  <c r="B2109" i="1"/>
  <c r="A2109" i="1" s="1"/>
  <c r="B2110" i="1"/>
  <c r="A2110" i="1" s="1"/>
  <c r="B2111" i="1"/>
  <c r="A2111" i="1" s="1"/>
  <c r="B2112" i="1"/>
  <c r="A2112" i="1" s="1"/>
  <c r="B2113" i="1"/>
  <c r="A2113" i="1" s="1"/>
  <c r="B2114" i="1"/>
  <c r="A2114" i="1" s="1"/>
  <c r="B2115" i="1"/>
  <c r="A2115" i="1" s="1"/>
  <c r="B2116" i="1"/>
  <c r="A2116" i="1" s="1"/>
  <c r="B2117" i="1"/>
  <c r="A2117" i="1" s="1"/>
  <c r="B2118" i="1"/>
  <c r="A2118" i="1" s="1"/>
  <c r="B2119" i="1"/>
  <c r="A2119" i="1" s="1"/>
  <c r="B2120" i="1"/>
  <c r="A2120" i="1" s="1"/>
  <c r="B2121" i="1"/>
  <c r="A2121" i="1" s="1"/>
  <c r="B2122" i="1"/>
  <c r="A2122" i="1" s="1"/>
  <c r="B2123" i="1"/>
  <c r="A2123" i="1" s="1"/>
  <c r="B2124" i="1"/>
  <c r="A2124" i="1" s="1"/>
  <c r="B2125" i="1"/>
  <c r="A2125" i="1" s="1"/>
  <c r="B2126" i="1"/>
  <c r="A2126" i="1" s="1"/>
  <c r="B2127" i="1"/>
  <c r="A2127" i="1" s="1"/>
  <c r="B2128" i="1"/>
  <c r="A2128" i="1" s="1"/>
  <c r="B2129" i="1"/>
  <c r="A2129" i="1" s="1"/>
  <c r="B2130" i="1"/>
  <c r="A2130" i="1" s="1"/>
  <c r="B2131" i="1"/>
  <c r="A2131" i="1" s="1"/>
  <c r="B2132" i="1"/>
  <c r="A2132" i="1" s="1"/>
  <c r="B2133" i="1"/>
  <c r="A2133" i="1" s="1"/>
  <c r="B2134" i="1"/>
  <c r="A2134" i="1" s="1"/>
  <c r="B2135" i="1"/>
  <c r="A2135" i="1" s="1"/>
  <c r="B2136" i="1"/>
  <c r="A2136" i="1" s="1"/>
  <c r="B2137" i="1"/>
  <c r="A2137" i="1" s="1"/>
  <c r="B2138" i="1"/>
  <c r="A2138" i="1" s="1"/>
  <c r="B2139" i="1"/>
  <c r="A2139" i="1" s="1"/>
  <c r="B2140" i="1"/>
  <c r="A2140" i="1" s="1"/>
  <c r="B2141" i="1"/>
  <c r="A2141" i="1" s="1"/>
  <c r="B2142" i="1"/>
  <c r="A2142" i="1" s="1"/>
  <c r="B2143" i="1"/>
  <c r="A2143" i="1" s="1"/>
  <c r="B2144" i="1"/>
  <c r="A2144" i="1" s="1"/>
  <c r="B2145" i="1"/>
  <c r="A2145" i="1" s="1"/>
  <c r="B2146" i="1"/>
  <c r="A2146" i="1" s="1"/>
  <c r="B2147" i="1"/>
  <c r="A2147" i="1" s="1"/>
  <c r="B2148" i="1"/>
  <c r="A2148" i="1" s="1"/>
  <c r="B2149" i="1"/>
  <c r="A2149" i="1" s="1"/>
  <c r="B2150" i="1"/>
  <c r="A2150" i="1" s="1"/>
  <c r="B2151" i="1"/>
  <c r="A2151" i="1" s="1"/>
  <c r="B2152" i="1"/>
  <c r="A2152" i="1" s="1"/>
  <c r="B2153" i="1"/>
  <c r="A2153" i="1" s="1"/>
  <c r="B2154" i="1"/>
  <c r="A2154" i="1" s="1"/>
  <c r="B2155" i="1"/>
  <c r="A2155" i="1" s="1"/>
  <c r="B2156" i="1"/>
  <c r="A2156" i="1" s="1"/>
  <c r="B2157" i="1"/>
  <c r="A2157" i="1" s="1"/>
  <c r="B2158" i="1"/>
  <c r="A2158" i="1" s="1"/>
  <c r="B2159" i="1"/>
  <c r="A2159" i="1" s="1"/>
  <c r="B2160" i="1"/>
  <c r="A2160" i="1" s="1"/>
  <c r="B2161" i="1"/>
  <c r="A2161" i="1" s="1"/>
  <c r="B2162" i="1"/>
  <c r="A2162" i="1" s="1"/>
  <c r="B2163" i="1"/>
  <c r="A2163" i="1" s="1"/>
  <c r="B2164" i="1"/>
  <c r="A2164" i="1" s="1"/>
  <c r="B2165" i="1"/>
  <c r="A2165" i="1" s="1"/>
  <c r="B2166" i="1"/>
  <c r="A2166" i="1" s="1"/>
  <c r="B2167" i="1"/>
  <c r="A2167" i="1" s="1"/>
  <c r="B2168" i="1"/>
  <c r="A2168" i="1" s="1"/>
  <c r="B2169" i="1"/>
  <c r="A2169" i="1" s="1"/>
  <c r="B2170" i="1"/>
  <c r="A2170" i="1" s="1"/>
  <c r="B2171" i="1"/>
  <c r="A2171" i="1" s="1"/>
  <c r="B2172" i="1"/>
  <c r="A2172" i="1" s="1"/>
  <c r="B2173" i="1"/>
  <c r="A2173" i="1" s="1"/>
  <c r="B2174" i="1"/>
  <c r="A2174" i="1" s="1"/>
  <c r="B2175" i="1"/>
  <c r="A2175" i="1" s="1"/>
  <c r="B2176" i="1"/>
  <c r="A2176" i="1" s="1"/>
  <c r="B2177" i="1"/>
  <c r="A2177" i="1" s="1"/>
  <c r="B2178" i="1"/>
  <c r="A2178" i="1" s="1"/>
  <c r="B2179" i="1"/>
  <c r="A2179" i="1" s="1"/>
  <c r="B2180" i="1"/>
  <c r="A2180" i="1" s="1"/>
  <c r="B2181" i="1"/>
  <c r="A2181" i="1" s="1"/>
  <c r="B2182" i="1"/>
  <c r="A2182" i="1" s="1"/>
  <c r="B2183" i="1"/>
  <c r="A2183" i="1" s="1"/>
  <c r="B2184" i="1"/>
  <c r="A2184" i="1" s="1"/>
  <c r="B2185" i="1"/>
  <c r="A2185" i="1" s="1"/>
  <c r="B2186" i="1"/>
  <c r="A2186" i="1" s="1"/>
  <c r="B2187" i="1"/>
  <c r="A2187" i="1" s="1"/>
  <c r="B2188" i="1"/>
  <c r="A2188" i="1" s="1"/>
  <c r="B2189" i="1"/>
  <c r="A2189" i="1" s="1"/>
  <c r="B2190" i="1"/>
  <c r="A2190" i="1" s="1"/>
  <c r="B2191" i="1"/>
  <c r="A2191" i="1" s="1"/>
  <c r="B2192" i="1"/>
  <c r="A2192" i="1" s="1"/>
  <c r="B2193" i="1"/>
  <c r="A2193" i="1" s="1"/>
  <c r="B2194" i="1"/>
  <c r="A2194" i="1" s="1"/>
  <c r="B2195" i="1"/>
  <c r="A2195" i="1" s="1"/>
  <c r="B2196" i="1"/>
  <c r="A2196" i="1" s="1"/>
  <c r="B2197" i="1"/>
  <c r="A2197" i="1" s="1"/>
  <c r="B2198" i="1"/>
  <c r="A2198" i="1" s="1"/>
  <c r="B2199" i="1"/>
  <c r="A2199" i="1" s="1"/>
  <c r="B2200" i="1"/>
  <c r="A2200" i="1" s="1"/>
  <c r="B2201" i="1"/>
  <c r="A2201" i="1" s="1"/>
  <c r="B2202" i="1"/>
  <c r="A2202" i="1" s="1"/>
  <c r="B2203" i="1"/>
  <c r="A2203" i="1" s="1"/>
  <c r="B2204" i="1"/>
  <c r="A2204" i="1" s="1"/>
  <c r="B2205" i="1"/>
  <c r="A2205" i="1" s="1"/>
  <c r="B2206" i="1"/>
  <c r="A2206" i="1" s="1"/>
  <c r="B2207" i="1"/>
  <c r="A2207" i="1" s="1"/>
  <c r="B2208" i="1"/>
  <c r="A2208" i="1" s="1"/>
  <c r="B2209" i="1"/>
  <c r="A2209" i="1" s="1"/>
  <c r="B2210" i="1"/>
  <c r="A2210" i="1" s="1"/>
  <c r="B2211" i="1"/>
  <c r="A2211" i="1" s="1"/>
  <c r="B2212" i="1"/>
  <c r="A2212" i="1" s="1"/>
  <c r="B2213" i="1"/>
  <c r="A2213" i="1" s="1"/>
  <c r="B2214" i="1"/>
  <c r="A2214" i="1" s="1"/>
  <c r="B2215" i="1"/>
  <c r="A2215" i="1" s="1"/>
  <c r="B2216" i="1"/>
  <c r="A2216" i="1" s="1"/>
  <c r="B2217" i="1"/>
  <c r="A2217" i="1" s="1"/>
  <c r="B2218" i="1"/>
  <c r="A2218" i="1" s="1"/>
  <c r="B2219" i="1"/>
  <c r="A2219" i="1" s="1"/>
  <c r="B2220" i="1"/>
  <c r="A2220" i="1" s="1"/>
  <c r="B2221" i="1"/>
  <c r="A2221" i="1" s="1"/>
  <c r="B2222" i="1"/>
  <c r="A2222" i="1" s="1"/>
  <c r="B2223" i="1"/>
  <c r="A2223" i="1" s="1"/>
  <c r="B2224" i="1"/>
  <c r="A2224" i="1" s="1"/>
  <c r="B2225" i="1"/>
  <c r="A2225" i="1" s="1"/>
  <c r="B2226" i="1"/>
  <c r="A2226" i="1" s="1"/>
  <c r="B2227" i="1"/>
  <c r="A2227" i="1" s="1"/>
  <c r="B2228" i="1"/>
  <c r="A2228" i="1" s="1"/>
  <c r="B2229" i="1"/>
  <c r="A2229" i="1" s="1"/>
  <c r="B2230" i="1"/>
  <c r="A2230" i="1" s="1"/>
  <c r="B2231" i="1"/>
  <c r="A2231" i="1" s="1"/>
  <c r="B2232" i="1"/>
  <c r="A2232" i="1" s="1"/>
  <c r="B2233" i="1"/>
  <c r="A2233" i="1" s="1"/>
  <c r="B2234" i="1"/>
  <c r="A2234" i="1" s="1"/>
  <c r="B2235" i="1"/>
  <c r="A2235" i="1" s="1"/>
  <c r="B2236" i="1"/>
  <c r="A2236" i="1" s="1"/>
  <c r="B2237" i="1"/>
  <c r="A2237" i="1" s="1"/>
  <c r="B2238" i="1"/>
  <c r="A2238" i="1" s="1"/>
  <c r="B2239" i="1"/>
  <c r="A2239" i="1" s="1"/>
  <c r="B2240" i="1"/>
  <c r="A2240" i="1" s="1"/>
  <c r="B2241" i="1"/>
  <c r="A2241" i="1" s="1"/>
  <c r="B2242" i="1"/>
  <c r="A2242" i="1" s="1"/>
  <c r="B2243" i="1"/>
  <c r="A2243" i="1" s="1"/>
  <c r="B2244" i="1"/>
  <c r="A2244" i="1" s="1"/>
  <c r="B2245" i="1"/>
  <c r="A2245" i="1" s="1"/>
  <c r="B2246" i="1"/>
  <c r="A2246" i="1" s="1"/>
  <c r="B2247" i="1"/>
  <c r="A2247" i="1" s="1"/>
  <c r="B2248" i="1"/>
  <c r="A2248" i="1" s="1"/>
  <c r="B2249" i="1"/>
  <c r="A2249" i="1" s="1"/>
  <c r="B2250" i="1"/>
  <c r="A2250" i="1" s="1"/>
  <c r="B2251" i="1"/>
  <c r="A2251" i="1" s="1"/>
  <c r="B2252" i="1"/>
  <c r="A2252" i="1" s="1"/>
  <c r="B2253" i="1"/>
  <c r="A2253" i="1" s="1"/>
  <c r="B2254" i="1"/>
  <c r="A2254" i="1" s="1"/>
  <c r="B2255" i="1"/>
  <c r="A2255" i="1" s="1"/>
  <c r="B2256" i="1"/>
  <c r="A2256" i="1" s="1"/>
  <c r="B2257" i="1"/>
  <c r="A2257" i="1" s="1"/>
  <c r="B2258" i="1"/>
  <c r="A2258" i="1" s="1"/>
  <c r="B2259" i="1"/>
  <c r="A2259" i="1" s="1"/>
  <c r="B2260" i="1"/>
  <c r="A2260" i="1" s="1"/>
  <c r="B2261" i="1"/>
  <c r="A2261" i="1" s="1"/>
  <c r="B2262" i="1"/>
  <c r="A2262" i="1" s="1"/>
  <c r="B2263" i="1"/>
  <c r="A2263" i="1" s="1"/>
  <c r="B2264" i="1"/>
  <c r="A2264" i="1" s="1"/>
  <c r="B2265" i="1"/>
  <c r="A2265" i="1" s="1"/>
  <c r="B2266" i="1"/>
  <c r="A2266" i="1" s="1"/>
  <c r="B2267" i="1"/>
  <c r="A2267" i="1" s="1"/>
  <c r="B2268" i="1"/>
  <c r="A2268" i="1" s="1"/>
  <c r="B2269" i="1"/>
  <c r="A2269" i="1" s="1"/>
  <c r="B2270" i="1"/>
  <c r="A2270" i="1" s="1"/>
  <c r="B2271" i="1"/>
  <c r="A2271" i="1" s="1"/>
  <c r="B2272" i="1"/>
  <c r="A2272" i="1" s="1"/>
  <c r="B2273" i="1"/>
  <c r="A2273" i="1" s="1"/>
  <c r="B2274" i="1"/>
  <c r="A2274" i="1" s="1"/>
  <c r="B2275" i="1"/>
  <c r="A2275" i="1" s="1"/>
  <c r="B2276" i="1"/>
  <c r="A2276" i="1" s="1"/>
  <c r="B2277" i="1"/>
  <c r="A2277" i="1" s="1"/>
  <c r="B2278" i="1"/>
  <c r="A2278" i="1" s="1"/>
  <c r="B2279" i="1"/>
  <c r="A2279" i="1" s="1"/>
  <c r="B2280" i="1"/>
  <c r="A2280" i="1" s="1"/>
  <c r="B2281" i="1"/>
  <c r="A2281" i="1" s="1"/>
  <c r="B2282" i="1"/>
  <c r="A2282" i="1" s="1"/>
  <c r="B2283" i="1"/>
  <c r="A2283" i="1" s="1"/>
  <c r="B2284" i="1"/>
  <c r="A2284" i="1" s="1"/>
  <c r="B2285" i="1"/>
  <c r="A2285" i="1" s="1"/>
  <c r="B2286" i="1"/>
  <c r="A2286" i="1" s="1"/>
  <c r="B2287" i="1"/>
  <c r="A2287" i="1" s="1"/>
  <c r="B2288" i="1"/>
  <c r="A2288" i="1" s="1"/>
  <c r="B2289" i="1"/>
  <c r="A2289" i="1" s="1"/>
  <c r="B2290" i="1"/>
  <c r="A2290" i="1" s="1"/>
  <c r="B2291" i="1"/>
  <c r="A2291" i="1" s="1"/>
  <c r="B2292" i="1"/>
  <c r="A2292" i="1" s="1"/>
  <c r="B2293" i="1"/>
  <c r="A2293" i="1" s="1"/>
  <c r="B2294" i="1"/>
  <c r="A2294" i="1" s="1"/>
  <c r="B2295" i="1"/>
  <c r="A2295" i="1" s="1"/>
  <c r="B2296" i="1"/>
  <c r="A2296" i="1" s="1"/>
  <c r="B2297" i="1"/>
  <c r="A2297" i="1" s="1"/>
  <c r="B2298" i="1"/>
  <c r="A2298" i="1" s="1"/>
  <c r="B2299" i="1"/>
  <c r="A2299" i="1" s="1"/>
  <c r="B2300" i="1"/>
  <c r="A2300" i="1" s="1"/>
  <c r="B2301" i="1"/>
  <c r="A2301" i="1" s="1"/>
  <c r="B2302" i="1"/>
  <c r="A2302" i="1" s="1"/>
  <c r="B2303" i="1"/>
  <c r="A2303" i="1" s="1"/>
  <c r="B2304" i="1"/>
  <c r="A2304" i="1" s="1"/>
  <c r="B2305" i="1"/>
  <c r="A2305" i="1" s="1"/>
  <c r="B2306" i="1"/>
  <c r="A2306" i="1" s="1"/>
  <c r="B2307" i="1"/>
  <c r="A2307" i="1" s="1"/>
  <c r="B2308" i="1"/>
  <c r="A2308" i="1" s="1"/>
  <c r="B2309" i="1"/>
  <c r="A2309" i="1" s="1"/>
  <c r="B2310" i="1"/>
  <c r="A2310" i="1" s="1"/>
  <c r="B2311" i="1"/>
  <c r="A2311" i="1" s="1"/>
  <c r="B2312" i="1"/>
  <c r="A2312" i="1" s="1"/>
  <c r="B2313" i="1"/>
  <c r="A2313" i="1" s="1"/>
  <c r="B2314" i="1"/>
  <c r="A2314" i="1" s="1"/>
  <c r="B2315" i="1"/>
  <c r="A2315" i="1" s="1"/>
  <c r="B2316" i="1"/>
  <c r="A2316" i="1" s="1"/>
  <c r="B2317" i="1"/>
  <c r="A2317" i="1" s="1"/>
  <c r="B2318" i="1"/>
  <c r="A2318" i="1" s="1"/>
  <c r="B2319" i="1"/>
  <c r="A2319" i="1" s="1"/>
  <c r="B2320" i="1"/>
  <c r="A2320" i="1" s="1"/>
  <c r="B2321" i="1"/>
  <c r="A2321" i="1" s="1"/>
  <c r="B2322" i="1"/>
  <c r="A2322" i="1" s="1"/>
  <c r="B2323" i="1"/>
  <c r="A2323" i="1" s="1"/>
  <c r="B2324" i="1"/>
  <c r="A2324" i="1" s="1"/>
  <c r="B2325" i="1"/>
  <c r="A2325" i="1" s="1"/>
  <c r="B2326" i="1"/>
  <c r="A2326" i="1" s="1"/>
  <c r="B2327" i="1"/>
  <c r="A2327" i="1" s="1"/>
  <c r="B2328" i="1"/>
  <c r="A2328" i="1" s="1"/>
  <c r="B2329" i="1"/>
  <c r="A2329" i="1" s="1"/>
  <c r="B2330" i="1"/>
  <c r="A2330" i="1" s="1"/>
  <c r="B2331" i="1"/>
  <c r="A2331" i="1" s="1"/>
  <c r="B2332" i="1"/>
  <c r="A2332" i="1" s="1"/>
  <c r="B2333" i="1"/>
  <c r="A2333" i="1" s="1"/>
  <c r="B2334" i="1"/>
  <c r="A2334" i="1" s="1"/>
  <c r="B2335" i="1"/>
  <c r="A2335" i="1" s="1"/>
  <c r="B2336" i="1"/>
  <c r="A2336" i="1" s="1"/>
  <c r="B2337" i="1"/>
  <c r="A2337" i="1" s="1"/>
  <c r="B2338" i="1"/>
  <c r="A2338" i="1" s="1"/>
  <c r="B2339" i="1"/>
  <c r="A2339" i="1" s="1"/>
  <c r="B2340" i="1"/>
  <c r="A2340" i="1" s="1"/>
  <c r="B2341" i="1"/>
  <c r="A2341" i="1" s="1"/>
  <c r="B2342" i="1"/>
  <c r="A2342" i="1" s="1"/>
  <c r="B2343" i="1"/>
  <c r="A2343" i="1" s="1"/>
  <c r="B2344" i="1"/>
  <c r="A2344" i="1" s="1"/>
  <c r="B2345" i="1"/>
  <c r="A2345" i="1" s="1"/>
  <c r="B2346" i="1"/>
  <c r="A2346" i="1" s="1"/>
  <c r="B2347" i="1"/>
  <c r="A2347" i="1" s="1"/>
  <c r="B2348" i="1"/>
  <c r="A2348" i="1" s="1"/>
  <c r="B2349" i="1"/>
  <c r="A2349" i="1" s="1"/>
  <c r="B2350" i="1"/>
  <c r="A2350" i="1" s="1"/>
  <c r="B2351" i="1"/>
  <c r="A2351" i="1" s="1"/>
  <c r="B2352" i="1"/>
  <c r="A2352" i="1" s="1"/>
  <c r="B2353" i="1"/>
  <c r="A2353" i="1" s="1"/>
  <c r="B2354" i="1"/>
  <c r="A2354" i="1" s="1"/>
  <c r="B2355" i="1"/>
  <c r="A2355" i="1" s="1"/>
  <c r="B2356" i="1"/>
  <c r="A2356" i="1" s="1"/>
  <c r="B2357" i="1"/>
  <c r="A2357" i="1" s="1"/>
  <c r="B2358" i="1"/>
  <c r="A2358" i="1" s="1"/>
  <c r="B2359" i="1"/>
  <c r="A2359" i="1" s="1"/>
  <c r="B2360" i="1"/>
  <c r="A2360" i="1" s="1"/>
  <c r="B2361" i="1"/>
  <c r="A2361" i="1" s="1"/>
  <c r="B2362" i="1"/>
  <c r="A2362" i="1" s="1"/>
  <c r="B2363" i="1"/>
  <c r="A2363" i="1" s="1"/>
  <c r="B2364" i="1"/>
  <c r="A2364" i="1" s="1"/>
  <c r="B2365" i="1"/>
  <c r="A2365" i="1" s="1"/>
  <c r="B2366" i="1"/>
  <c r="A2366" i="1" s="1"/>
  <c r="B2367" i="1"/>
  <c r="A2367" i="1" s="1"/>
  <c r="B2368" i="1"/>
  <c r="A2368" i="1" s="1"/>
  <c r="B2369" i="1"/>
  <c r="A2369" i="1" s="1"/>
  <c r="B2370" i="1"/>
  <c r="A2370" i="1" s="1"/>
  <c r="B2371" i="1"/>
  <c r="A2371" i="1" s="1"/>
  <c r="B2372" i="1"/>
  <c r="A2372" i="1" s="1"/>
  <c r="B2373" i="1"/>
  <c r="A2373" i="1" s="1"/>
  <c r="B2374" i="1"/>
  <c r="A2374" i="1" s="1"/>
  <c r="B2375" i="1"/>
  <c r="A2375" i="1" s="1"/>
  <c r="B2376" i="1"/>
  <c r="A2376" i="1" s="1"/>
  <c r="B2377" i="1"/>
  <c r="A2377" i="1" s="1"/>
  <c r="B2378" i="1"/>
  <c r="A2378" i="1" s="1"/>
  <c r="B2379" i="1"/>
  <c r="A2379" i="1" s="1"/>
  <c r="B2380" i="1"/>
  <c r="A2380" i="1" s="1"/>
  <c r="B2381" i="1"/>
  <c r="A2381" i="1" s="1"/>
  <c r="B2382" i="1"/>
  <c r="A2382" i="1" s="1"/>
  <c r="B2383" i="1"/>
  <c r="A2383" i="1" s="1"/>
  <c r="B2384" i="1"/>
  <c r="A2384" i="1" s="1"/>
  <c r="B2385" i="1"/>
  <c r="A2385" i="1" s="1"/>
  <c r="B2386" i="1"/>
  <c r="A2386" i="1" s="1"/>
  <c r="B2387" i="1"/>
  <c r="A2387" i="1" s="1"/>
  <c r="B2388" i="1"/>
  <c r="A2388" i="1" s="1"/>
  <c r="B2389" i="1"/>
  <c r="A2389" i="1" s="1"/>
  <c r="B2390" i="1"/>
  <c r="A2390" i="1" s="1"/>
  <c r="B2391" i="1"/>
  <c r="A2391" i="1" s="1"/>
  <c r="B2392" i="1"/>
  <c r="A2392" i="1" s="1"/>
  <c r="B2393" i="1"/>
  <c r="A2393" i="1" s="1"/>
  <c r="B2394" i="1"/>
  <c r="A2394" i="1" s="1"/>
  <c r="B2395" i="1"/>
  <c r="A2395" i="1" s="1"/>
  <c r="B2396" i="1"/>
  <c r="A2396" i="1" s="1"/>
  <c r="B2397" i="1"/>
  <c r="A2397" i="1" s="1"/>
  <c r="B2398" i="1"/>
  <c r="A2398" i="1" s="1"/>
  <c r="B2399" i="1"/>
  <c r="A2399" i="1" s="1"/>
  <c r="B2400" i="1"/>
  <c r="A2400" i="1" s="1"/>
  <c r="B2401" i="1"/>
  <c r="A2401" i="1" s="1"/>
  <c r="B2402" i="1"/>
  <c r="A2402" i="1" s="1"/>
  <c r="B2403" i="1"/>
  <c r="A2403" i="1" s="1"/>
  <c r="B2404" i="1"/>
  <c r="A2404" i="1" s="1"/>
  <c r="B2405" i="1"/>
  <c r="A2405" i="1" s="1"/>
  <c r="B2406" i="1"/>
  <c r="A2406" i="1" s="1"/>
  <c r="B2407" i="1"/>
  <c r="A2407" i="1" s="1"/>
  <c r="B2408" i="1"/>
  <c r="A2408" i="1" s="1"/>
  <c r="B2409" i="1"/>
  <c r="A2409" i="1" s="1"/>
  <c r="B2410" i="1"/>
  <c r="A2410" i="1" s="1"/>
  <c r="B2411" i="1"/>
  <c r="A2411" i="1" s="1"/>
  <c r="B2412" i="1"/>
  <c r="A2412" i="1" s="1"/>
  <c r="B2413" i="1"/>
  <c r="A2413" i="1" s="1"/>
  <c r="B2414" i="1"/>
  <c r="A2414" i="1" s="1"/>
  <c r="B2415" i="1"/>
  <c r="A2415" i="1" s="1"/>
  <c r="B2416" i="1"/>
  <c r="A2416" i="1" s="1"/>
  <c r="B2417" i="1"/>
  <c r="A2417" i="1" s="1"/>
  <c r="B2418" i="1"/>
  <c r="A2418" i="1" s="1"/>
  <c r="B2419" i="1"/>
  <c r="A2419" i="1" s="1"/>
  <c r="B2420" i="1"/>
  <c r="A2420" i="1" s="1"/>
  <c r="B2421" i="1"/>
  <c r="A2421" i="1" s="1"/>
  <c r="B2422" i="1"/>
  <c r="A2422" i="1" s="1"/>
  <c r="B2423" i="1"/>
  <c r="A2423" i="1" s="1"/>
  <c r="B2424" i="1"/>
  <c r="A2424" i="1" s="1"/>
  <c r="B2425" i="1"/>
  <c r="A2425" i="1" s="1"/>
  <c r="B2426" i="1"/>
  <c r="A2426" i="1" s="1"/>
  <c r="B2427" i="1"/>
  <c r="A2427" i="1" s="1"/>
  <c r="B2428" i="1"/>
  <c r="A2428" i="1" s="1"/>
  <c r="B2429" i="1"/>
  <c r="A2429" i="1" s="1"/>
  <c r="B2430" i="1"/>
  <c r="A2430" i="1" s="1"/>
  <c r="B2431" i="1"/>
  <c r="A2431" i="1" s="1"/>
  <c r="B2432" i="1"/>
  <c r="A2432" i="1" s="1"/>
  <c r="B2433" i="1"/>
  <c r="A2433" i="1" s="1"/>
  <c r="B2434" i="1"/>
  <c r="A2434" i="1" s="1"/>
  <c r="B2435" i="1"/>
  <c r="A2435" i="1" s="1"/>
  <c r="B2436" i="1"/>
  <c r="A2436" i="1" s="1"/>
  <c r="B2437" i="1"/>
  <c r="A2437" i="1" s="1"/>
  <c r="B2438" i="1"/>
  <c r="A2438" i="1" s="1"/>
  <c r="B2439" i="1"/>
  <c r="A2439" i="1" s="1"/>
  <c r="B2440" i="1"/>
  <c r="A2440" i="1" s="1"/>
  <c r="B2441" i="1"/>
  <c r="A2441" i="1" s="1"/>
  <c r="B2442" i="1"/>
  <c r="A2442" i="1" s="1"/>
  <c r="B2443" i="1"/>
  <c r="A2443" i="1" s="1"/>
  <c r="B2444" i="1"/>
  <c r="A2444" i="1" s="1"/>
  <c r="B2445" i="1"/>
  <c r="A2445" i="1" s="1"/>
  <c r="B2446" i="1"/>
  <c r="A2446" i="1" s="1"/>
  <c r="B2447" i="1"/>
  <c r="A2447" i="1" s="1"/>
  <c r="B2448" i="1"/>
  <c r="A2448" i="1" s="1"/>
  <c r="B2449" i="1"/>
  <c r="A2449" i="1" s="1"/>
  <c r="B2450" i="1"/>
  <c r="A2450" i="1" s="1"/>
  <c r="B2451" i="1"/>
  <c r="A2451" i="1" s="1"/>
  <c r="B2452" i="1"/>
  <c r="A2452" i="1" s="1"/>
  <c r="B2453" i="1"/>
  <c r="A2453" i="1" s="1"/>
  <c r="B2454" i="1"/>
  <c r="A2454" i="1" s="1"/>
  <c r="B2455" i="1"/>
  <c r="A2455" i="1" s="1"/>
  <c r="B2456" i="1"/>
  <c r="A2456" i="1" s="1"/>
  <c r="B2457" i="1"/>
  <c r="A2457" i="1" s="1"/>
  <c r="B2458" i="1"/>
  <c r="A2458" i="1" s="1"/>
  <c r="B2459" i="1"/>
  <c r="A2459" i="1" s="1"/>
  <c r="B2460" i="1"/>
  <c r="A2460" i="1" s="1"/>
  <c r="B2461" i="1"/>
  <c r="A2461" i="1" s="1"/>
  <c r="B2462" i="1"/>
  <c r="A2462" i="1" s="1"/>
  <c r="B2463" i="1"/>
  <c r="A2463" i="1" s="1"/>
  <c r="B2464" i="1"/>
  <c r="A2464" i="1" s="1"/>
  <c r="B2465" i="1"/>
  <c r="A2465" i="1" s="1"/>
  <c r="B2466" i="1"/>
  <c r="A2466" i="1" s="1"/>
  <c r="B2467" i="1"/>
  <c r="A2467" i="1" s="1"/>
  <c r="B2468" i="1"/>
  <c r="A2468" i="1" s="1"/>
  <c r="B2469" i="1"/>
  <c r="A2469" i="1" s="1"/>
  <c r="B2470" i="1"/>
  <c r="A2470" i="1" s="1"/>
  <c r="B2471" i="1"/>
  <c r="A2471" i="1" s="1"/>
  <c r="B2472" i="1"/>
  <c r="A2472" i="1" s="1"/>
  <c r="B2473" i="1"/>
  <c r="A2473" i="1" s="1"/>
  <c r="B2474" i="1"/>
  <c r="A2474" i="1" s="1"/>
  <c r="B2475" i="1"/>
  <c r="A2475" i="1" s="1"/>
  <c r="B2476" i="1"/>
  <c r="A2476" i="1" s="1"/>
  <c r="B2477" i="1"/>
  <c r="A2477" i="1" s="1"/>
  <c r="B2478" i="1"/>
  <c r="A2478" i="1" s="1"/>
  <c r="B2479" i="1"/>
  <c r="A2479" i="1" s="1"/>
  <c r="B2480" i="1"/>
  <c r="A2480" i="1" s="1"/>
  <c r="B2481" i="1"/>
  <c r="A2481" i="1" s="1"/>
  <c r="B2482" i="1"/>
  <c r="A2482" i="1" s="1"/>
  <c r="B2483" i="1"/>
  <c r="A2483" i="1" s="1"/>
  <c r="B2484" i="1"/>
  <c r="A2484" i="1" s="1"/>
  <c r="B2485" i="1"/>
  <c r="A2485" i="1" s="1"/>
  <c r="B2486" i="1"/>
  <c r="A2486" i="1" s="1"/>
  <c r="B2487" i="1"/>
  <c r="A2487" i="1" s="1"/>
  <c r="B2488" i="1"/>
  <c r="A2488" i="1" s="1"/>
  <c r="B2489" i="1"/>
  <c r="A2489" i="1" s="1"/>
  <c r="B2490" i="1"/>
  <c r="A2490" i="1" s="1"/>
  <c r="B2491" i="1"/>
  <c r="A2491" i="1" s="1"/>
  <c r="B2492" i="1"/>
  <c r="A2492" i="1" s="1"/>
  <c r="B2493" i="1"/>
  <c r="A2493" i="1" s="1"/>
  <c r="B2494" i="1"/>
  <c r="A2494" i="1" s="1"/>
  <c r="B2495" i="1"/>
  <c r="A2495" i="1" s="1"/>
  <c r="B2496" i="1"/>
  <c r="A2496" i="1" s="1"/>
  <c r="B2497" i="1"/>
  <c r="A2497" i="1" s="1"/>
  <c r="B2498" i="1"/>
  <c r="A2498" i="1" s="1"/>
  <c r="B2499" i="1"/>
  <c r="A2499" i="1" s="1"/>
  <c r="B2500" i="1"/>
  <c r="A2500" i="1" s="1"/>
  <c r="B2501" i="1"/>
  <c r="A2501" i="1" s="1"/>
  <c r="B2502" i="1"/>
  <c r="A2502" i="1" s="1"/>
  <c r="B2503" i="1"/>
  <c r="A2503" i="1" s="1"/>
  <c r="B2504" i="1"/>
  <c r="A2504" i="1" s="1"/>
  <c r="B2505" i="1"/>
  <c r="A2505" i="1" s="1"/>
  <c r="B2506" i="1"/>
  <c r="A2506" i="1" s="1"/>
  <c r="B2507" i="1"/>
  <c r="A2507" i="1" s="1"/>
  <c r="B2508" i="1"/>
  <c r="A2508" i="1" s="1"/>
  <c r="B2509" i="1"/>
  <c r="A2509" i="1" s="1"/>
  <c r="B2510" i="1"/>
  <c r="A2510" i="1" s="1"/>
  <c r="B2511" i="1"/>
  <c r="A2511" i="1" s="1"/>
  <c r="B2512" i="1"/>
  <c r="A2512" i="1" s="1"/>
  <c r="B2513" i="1"/>
  <c r="A2513" i="1" s="1"/>
  <c r="B2514" i="1"/>
  <c r="A2514" i="1" s="1"/>
  <c r="B2515" i="1"/>
  <c r="A2515" i="1" s="1"/>
  <c r="B2516" i="1"/>
  <c r="A2516" i="1" s="1"/>
  <c r="B2517" i="1"/>
  <c r="A2517" i="1" s="1"/>
  <c r="B2518" i="1"/>
  <c r="A2518" i="1" s="1"/>
  <c r="B2519" i="1"/>
  <c r="A2519" i="1" s="1"/>
  <c r="B2520" i="1"/>
  <c r="A2520" i="1" s="1"/>
  <c r="B2521" i="1"/>
  <c r="A2521" i="1" s="1"/>
  <c r="B2522" i="1"/>
  <c r="A2522" i="1" s="1"/>
  <c r="B2523" i="1"/>
  <c r="A2523" i="1" s="1"/>
  <c r="B2524" i="1"/>
  <c r="A2524" i="1" s="1"/>
  <c r="B2525" i="1"/>
  <c r="A2525" i="1" s="1"/>
  <c r="B2526" i="1"/>
  <c r="A2526" i="1" s="1"/>
  <c r="B2527" i="1"/>
  <c r="A2527" i="1" s="1"/>
  <c r="B2528" i="1"/>
  <c r="A2528" i="1" s="1"/>
  <c r="B2529" i="1"/>
  <c r="A2529" i="1" s="1"/>
  <c r="B2530" i="1"/>
  <c r="A2530" i="1" s="1"/>
  <c r="B2531" i="1"/>
  <c r="A2531" i="1" s="1"/>
  <c r="B2532" i="1"/>
  <c r="A2532" i="1" s="1"/>
  <c r="B2533" i="1"/>
  <c r="A2533" i="1" s="1"/>
  <c r="B2534" i="1"/>
  <c r="A2534" i="1" s="1"/>
  <c r="B2535" i="1"/>
  <c r="A2535" i="1" s="1"/>
  <c r="B2536" i="1"/>
  <c r="A2536" i="1" s="1"/>
  <c r="B2537" i="1"/>
  <c r="A2537" i="1" s="1"/>
  <c r="B2538" i="1"/>
  <c r="A2538" i="1" s="1"/>
  <c r="B2539" i="1"/>
  <c r="A2539" i="1" s="1"/>
  <c r="B2540" i="1"/>
  <c r="A2540" i="1" s="1"/>
  <c r="B2541" i="1"/>
  <c r="A2541" i="1" s="1"/>
  <c r="B2542" i="1"/>
  <c r="A2542" i="1" s="1"/>
  <c r="B2543" i="1"/>
  <c r="A2543" i="1" s="1"/>
  <c r="B2544" i="1"/>
  <c r="A2544" i="1" s="1"/>
  <c r="B2545" i="1"/>
  <c r="A2545" i="1" s="1"/>
  <c r="B2546" i="1"/>
  <c r="A2546" i="1" s="1"/>
  <c r="B2547" i="1"/>
  <c r="A2547" i="1" s="1"/>
  <c r="B2548" i="1"/>
  <c r="A2548" i="1" s="1"/>
  <c r="B2549" i="1"/>
  <c r="A2549" i="1" s="1"/>
  <c r="B2550" i="1"/>
  <c r="A2550" i="1" s="1"/>
  <c r="B2551" i="1"/>
  <c r="A2551" i="1" s="1"/>
  <c r="B2552" i="1"/>
  <c r="A2552" i="1" s="1"/>
  <c r="B2553" i="1"/>
  <c r="A2553" i="1" s="1"/>
  <c r="B2554" i="1"/>
  <c r="A2554" i="1" s="1"/>
  <c r="B2555" i="1"/>
  <c r="A2555" i="1" s="1"/>
  <c r="B2556" i="1"/>
  <c r="A2556" i="1" s="1"/>
  <c r="B2557" i="1"/>
  <c r="A2557" i="1" s="1"/>
  <c r="B2558" i="1"/>
  <c r="A2558" i="1" s="1"/>
  <c r="B2559" i="1"/>
  <c r="A2559" i="1" s="1"/>
  <c r="B2560" i="1"/>
  <c r="A2560" i="1" s="1"/>
  <c r="B2561" i="1"/>
  <c r="A2561" i="1" s="1"/>
  <c r="B2562" i="1"/>
  <c r="A2562" i="1" s="1"/>
  <c r="B2563" i="1"/>
  <c r="A2563" i="1" s="1"/>
  <c r="B2564" i="1"/>
  <c r="A2564" i="1" s="1"/>
  <c r="B2565" i="1"/>
  <c r="A2565" i="1" s="1"/>
  <c r="B2566" i="1"/>
  <c r="A2566" i="1" s="1"/>
  <c r="B2567" i="1"/>
  <c r="A2567" i="1" s="1"/>
  <c r="B2568" i="1"/>
  <c r="A2568" i="1" s="1"/>
  <c r="B2569" i="1"/>
  <c r="A2569" i="1" s="1"/>
  <c r="B2570" i="1"/>
  <c r="A2570" i="1" s="1"/>
  <c r="B2571" i="1"/>
  <c r="A2571" i="1" s="1"/>
  <c r="B2572" i="1"/>
  <c r="A2572" i="1" s="1"/>
  <c r="B2573" i="1"/>
  <c r="A2573" i="1" s="1"/>
  <c r="B2574" i="1"/>
  <c r="A2574" i="1" s="1"/>
  <c r="B2575" i="1"/>
  <c r="A2575" i="1" s="1"/>
  <c r="B2576" i="1"/>
  <c r="A2576" i="1" s="1"/>
  <c r="B2577" i="1"/>
  <c r="A2577" i="1" s="1"/>
  <c r="B2578" i="1"/>
  <c r="A2578" i="1" s="1"/>
  <c r="B2579" i="1"/>
  <c r="A2579" i="1" s="1"/>
  <c r="B2580" i="1"/>
  <c r="A2580" i="1" s="1"/>
  <c r="B2581" i="1"/>
  <c r="A2581" i="1" s="1"/>
  <c r="B2582" i="1"/>
  <c r="A2582" i="1" s="1"/>
  <c r="B2583" i="1"/>
  <c r="A2583" i="1" s="1"/>
  <c r="B2584" i="1"/>
  <c r="A2584" i="1" s="1"/>
  <c r="B2585" i="1"/>
  <c r="A2585" i="1" s="1"/>
  <c r="B2586" i="1"/>
  <c r="A2586" i="1" s="1"/>
  <c r="B2587" i="1"/>
  <c r="A2587" i="1" s="1"/>
  <c r="B2588" i="1"/>
  <c r="A2588" i="1" s="1"/>
  <c r="B2589" i="1"/>
  <c r="A2589" i="1" s="1"/>
  <c r="B2590" i="1"/>
  <c r="A2590" i="1" s="1"/>
  <c r="B2591" i="1"/>
  <c r="A2591" i="1" s="1"/>
  <c r="B2592" i="1"/>
  <c r="A2592" i="1" s="1"/>
  <c r="B2593" i="1"/>
  <c r="A2593" i="1" s="1"/>
  <c r="B2594" i="1"/>
  <c r="A2594" i="1" s="1"/>
  <c r="B2595" i="1"/>
  <c r="A2595" i="1" s="1"/>
  <c r="B2596" i="1"/>
  <c r="A2596" i="1" s="1"/>
  <c r="B2597" i="1"/>
  <c r="A2597" i="1" s="1"/>
  <c r="B2598" i="1"/>
  <c r="A2598" i="1" s="1"/>
  <c r="B2599" i="1"/>
  <c r="A2599" i="1" s="1"/>
  <c r="B2600" i="1"/>
  <c r="A2600" i="1" s="1"/>
  <c r="B2601" i="1"/>
  <c r="A2601" i="1" s="1"/>
  <c r="B2602" i="1"/>
  <c r="A2602" i="1" s="1"/>
  <c r="B2603" i="1"/>
  <c r="A2603" i="1" s="1"/>
  <c r="B2604" i="1"/>
  <c r="A2604" i="1" s="1"/>
  <c r="B2605" i="1"/>
  <c r="A2605" i="1" s="1"/>
  <c r="B2606" i="1"/>
  <c r="A2606" i="1" s="1"/>
  <c r="B2607" i="1"/>
  <c r="A2607" i="1" s="1"/>
  <c r="B2608" i="1"/>
  <c r="A2608" i="1" s="1"/>
  <c r="B2609" i="1"/>
  <c r="A2609" i="1" s="1"/>
  <c r="B2610" i="1"/>
  <c r="A2610" i="1" s="1"/>
  <c r="B2611" i="1"/>
  <c r="A2611" i="1" s="1"/>
  <c r="B2612" i="1"/>
  <c r="A2612" i="1" s="1"/>
  <c r="B2613" i="1"/>
  <c r="A2613" i="1" s="1"/>
  <c r="B2614" i="1"/>
  <c r="A2614" i="1" s="1"/>
  <c r="B2615" i="1"/>
  <c r="A2615" i="1" s="1"/>
  <c r="B2616" i="1"/>
  <c r="A2616" i="1" s="1"/>
  <c r="B2617" i="1"/>
  <c r="A2617" i="1" s="1"/>
  <c r="B2618" i="1"/>
  <c r="A2618" i="1" s="1"/>
  <c r="B2619" i="1"/>
  <c r="A2619" i="1" s="1"/>
  <c r="B2620" i="1"/>
  <c r="A2620" i="1" s="1"/>
  <c r="B2621" i="1"/>
  <c r="A2621" i="1" s="1"/>
  <c r="B2622" i="1"/>
  <c r="A2622" i="1" s="1"/>
  <c r="B2623" i="1"/>
  <c r="A2623" i="1" s="1"/>
  <c r="B2624" i="1"/>
  <c r="A2624" i="1" s="1"/>
  <c r="B2625" i="1"/>
  <c r="A2625" i="1" s="1"/>
  <c r="B2626" i="1"/>
  <c r="A2626" i="1" s="1"/>
  <c r="B2627" i="1"/>
  <c r="A2627" i="1" s="1"/>
  <c r="B2628" i="1"/>
  <c r="A2628" i="1" s="1"/>
  <c r="B2629" i="1"/>
  <c r="A2629" i="1" s="1"/>
  <c r="B2630" i="1"/>
  <c r="A2630" i="1" s="1"/>
  <c r="B2631" i="1"/>
  <c r="A2631" i="1" s="1"/>
  <c r="B2632" i="1"/>
  <c r="A2632" i="1" s="1"/>
  <c r="B2633" i="1"/>
  <c r="A2633" i="1" s="1"/>
  <c r="B2634" i="1"/>
  <c r="A2634" i="1" s="1"/>
  <c r="B2635" i="1"/>
  <c r="A2635" i="1" s="1"/>
  <c r="B2636" i="1"/>
  <c r="A2636" i="1" s="1"/>
  <c r="B2637" i="1"/>
  <c r="A2637" i="1" s="1"/>
  <c r="B2638" i="1"/>
  <c r="A2638" i="1" s="1"/>
  <c r="B2639" i="1"/>
  <c r="A2639" i="1" s="1"/>
  <c r="B2640" i="1"/>
  <c r="A2640" i="1" s="1"/>
  <c r="B2641" i="1"/>
  <c r="A2641" i="1" s="1"/>
  <c r="B2642" i="1"/>
  <c r="A2642" i="1" s="1"/>
  <c r="B2643" i="1"/>
  <c r="A2643" i="1" s="1"/>
  <c r="B2644" i="1"/>
  <c r="A2644" i="1" s="1"/>
  <c r="B2645" i="1"/>
  <c r="A2645" i="1" s="1"/>
  <c r="B2646" i="1"/>
  <c r="A2646" i="1" s="1"/>
  <c r="B2647" i="1"/>
  <c r="A2647" i="1" s="1"/>
  <c r="B2648" i="1"/>
  <c r="A2648" i="1" s="1"/>
  <c r="B2649" i="1"/>
  <c r="A2649" i="1" s="1"/>
  <c r="B2650" i="1"/>
  <c r="A2650" i="1" s="1"/>
  <c r="B2651" i="1"/>
  <c r="A2651" i="1" s="1"/>
  <c r="B2652" i="1"/>
  <c r="A2652" i="1" s="1"/>
  <c r="B2653" i="1"/>
  <c r="A2653" i="1" s="1"/>
  <c r="B2654" i="1"/>
  <c r="A2654" i="1" s="1"/>
  <c r="B2655" i="1"/>
  <c r="A2655" i="1" s="1"/>
  <c r="B2656" i="1"/>
  <c r="A2656" i="1" s="1"/>
  <c r="B2657" i="1"/>
  <c r="A2657" i="1" s="1"/>
  <c r="B2658" i="1"/>
  <c r="A2658" i="1" s="1"/>
  <c r="B2659" i="1"/>
  <c r="A2659" i="1" s="1"/>
  <c r="B2660" i="1"/>
  <c r="A2660" i="1" s="1"/>
  <c r="B2661" i="1"/>
  <c r="A2661" i="1" s="1"/>
  <c r="B2662" i="1"/>
  <c r="A2662" i="1" s="1"/>
  <c r="B2663" i="1"/>
  <c r="A2663" i="1" s="1"/>
  <c r="B2664" i="1"/>
  <c r="A2664" i="1" s="1"/>
  <c r="B2665" i="1"/>
  <c r="A2665" i="1" s="1"/>
  <c r="B2666" i="1"/>
  <c r="A2666" i="1" s="1"/>
  <c r="B2667" i="1"/>
  <c r="A2667" i="1" s="1"/>
  <c r="B2668" i="1"/>
  <c r="A2668" i="1" s="1"/>
  <c r="B2669" i="1"/>
  <c r="A2669" i="1" s="1"/>
  <c r="B2670" i="1"/>
  <c r="A2670" i="1" s="1"/>
  <c r="B2671" i="1"/>
  <c r="A2671" i="1" s="1"/>
  <c r="B2672" i="1"/>
  <c r="A2672" i="1" s="1"/>
  <c r="B2673" i="1"/>
  <c r="A2673" i="1" s="1"/>
  <c r="B2674" i="1"/>
  <c r="A2674" i="1" s="1"/>
  <c r="B2675" i="1"/>
  <c r="A2675" i="1" s="1"/>
  <c r="B2676" i="1"/>
  <c r="A2676" i="1" s="1"/>
  <c r="B2677" i="1"/>
  <c r="A2677" i="1" s="1"/>
  <c r="B2678" i="1"/>
  <c r="A2678" i="1" s="1"/>
  <c r="B2679" i="1"/>
  <c r="A2679" i="1" s="1"/>
  <c r="B2680" i="1"/>
  <c r="A2680" i="1" s="1"/>
  <c r="B2681" i="1"/>
  <c r="A2681" i="1" s="1"/>
  <c r="B2682" i="1"/>
  <c r="A2682" i="1" s="1"/>
  <c r="B2683" i="1"/>
  <c r="A2683" i="1" s="1"/>
  <c r="B2684" i="1"/>
  <c r="A2684" i="1" s="1"/>
  <c r="B2685" i="1"/>
  <c r="A2685" i="1" s="1"/>
  <c r="B2686" i="1"/>
  <c r="A2686" i="1" s="1"/>
  <c r="B2687" i="1"/>
  <c r="A2687" i="1" s="1"/>
  <c r="B2688" i="1"/>
  <c r="A2688" i="1" s="1"/>
  <c r="B2689" i="1"/>
  <c r="A2689" i="1" s="1"/>
  <c r="B2690" i="1"/>
  <c r="A2690" i="1" s="1"/>
  <c r="B2691" i="1"/>
  <c r="A2691" i="1" s="1"/>
  <c r="B2692" i="1"/>
  <c r="A2692" i="1" s="1"/>
  <c r="B2693" i="1"/>
  <c r="A2693" i="1" s="1"/>
  <c r="B2694" i="1"/>
  <c r="A2694" i="1" s="1"/>
  <c r="B2695" i="1"/>
  <c r="A2695" i="1" s="1"/>
  <c r="B2696" i="1"/>
  <c r="A2696" i="1" s="1"/>
  <c r="B2697" i="1"/>
  <c r="A2697" i="1" s="1"/>
  <c r="B2698" i="1"/>
  <c r="A2698" i="1" s="1"/>
  <c r="B2699" i="1"/>
  <c r="A2699" i="1" s="1"/>
  <c r="B2700" i="1"/>
  <c r="A2700" i="1" s="1"/>
  <c r="B2701" i="1"/>
  <c r="A2701" i="1" s="1"/>
  <c r="B2702" i="1"/>
  <c r="A2702" i="1" s="1"/>
  <c r="B2703" i="1"/>
  <c r="A2703" i="1" s="1"/>
  <c r="B2704" i="1"/>
  <c r="A2704" i="1" s="1"/>
  <c r="B2705" i="1"/>
  <c r="A2705" i="1" s="1"/>
  <c r="B2706" i="1"/>
  <c r="A2706" i="1" s="1"/>
  <c r="B2707" i="1"/>
  <c r="A2707" i="1" s="1"/>
  <c r="B2708" i="1"/>
  <c r="A2708" i="1" s="1"/>
  <c r="B2709" i="1"/>
  <c r="A2709" i="1" s="1"/>
  <c r="B2710" i="1"/>
  <c r="A2710" i="1" s="1"/>
  <c r="B2711" i="1"/>
  <c r="A2711" i="1" s="1"/>
  <c r="B2712" i="1"/>
  <c r="A2712" i="1" s="1"/>
  <c r="B2713" i="1"/>
  <c r="A2713" i="1" s="1"/>
  <c r="B2714" i="1"/>
  <c r="A2714" i="1" s="1"/>
  <c r="B2715" i="1"/>
  <c r="A2715" i="1" s="1"/>
  <c r="B2716" i="1"/>
  <c r="A2716" i="1" s="1"/>
  <c r="B2717" i="1"/>
  <c r="A2717" i="1" s="1"/>
  <c r="B2718" i="1"/>
  <c r="A2718" i="1" s="1"/>
  <c r="B2719" i="1"/>
  <c r="A2719" i="1" s="1"/>
  <c r="B2720" i="1"/>
  <c r="A2720" i="1" s="1"/>
  <c r="B2721" i="1"/>
  <c r="A2721" i="1" s="1"/>
  <c r="B2722" i="1"/>
  <c r="A2722" i="1" s="1"/>
  <c r="B2723" i="1"/>
  <c r="A2723" i="1" s="1"/>
  <c r="B2724" i="1"/>
  <c r="A2724" i="1" s="1"/>
  <c r="B2725" i="1"/>
  <c r="A2725" i="1" s="1"/>
  <c r="B2726" i="1"/>
  <c r="A2726" i="1" s="1"/>
  <c r="B2727" i="1"/>
  <c r="A2727" i="1" s="1"/>
  <c r="B2728" i="1"/>
  <c r="A2728" i="1" s="1"/>
  <c r="B2729" i="1"/>
  <c r="A2729" i="1" s="1"/>
  <c r="B2730" i="1"/>
  <c r="A2730" i="1" s="1"/>
  <c r="B2731" i="1"/>
  <c r="A2731" i="1" s="1"/>
  <c r="B2732" i="1"/>
  <c r="A2732" i="1" s="1"/>
  <c r="B2733" i="1"/>
  <c r="A2733" i="1" s="1"/>
  <c r="B2734" i="1"/>
  <c r="A2734" i="1" s="1"/>
  <c r="B2735" i="1"/>
  <c r="A2735" i="1" s="1"/>
  <c r="B2736" i="1"/>
  <c r="A2736" i="1" s="1"/>
  <c r="B2737" i="1"/>
  <c r="A2737" i="1" s="1"/>
  <c r="B2738" i="1"/>
  <c r="A2738" i="1" s="1"/>
  <c r="B2739" i="1"/>
  <c r="A2739" i="1" s="1"/>
  <c r="B2740" i="1"/>
  <c r="A2740" i="1" s="1"/>
  <c r="B2741" i="1"/>
  <c r="A2741" i="1" s="1"/>
  <c r="B2742" i="1"/>
  <c r="A2742" i="1" s="1"/>
  <c r="B2743" i="1"/>
  <c r="A2743" i="1" s="1"/>
  <c r="B2744" i="1"/>
  <c r="A2744" i="1" s="1"/>
  <c r="B2745" i="1"/>
  <c r="A2745" i="1" s="1"/>
  <c r="B2746" i="1"/>
  <c r="A2746" i="1" s="1"/>
  <c r="B2747" i="1"/>
  <c r="A2747" i="1" s="1"/>
  <c r="B2748" i="1"/>
  <c r="A2748" i="1" s="1"/>
  <c r="B2749" i="1"/>
  <c r="A2749" i="1" s="1"/>
  <c r="B2750" i="1"/>
  <c r="A2750" i="1" s="1"/>
  <c r="B2751" i="1"/>
  <c r="A2751" i="1" s="1"/>
  <c r="B2752" i="1"/>
  <c r="A2752" i="1" s="1"/>
  <c r="B2753" i="1"/>
  <c r="A2753" i="1" s="1"/>
  <c r="B2754" i="1"/>
  <c r="A2754" i="1" s="1"/>
  <c r="B2755" i="1"/>
  <c r="A2755" i="1" s="1"/>
  <c r="B2756" i="1"/>
  <c r="A2756" i="1" s="1"/>
  <c r="B2757" i="1"/>
  <c r="A2757" i="1" s="1"/>
  <c r="B2758" i="1"/>
  <c r="A2758" i="1" s="1"/>
  <c r="B2759" i="1"/>
  <c r="A2759" i="1" s="1"/>
  <c r="B2760" i="1"/>
  <c r="A2760" i="1" s="1"/>
  <c r="B2761" i="1"/>
  <c r="A2761" i="1" s="1"/>
  <c r="B2762" i="1"/>
  <c r="A2762" i="1" s="1"/>
  <c r="B2763" i="1"/>
  <c r="A2763" i="1" s="1"/>
  <c r="B2764" i="1"/>
  <c r="A2764" i="1" s="1"/>
  <c r="B2765" i="1"/>
  <c r="A2765" i="1" s="1"/>
  <c r="B2766" i="1"/>
  <c r="A2766" i="1" s="1"/>
  <c r="B2767" i="1"/>
  <c r="A2767" i="1" s="1"/>
  <c r="B2768" i="1"/>
  <c r="A2768" i="1" s="1"/>
  <c r="B2769" i="1"/>
  <c r="A2769" i="1" s="1"/>
  <c r="B2770" i="1"/>
  <c r="A2770" i="1" s="1"/>
  <c r="B2771" i="1"/>
  <c r="A2771" i="1" s="1"/>
  <c r="B2772" i="1"/>
  <c r="A2772" i="1" s="1"/>
  <c r="B2773" i="1"/>
  <c r="A2773" i="1" s="1"/>
  <c r="B2774" i="1"/>
  <c r="A2774" i="1" s="1"/>
  <c r="B2775" i="1"/>
  <c r="A2775" i="1" s="1"/>
  <c r="B2776" i="1"/>
  <c r="A2776" i="1" s="1"/>
  <c r="B2777" i="1"/>
  <c r="A2777" i="1" s="1"/>
  <c r="B2778" i="1"/>
  <c r="A2778" i="1" s="1"/>
  <c r="B2779" i="1"/>
  <c r="A2779" i="1" s="1"/>
  <c r="B2780" i="1"/>
  <c r="A2780" i="1" s="1"/>
  <c r="B2781" i="1"/>
  <c r="A2781" i="1" s="1"/>
  <c r="B2782" i="1"/>
  <c r="A2782" i="1" s="1"/>
  <c r="B2783" i="1"/>
  <c r="A2783" i="1" s="1"/>
  <c r="B2784" i="1"/>
  <c r="A2784" i="1" s="1"/>
  <c r="B2785" i="1"/>
  <c r="A2785" i="1" s="1"/>
  <c r="B2786" i="1"/>
  <c r="A2786" i="1" s="1"/>
  <c r="B2787" i="1"/>
  <c r="A2787" i="1" s="1"/>
  <c r="B2788" i="1"/>
  <c r="A2788" i="1" s="1"/>
  <c r="B2789" i="1"/>
  <c r="A2789" i="1" s="1"/>
  <c r="B2790" i="1"/>
  <c r="A2790" i="1" s="1"/>
  <c r="B2791" i="1"/>
  <c r="A2791" i="1" s="1"/>
  <c r="B2792" i="1"/>
  <c r="A2792" i="1" s="1"/>
  <c r="B2793" i="1"/>
  <c r="A2793" i="1" s="1"/>
  <c r="B2794" i="1"/>
  <c r="A2794" i="1" s="1"/>
  <c r="B2795" i="1"/>
  <c r="A2795" i="1" s="1"/>
  <c r="B2796" i="1"/>
  <c r="A2796" i="1" s="1"/>
  <c r="B2797" i="1"/>
  <c r="A2797" i="1" s="1"/>
  <c r="B2798" i="1"/>
  <c r="A2798" i="1" s="1"/>
  <c r="B2799" i="1"/>
  <c r="A2799" i="1" s="1"/>
  <c r="B2800" i="1"/>
  <c r="A2800" i="1" s="1"/>
  <c r="B2801" i="1"/>
  <c r="A2801" i="1" s="1"/>
  <c r="B2802" i="1"/>
  <c r="A2802" i="1" s="1"/>
  <c r="B2803" i="1"/>
  <c r="A2803" i="1" s="1"/>
  <c r="B2804" i="1"/>
  <c r="A2804" i="1" s="1"/>
  <c r="B2805" i="1"/>
  <c r="A2805" i="1" s="1"/>
  <c r="B2806" i="1"/>
  <c r="A2806" i="1" s="1"/>
  <c r="B2807" i="1"/>
  <c r="A2807" i="1" s="1"/>
  <c r="B2808" i="1"/>
  <c r="A2808" i="1" s="1"/>
  <c r="B2809" i="1"/>
  <c r="A2809" i="1" s="1"/>
  <c r="B2810" i="1"/>
  <c r="A2810" i="1" s="1"/>
  <c r="B2811" i="1"/>
  <c r="A2811" i="1" s="1"/>
  <c r="B2812" i="1"/>
  <c r="A2812" i="1" s="1"/>
  <c r="B2813" i="1"/>
  <c r="A2813" i="1" s="1"/>
  <c r="B2814" i="1"/>
  <c r="A2814" i="1" s="1"/>
  <c r="B2815" i="1"/>
  <c r="A2815" i="1" s="1"/>
  <c r="B2816" i="1"/>
  <c r="A2816" i="1" s="1"/>
  <c r="B2817" i="1"/>
  <c r="A2817" i="1" s="1"/>
  <c r="B2818" i="1"/>
  <c r="A2818" i="1" s="1"/>
  <c r="B2819" i="1"/>
  <c r="A2819" i="1" s="1"/>
  <c r="B2820" i="1"/>
  <c r="A2820" i="1" s="1"/>
  <c r="B2821" i="1"/>
  <c r="A2821" i="1" s="1"/>
  <c r="B2822" i="1"/>
  <c r="A2822" i="1" s="1"/>
  <c r="B2823" i="1"/>
  <c r="A2823" i="1" s="1"/>
  <c r="B2824" i="1"/>
  <c r="A2824" i="1" s="1"/>
  <c r="B2825" i="1"/>
  <c r="A2825" i="1" s="1"/>
  <c r="B2826" i="1"/>
  <c r="A2826" i="1" s="1"/>
  <c r="B2827" i="1"/>
  <c r="A2827" i="1" s="1"/>
  <c r="B2828" i="1"/>
  <c r="A2828" i="1" s="1"/>
  <c r="B2829" i="1"/>
  <c r="A2829" i="1" s="1"/>
  <c r="B2830" i="1"/>
  <c r="A2830" i="1" s="1"/>
  <c r="B2831" i="1"/>
  <c r="A2831" i="1" s="1"/>
  <c r="B2832" i="1"/>
  <c r="A2832" i="1" s="1"/>
  <c r="B2833" i="1"/>
  <c r="A2833" i="1" s="1"/>
  <c r="B2834" i="1"/>
  <c r="A2834" i="1" s="1"/>
  <c r="B2835" i="1"/>
  <c r="A2835" i="1" s="1"/>
  <c r="B2836" i="1"/>
  <c r="A2836" i="1" s="1"/>
  <c r="B2837" i="1"/>
  <c r="A2837" i="1" s="1"/>
  <c r="B2838" i="1"/>
  <c r="A2838" i="1" s="1"/>
  <c r="B2839" i="1"/>
  <c r="A2839" i="1" s="1"/>
  <c r="B2840" i="1"/>
  <c r="A2840" i="1" s="1"/>
  <c r="B2841" i="1"/>
  <c r="A2841" i="1" s="1"/>
  <c r="B2842" i="1"/>
  <c r="A2842" i="1" s="1"/>
  <c r="B2843" i="1"/>
  <c r="A2843" i="1" s="1"/>
  <c r="B2844" i="1"/>
  <c r="A2844" i="1" s="1"/>
  <c r="B2845" i="1"/>
  <c r="A2845" i="1" s="1"/>
  <c r="B2846" i="1"/>
  <c r="A2846" i="1" s="1"/>
  <c r="B2847" i="1"/>
  <c r="A2847" i="1" s="1"/>
  <c r="B2848" i="1"/>
  <c r="A2848" i="1" s="1"/>
  <c r="B2849" i="1"/>
  <c r="A2849" i="1" s="1"/>
  <c r="B2850" i="1"/>
  <c r="A2850" i="1" s="1"/>
  <c r="B2851" i="1"/>
  <c r="A2851" i="1" s="1"/>
  <c r="B2852" i="1"/>
  <c r="A2852" i="1" s="1"/>
  <c r="B2853" i="1"/>
  <c r="A2853" i="1" s="1"/>
  <c r="B2854" i="1"/>
  <c r="A2854" i="1" s="1"/>
  <c r="B2855" i="1"/>
  <c r="A2855" i="1" s="1"/>
  <c r="B2856" i="1"/>
  <c r="A2856" i="1" s="1"/>
  <c r="B2857" i="1"/>
  <c r="A2857" i="1" s="1"/>
  <c r="B2858" i="1"/>
  <c r="A2858" i="1" s="1"/>
  <c r="B2859" i="1"/>
  <c r="A2859" i="1" s="1"/>
  <c r="B2860" i="1"/>
  <c r="A2860" i="1" s="1"/>
  <c r="B2861" i="1"/>
  <c r="A2861" i="1" s="1"/>
  <c r="B2862" i="1"/>
  <c r="A2862" i="1" s="1"/>
  <c r="B2863" i="1"/>
  <c r="A2863" i="1" s="1"/>
  <c r="B2864" i="1"/>
  <c r="A2864" i="1" s="1"/>
  <c r="B2865" i="1"/>
  <c r="A2865" i="1" s="1"/>
  <c r="B2866" i="1"/>
  <c r="A2866" i="1" s="1"/>
  <c r="B2867" i="1"/>
  <c r="A2867" i="1" s="1"/>
  <c r="B2868" i="1"/>
  <c r="A2868" i="1" s="1"/>
  <c r="B2869" i="1"/>
  <c r="A2869" i="1" s="1"/>
  <c r="B2870" i="1"/>
  <c r="A2870" i="1" s="1"/>
  <c r="B2871" i="1"/>
  <c r="A2871" i="1" s="1"/>
  <c r="B2872" i="1"/>
  <c r="A2872" i="1" s="1"/>
  <c r="B2873" i="1"/>
  <c r="A2873" i="1" s="1"/>
  <c r="B2874" i="1"/>
  <c r="A2874" i="1" s="1"/>
  <c r="B2875" i="1"/>
  <c r="A2875" i="1" s="1"/>
  <c r="B2876" i="1"/>
  <c r="A2876" i="1" s="1"/>
  <c r="B2877" i="1"/>
  <c r="A2877" i="1" s="1"/>
  <c r="B2878" i="1"/>
  <c r="A2878" i="1" s="1"/>
  <c r="B2879" i="1"/>
  <c r="A2879" i="1" s="1"/>
  <c r="B2880" i="1"/>
  <c r="A2880" i="1" s="1"/>
  <c r="B2881" i="1"/>
  <c r="A2881" i="1" s="1"/>
  <c r="B2882" i="1"/>
  <c r="A2882" i="1" s="1"/>
  <c r="B2883" i="1"/>
  <c r="A2883" i="1" s="1"/>
  <c r="B2884" i="1"/>
  <c r="A2884" i="1" s="1"/>
  <c r="B2885" i="1"/>
  <c r="A2885" i="1" s="1"/>
  <c r="B2886" i="1"/>
  <c r="A2886" i="1" s="1"/>
  <c r="B2887" i="1"/>
  <c r="A2887" i="1" s="1"/>
  <c r="B2888" i="1"/>
  <c r="A2888" i="1" s="1"/>
  <c r="B2889" i="1"/>
  <c r="A2889" i="1" s="1"/>
  <c r="B2890" i="1"/>
  <c r="A2890" i="1" s="1"/>
  <c r="B2891" i="1"/>
  <c r="A2891" i="1" s="1"/>
  <c r="B2892" i="1"/>
  <c r="A2892" i="1" s="1"/>
  <c r="B2893" i="1"/>
  <c r="A2893" i="1" s="1"/>
  <c r="B2894" i="1"/>
  <c r="A2894" i="1" s="1"/>
  <c r="B2895" i="1"/>
  <c r="A2895" i="1" s="1"/>
  <c r="B2896" i="1"/>
  <c r="A2896" i="1" s="1"/>
  <c r="B2897" i="1"/>
  <c r="A2897" i="1" s="1"/>
  <c r="B2898" i="1"/>
  <c r="A2898" i="1" s="1"/>
  <c r="B2899" i="1"/>
  <c r="A2899" i="1" s="1"/>
  <c r="B2900" i="1"/>
  <c r="A2900" i="1" s="1"/>
  <c r="B2901" i="1"/>
  <c r="A2901" i="1" s="1"/>
  <c r="B2902" i="1"/>
  <c r="A2902" i="1" s="1"/>
  <c r="B2903" i="1"/>
  <c r="A2903" i="1" s="1"/>
  <c r="B2904" i="1"/>
  <c r="A2904" i="1" s="1"/>
  <c r="B2905" i="1"/>
  <c r="A2905" i="1" s="1"/>
  <c r="B2906" i="1"/>
  <c r="A2906" i="1" s="1"/>
  <c r="B2907" i="1"/>
  <c r="A2907" i="1" s="1"/>
  <c r="B2908" i="1"/>
  <c r="A2908" i="1" s="1"/>
  <c r="B2909" i="1"/>
  <c r="A2909" i="1" s="1"/>
  <c r="B2910" i="1"/>
  <c r="A2910" i="1" s="1"/>
  <c r="B2911" i="1"/>
  <c r="A2911" i="1" s="1"/>
  <c r="B2912" i="1"/>
  <c r="A2912" i="1" s="1"/>
  <c r="B2913" i="1"/>
  <c r="A2913" i="1" s="1"/>
  <c r="B2914" i="1"/>
  <c r="A2914" i="1" s="1"/>
  <c r="B2915" i="1"/>
  <c r="A2915" i="1" s="1"/>
  <c r="B2916" i="1"/>
  <c r="A2916" i="1" s="1"/>
  <c r="B2917" i="1"/>
  <c r="A2917" i="1" s="1"/>
  <c r="B2918" i="1"/>
  <c r="A2918" i="1" s="1"/>
  <c r="B2919" i="1"/>
  <c r="A2919" i="1" s="1"/>
  <c r="B2920" i="1"/>
  <c r="A2920" i="1" s="1"/>
  <c r="B2921" i="1"/>
  <c r="A2921" i="1" s="1"/>
  <c r="B2922" i="1"/>
  <c r="A2922" i="1" s="1"/>
  <c r="B2923" i="1"/>
  <c r="A2923" i="1" s="1"/>
  <c r="B2924" i="1"/>
  <c r="A2924" i="1" s="1"/>
  <c r="B2925" i="1"/>
  <c r="A2925" i="1" s="1"/>
  <c r="B2926" i="1"/>
  <c r="A2926" i="1" s="1"/>
  <c r="B2927" i="1"/>
  <c r="A2927" i="1" s="1"/>
  <c r="B2928" i="1"/>
  <c r="A2928" i="1" s="1"/>
  <c r="B2929" i="1"/>
  <c r="A2929" i="1" s="1"/>
  <c r="B2930" i="1"/>
  <c r="A2930" i="1" s="1"/>
  <c r="B2931" i="1"/>
  <c r="A2931" i="1" s="1"/>
  <c r="B2932" i="1"/>
  <c r="A2932" i="1" s="1"/>
  <c r="B2933" i="1"/>
  <c r="A2933" i="1" s="1"/>
  <c r="B2934" i="1"/>
  <c r="A2934" i="1" s="1"/>
  <c r="B2935" i="1"/>
  <c r="A2935" i="1" s="1"/>
  <c r="B2936" i="1"/>
  <c r="A2936" i="1" s="1"/>
  <c r="B2937" i="1"/>
  <c r="A2937" i="1" s="1"/>
  <c r="B2938" i="1"/>
  <c r="A2938" i="1" s="1"/>
  <c r="B2939" i="1"/>
  <c r="A2939" i="1" s="1"/>
  <c r="B2940" i="1"/>
  <c r="A2940" i="1" s="1"/>
  <c r="B2941" i="1"/>
  <c r="A2941" i="1" s="1"/>
  <c r="B2942" i="1"/>
  <c r="A2942" i="1" s="1"/>
  <c r="B2943" i="1"/>
  <c r="A2943" i="1" s="1"/>
  <c r="B2944" i="1"/>
  <c r="A2944" i="1" s="1"/>
  <c r="B2945" i="1"/>
  <c r="A2945" i="1" s="1"/>
  <c r="B2946" i="1"/>
  <c r="A2946" i="1" s="1"/>
  <c r="B2947" i="1"/>
  <c r="A2947" i="1" s="1"/>
  <c r="B2948" i="1"/>
  <c r="A2948" i="1" s="1"/>
  <c r="B2949" i="1"/>
  <c r="A2949" i="1" s="1"/>
  <c r="B2950" i="1"/>
  <c r="A2950" i="1" s="1"/>
  <c r="B2951" i="1"/>
  <c r="A2951" i="1" s="1"/>
  <c r="B2952" i="1"/>
  <c r="A2952" i="1" s="1"/>
  <c r="B2953" i="1"/>
  <c r="A2953" i="1" s="1"/>
  <c r="B2954" i="1"/>
  <c r="A2954" i="1" s="1"/>
  <c r="B2955" i="1"/>
  <c r="A2955" i="1" s="1"/>
  <c r="B2956" i="1"/>
  <c r="A2956" i="1" s="1"/>
  <c r="B2957" i="1"/>
  <c r="A2957" i="1" s="1"/>
  <c r="B2958" i="1"/>
  <c r="A2958" i="1" s="1"/>
  <c r="B2959" i="1"/>
  <c r="A2959" i="1" s="1"/>
  <c r="B2960" i="1"/>
  <c r="A2960" i="1" s="1"/>
  <c r="B2961" i="1"/>
  <c r="A2961" i="1" s="1"/>
  <c r="B2962" i="1"/>
  <c r="A2962" i="1" s="1"/>
  <c r="B2963" i="1"/>
  <c r="A2963" i="1" s="1"/>
  <c r="B2964" i="1"/>
  <c r="A2964" i="1" s="1"/>
  <c r="B2965" i="1"/>
  <c r="A2965" i="1" s="1"/>
  <c r="B2966" i="1"/>
  <c r="A2966" i="1" s="1"/>
  <c r="B2967" i="1"/>
  <c r="A2967" i="1" s="1"/>
  <c r="B2968" i="1"/>
  <c r="A2968" i="1" s="1"/>
  <c r="B2969" i="1"/>
  <c r="A2969" i="1" s="1"/>
  <c r="B2970" i="1"/>
  <c r="A2970" i="1" s="1"/>
  <c r="B2971" i="1"/>
  <c r="A2971" i="1" s="1"/>
  <c r="B2972" i="1"/>
  <c r="A2972" i="1" s="1"/>
  <c r="B2973" i="1"/>
  <c r="A2973" i="1" s="1"/>
  <c r="B2974" i="1"/>
  <c r="A2974" i="1" s="1"/>
  <c r="B2975" i="1"/>
  <c r="A2975" i="1" s="1"/>
  <c r="B2976" i="1"/>
  <c r="A2976" i="1" s="1"/>
  <c r="B2977" i="1"/>
  <c r="A2977" i="1" s="1"/>
  <c r="B2978" i="1"/>
  <c r="A2978" i="1" s="1"/>
  <c r="B2979" i="1"/>
  <c r="A2979" i="1" s="1"/>
  <c r="B2980" i="1"/>
  <c r="A2980" i="1" s="1"/>
  <c r="B2981" i="1"/>
  <c r="A2981" i="1" s="1"/>
  <c r="B2982" i="1"/>
  <c r="A2982" i="1" s="1"/>
  <c r="B2983" i="1"/>
  <c r="A2983" i="1" s="1"/>
  <c r="B2984" i="1"/>
  <c r="A2984" i="1" s="1"/>
  <c r="B2985" i="1"/>
  <c r="A2985" i="1" s="1"/>
  <c r="B2986" i="1"/>
  <c r="A2986" i="1" s="1"/>
  <c r="B2987" i="1"/>
  <c r="A2987" i="1" s="1"/>
  <c r="B2988" i="1"/>
  <c r="A2988" i="1" s="1"/>
  <c r="B2989" i="1"/>
  <c r="A2989" i="1" s="1"/>
  <c r="B2990" i="1"/>
  <c r="A2990" i="1" s="1"/>
  <c r="B2991" i="1"/>
  <c r="A2991" i="1" s="1"/>
  <c r="B2992" i="1"/>
  <c r="A2992" i="1" s="1"/>
  <c r="B2993" i="1"/>
  <c r="A2993" i="1" s="1"/>
  <c r="B2994" i="1"/>
  <c r="A2994" i="1" s="1"/>
  <c r="B2995" i="1"/>
  <c r="A2995" i="1" s="1"/>
  <c r="B2996" i="1"/>
  <c r="A2996" i="1" s="1"/>
  <c r="B2997" i="1"/>
  <c r="A2997" i="1" s="1"/>
  <c r="B2998" i="1"/>
  <c r="A2998" i="1" s="1"/>
  <c r="B2999" i="1"/>
  <c r="A2999" i="1" s="1"/>
  <c r="B3000" i="1"/>
  <c r="A3000" i="1" s="1"/>
  <c r="B3001" i="1"/>
  <c r="A3001" i="1" s="1"/>
  <c r="B3002" i="1"/>
  <c r="A3002" i="1" s="1"/>
  <c r="B3003" i="1"/>
  <c r="A3003" i="1" s="1"/>
  <c r="B3004" i="1"/>
  <c r="A3004" i="1" s="1"/>
  <c r="B3005" i="1"/>
  <c r="A3005" i="1" s="1"/>
  <c r="B3006" i="1"/>
  <c r="A3006" i="1" s="1"/>
  <c r="B3007" i="1"/>
  <c r="A3007" i="1" s="1"/>
  <c r="B3008" i="1"/>
  <c r="A3008" i="1" s="1"/>
  <c r="B3009" i="1"/>
  <c r="A3009" i="1" s="1"/>
  <c r="B3010" i="1"/>
  <c r="A3010" i="1" s="1"/>
  <c r="B3011" i="1"/>
  <c r="A3011" i="1" s="1"/>
  <c r="B3012" i="1"/>
  <c r="A3012" i="1" s="1"/>
  <c r="B3013" i="1"/>
  <c r="A3013" i="1" s="1"/>
  <c r="B3014" i="1"/>
  <c r="A3014" i="1" s="1"/>
  <c r="B3015" i="1"/>
  <c r="A3015" i="1" s="1"/>
  <c r="B3016" i="1"/>
  <c r="A3016" i="1" s="1"/>
  <c r="B3017" i="1"/>
  <c r="A3017" i="1" s="1"/>
  <c r="B3018" i="1"/>
  <c r="A3018" i="1" s="1"/>
  <c r="B3019" i="1"/>
  <c r="A3019" i="1" s="1"/>
  <c r="B3020" i="1"/>
  <c r="A3020" i="1" s="1"/>
  <c r="B3021" i="1"/>
  <c r="A3021" i="1" s="1"/>
  <c r="B3022" i="1"/>
  <c r="A3022" i="1" s="1"/>
  <c r="B3023" i="1"/>
  <c r="A3023" i="1" s="1"/>
  <c r="B3024" i="1"/>
  <c r="A3024" i="1" s="1"/>
  <c r="B3025" i="1"/>
  <c r="A3025" i="1" s="1"/>
  <c r="B3026" i="1"/>
  <c r="A3026" i="1" s="1"/>
  <c r="B3027" i="1"/>
  <c r="A3027" i="1" s="1"/>
  <c r="B3028" i="1"/>
  <c r="A3028" i="1" s="1"/>
  <c r="B3029" i="1"/>
  <c r="A3029" i="1" s="1"/>
  <c r="B3030" i="1"/>
  <c r="A3030" i="1" s="1"/>
  <c r="B3031" i="1"/>
  <c r="A3031" i="1" s="1"/>
  <c r="B3032" i="1"/>
  <c r="A3032" i="1" s="1"/>
  <c r="B3033" i="1"/>
  <c r="A3033" i="1" s="1"/>
  <c r="B3034" i="1"/>
  <c r="A3034" i="1" s="1"/>
  <c r="B3035" i="1"/>
  <c r="A3035" i="1" s="1"/>
  <c r="B3036" i="1"/>
  <c r="A3036" i="1" s="1"/>
  <c r="B3037" i="1"/>
  <c r="A3037" i="1" s="1"/>
  <c r="B3038" i="1"/>
  <c r="A3038" i="1" s="1"/>
  <c r="B3039" i="1"/>
  <c r="A3039" i="1" s="1"/>
  <c r="B3040" i="1"/>
  <c r="A3040" i="1" s="1"/>
  <c r="B3041" i="1"/>
  <c r="A3041" i="1" s="1"/>
  <c r="B3042" i="1"/>
  <c r="A3042" i="1" s="1"/>
  <c r="B3043" i="1"/>
  <c r="A3043" i="1" s="1"/>
  <c r="B3044" i="1"/>
  <c r="A3044" i="1" s="1"/>
  <c r="B3045" i="1"/>
  <c r="A3045" i="1" s="1"/>
  <c r="B3046" i="1"/>
  <c r="A3046" i="1" s="1"/>
  <c r="B3047" i="1"/>
  <c r="A3047" i="1" s="1"/>
  <c r="B3048" i="1"/>
  <c r="A3048" i="1" s="1"/>
  <c r="B3049" i="1"/>
  <c r="A3049" i="1" s="1"/>
  <c r="B3050" i="1"/>
  <c r="A3050" i="1" s="1"/>
  <c r="B3051" i="1"/>
  <c r="A3051" i="1" s="1"/>
  <c r="B3052" i="1"/>
  <c r="A3052" i="1" s="1"/>
  <c r="B3053" i="1"/>
  <c r="A3053" i="1" s="1"/>
  <c r="B3054" i="1"/>
  <c r="A3054" i="1" s="1"/>
  <c r="B3055" i="1"/>
  <c r="A3055" i="1" s="1"/>
  <c r="B3056" i="1"/>
  <c r="A3056" i="1" s="1"/>
  <c r="B3057" i="1"/>
  <c r="A3057" i="1" s="1"/>
  <c r="B3058" i="1"/>
  <c r="A3058" i="1" s="1"/>
  <c r="B3059" i="1"/>
  <c r="A3059" i="1" s="1"/>
  <c r="B3060" i="1"/>
  <c r="A3060" i="1" s="1"/>
  <c r="B3061" i="1"/>
  <c r="A3061" i="1" s="1"/>
  <c r="B3062" i="1"/>
  <c r="A3062" i="1" s="1"/>
  <c r="B3063" i="1"/>
  <c r="A3063" i="1" s="1"/>
  <c r="B3064" i="1"/>
  <c r="A3064" i="1" s="1"/>
  <c r="B3065" i="1"/>
  <c r="A3065" i="1" s="1"/>
  <c r="B3066" i="1"/>
  <c r="A3066" i="1" s="1"/>
  <c r="B3067" i="1"/>
  <c r="A3067" i="1" s="1"/>
  <c r="B3068" i="1"/>
  <c r="A3068" i="1" s="1"/>
  <c r="B3069" i="1"/>
  <c r="A3069" i="1" s="1"/>
  <c r="B3070" i="1"/>
  <c r="A3070" i="1" s="1"/>
  <c r="B3071" i="1"/>
  <c r="A3071" i="1" s="1"/>
  <c r="B3072" i="1"/>
  <c r="A3072" i="1" s="1"/>
  <c r="B3073" i="1"/>
  <c r="A3073" i="1" s="1"/>
  <c r="B3074" i="1"/>
  <c r="A3074" i="1" s="1"/>
  <c r="B3075" i="1"/>
  <c r="A3075" i="1" s="1"/>
  <c r="B3076" i="1"/>
  <c r="A3076" i="1" s="1"/>
  <c r="B3077" i="1"/>
  <c r="A3077" i="1" s="1"/>
  <c r="B3078" i="1"/>
  <c r="A3078" i="1" s="1"/>
  <c r="B3079" i="1"/>
  <c r="A3079" i="1" s="1"/>
  <c r="B3080" i="1"/>
  <c r="A3080" i="1" s="1"/>
  <c r="B3081" i="1"/>
  <c r="A3081" i="1" s="1"/>
  <c r="B3082" i="1"/>
  <c r="A3082" i="1" s="1"/>
  <c r="B3083" i="1"/>
  <c r="A3083" i="1" s="1"/>
  <c r="B3084" i="1"/>
  <c r="A3084" i="1" s="1"/>
  <c r="B3085" i="1"/>
  <c r="A3085" i="1" s="1"/>
  <c r="B3086" i="1"/>
  <c r="A3086" i="1" s="1"/>
  <c r="B3087" i="1"/>
  <c r="A3087" i="1" s="1"/>
  <c r="B3088" i="1"/>
  <c r="A3088" i="1" s="1"/>
  <c r="B3089" i="1"/>
  <c r="A3089" i="1" s="1"/>
  <c r="B3090" i="1"/>
  <c r="A3090" i="1" s="1"/>
  <c r="B3091" i="1"/>
  <c r="A3091" i="1" s="1"/>
  <c r="B3092" i="1"/>
  <c r="A3092" i="1" s="1"/>
  <c r="B3093" i="1"/>
  <c r="A3093" i="1" s="1"/>
  <c r="B3094" i="1"/>
  <c r="A3094" i="1" s="1"/>
  <c r="B3095" i="1"/>
  <c r="A3095" i="1" s="1"/>
  <c r="B3096" i="1"/>
  <c r="A3096" i="1" s="1"/>
  <c r="B3097" i="1"/>
  <c r="A3097" i="1" s="1"/>
  <c r="B3098" i="1"/>
  <c r="A3098" i="1" s="1"/>
  <c r="B3099" i="1"/>
  <c r="A3099" i="1" s="1"/>
  <c r="B3100" i="1"/>
  <c r="A3100" i="1" s="1"/>
  <c r="B3101" i="1"/>
  <c r="A3101" i="1" s="1"/>
  <c r="B3102" i="1"/>
  <c r="A3102" i="1" s="1"/>
  <c r="B3103" i="1"/>
  <c r="A3103" i="1" s="1"/>
  <c r="B3104" i="1"/>
  <c r="A3104" i="1" s="1"/>
  <c r="B3105" i="1"/>
  <c r="A3105" i="1" s="1"/>
  <c r="B3106" i="1"/>
  <c r="A3106" i="1" s="1"/>
  <c r="B3107" i="1"/>
  <c r="A3107" i="1" s="1"/>
  <c r="B3108" i="1"/>
  <c r="A3108" i="1" s="1"/>
  <c r="B3109" i="1"/>
  <c r="A3109" i="1" s="1"/>
  <c r="B3110" i="1"/>
  <c r="A3110" i="1" s="1"/>
  <c r="B3111" i="1"/>
  <c r="A3111" i="1" s="1"/>
  <c r="B3112" i="1"/>
  <c r="A3112" i="1" s="1"/>
  <c r="B3113" i="1"/>
  <c r="A3113" i="1" s="1"/>
  <c r="B3114" i="1"/>
  <c r="A3114" i="1" s="1"/>
  <c r="B3115" i="1"/>
  <c r="A3115" i="1" s="1"/>
  <c r="B3116" i="1"/>
  <c r="A3116" i="1" s="1"/>
  <c r="B3117" i="1"/>
  <c r="A3117" i="1" s="1"/>
  <c r="B3118" i="1"/>
  <c r="A3118" i="1" s="1"/>
  <c r="B3119" i="1"/>
  <c r="A3119" i="1" s="1"/>
  <c r="B3120" i="1"/>
  <c r="A3120" i="1" s="1"/>
  <c r="B3121" i="1"/>
  <c r="A3121" i="1" s="1"/>
  <c r="B3122" i="1"/>
  <c r="A3122" i="1" s="1"/>
  <c r="B3123" i="1"/>
  <c r="A3123" i="1" s="1"/>
  <c r="B3124" i="1"/>
  <c r="A3124" i="1" s="1"/>
  <c r="B3125" i="1"/>
  <c r="A3125" i="1" s="1"/>
  <c r="B3126" i="1"/>
  <c r="A3126" i="1" s="1"/>
  <c r="B3127" i="1"/>
  <c r="A3127" i="1" s="1"/>
  <c r="B3128" i="1"/>
  <c r="A3128" i="1" s="1"/>
  <c r="B3129" i="1"/>
  <c r="A3129" i="1" s="1"/>
  <c r="B3130" i="1"/>
  <c r="A3130" i="1" s="1"/>
  <c r="B3131" i="1"/>
  <c r="A3131" i="1" s="1"/>
  <c r="B3132" i="1"/>
  <c r="A3132" i="1" s="1"/>
  <c r="B3133" i="1"/>
  <c r="A3133" i="1" s="1"/>
  <c r="B3134" i="1"/>
  <c r="A3134" i="1" s="1"/>
  <c r="B3135" i="1"/>
  <c r="A3135" i="1" s="1"/>
  <c r="B3136" i="1"/>
  <c r="A3136" i="1" s="1"/>
  <c r="B3137" i="1"/>
  <c r="A3137" i="1" s="1"/>
  <c r="B3138" i="1"/>
  <c r="A3138" i="1" s="1"/>
  <c r="B3139" i="1"/>
  <c r="A3139" i="1" s="1"/>
  <c r="B3140" i="1"/>
  <c r="A3140" i="1" s="1"/>
  <c r="B3141" i="1"/>
  <c r="A3141" i="1" s="1"/>
  <c r="B3142" i="1"/>
  <c r="A3142" i="1" s="1"/>
  <c r="B3143" i="1"/>
  <c r="A3143" i="1" s="1"/>
  <c r="B3144" i="1"/>
  <c r="A3144" i="1" s="1"/>
  <c r="B3145" i="1"/>
  <c r="A3145" i="1" s="1"/>
  <c r="B3146" i="1"/>
  <c r="A3146" i="1" s="1"/>
  <c r="B3147" i="1"/>
  <c r="A3147" i="1" s="1"/>
  <c r="B3148" i="1"/>
  <c r="A3148" i="1" s="1"/>
  <c r="B3149" i="1"/>
  <c r="A3149" i="1" s="1"/>
  <c r="B3150" i="1"/>
  <c r="A3150" i="1" s="1"/>
  <c r="B3151" i="1"/>
  <c r="A3151" i="1" s="1"/>
  <c r="B3152" i="1"/>
  <c r="A3152" i="1" s="1"/>
  <c r="B3153" i="1"/>
  <c r="A3153" i="1" s="1"/>
  <c r="B3154" i="1"/>
  <c r="A3154" i="1" s="1"/>
  <c r="B3155" i="1"/>
  <c r="A3155" i="1" s="1"/>
  <c r="B3156" i="1"/>
  <c r="A3156" i="1" s="1"/>
  <c r="B3157" i="1"/>
  <c r="A3157" i="1" s="1"/>
  <c r="B3158" i="1"/>
  <c r="A3158" i="1" s="1"/>
  <c r="B3159" i="1"/>
  <c r="A3159" i="1" s="1"/>
  <c r="B3160" i="1"/>
  <c r="A3160" i="1" s="1"/>
  <c r="B3161" i="1"/>
  <c r="A3161" i="1" s="1"/>
  <c r="B3162" i="1"/>
  <c r="A3162" i="1" s="1"/>
  <c r="B3163" i="1"/>
  <c r="A3163" i="1" s="1"/>
  <c r="B3164" i="1"/>
  <c r="A3164" i="1" s="1"/>
  <c r="B3165" i="1"/>
  <c r="A3165" i="1" s="1"/>
  <c r="B3166" i="1"/>
  <c r="A3166" i="1" s="1"/>
  <c r="B3167" i="1"/>
  <c r="A3167" i="1" s="1"/>
  <c r="B3168" i="1"/>
  <c r="A3168" i="1" s="1"/>
  <c r="B3169" i="1"/>
  <c r="A3169" i="1" s="1"/>
  <c r="B3170" i="1"/>
  <c r="A3170" i="1" s="1"/>
  <c r="B3171" i="1"/>
  <c r="A3171" i="1" s="1"/>
  <c r="B3172" i="1"/>
  <c r="A3172" i="1" s="1"/>
  <c r="B3173" i="1"/>
  <c r="A3173" i="1" s="1"/>
  <c r="B3174" i="1"/>
  <c r="A3174" i="1" s="1"/>
  <c r="B3175" i="1"/>
  <c r="A3175" i="1" s="1"/>
  <c r="B3176" i="1"/>
  <c r="A3176" i="1" s="1"/>
  <c r="B3177" i="1"/>
  <c r="A3177" i="1" s="1"/>
  <c r="B3178" i="1"/>
  <c r="A3178" i="1" s="1"/>
  <c r="B3179" i="1"/>
  <c r="A3179" i="1" s="1"/>
  <c r="B3180" i="1"/>
  <c r="A3180" i="1" s="1"/>
  <c r="B3181" i="1"/>
  <c r="A3181" i="1" s="1"/>
  <c r="B3182" i="1"/>
  <c r="A3182" i="1" s="1"/>
  <c r="B3183" i="1"/>
  <c r="A3183" i="1" s="1"/>
  <c r="B3184" i="1"/>
  <c r="A3184" i="1" s="1"/>
  <c r="B3185" i="1"/>
  <c r="A3185" i="1" s="1"/>
  <c r="B3186" i="1"/>
  <c r="A3186" i="1" s="1"/>
  <c r="B3187" i="1"/>
  <c r="A3187" i="1" s="1"/>
  <c r="B3188" i="1"/>
  <c r="A3188" i="1" s="1"/>
  <c r="B3189" i="1"/>
  <c r="A3189" i="1" s="1"/>
  <c r="B3190" i="1"/>
  <c r="A3190" i="1" s="1"/>
  <c r="B3191" i="1"/>
  <c r="A3191" i="1" s="1"/>
  <c r="B3192" i="1"/>
  <c r="A3192" i="1" s="1"/>
  <c r="B3193" i="1"/>
  <c r="A3193" i="1" s="1"/>
  <c r="B3194" i="1"/>
  <c r="A3194" i="1" s="1"/>
  <c r="B3195" i="1"/>
  <c r="A3195" i="1" s="1"/>
  <c r="B3196" i="1"/>
  <c r="A3196" i="1" s="1"/>
  <c r="B3197" i="1"/>
  <c r="A3197" i="1" s="1"/>
  <c r="B3198" i="1"/>
  <c r="A3198" i="1" s="1"/>
  <c r="B3199" i="1"/>
  <c r="A3199" i="1" s="1"/>
  <c r="B3200" i="1"/>
  <c r="A3200" i="1" s="1"/>
  <c r="B3201" i="1"/>
  <c r="A3201" i="1" s="1"/>
  <c r="B3202" i="1"/>
  <c r="A3202" i="1" s="1"/>
  <c r="B3203" i="1"/>
  <c r="A3203" i="1" s="1"/>
  <c r="B3204" i="1"/>
  <c r="A3204" i="1" s="1"/>
  <c r="B3205" i="1"/>
  <c r="A3205" i="1" s="1"/>
  <c r="B3206" i="1"/>
  <c r="A3206" i="1" s="1"/>
  <c r="B3207" i="1"/>
  <c r="A3207" i="1" s="1"/>
  <c r="B3208" i="1"/>
  <c r="A3208" i="1" s="1"/>
  <c r="B3209" i="1"/>
  <c r="A3209" i="1" s="1"/>
  <c r="B3210" i="1"/>
  <c r="A3210" i="1" s="1"/>
  <c r="B3211" i="1"/>
  <c r="A3211" i="1" s="1"/>
  <c r="B3212" i="1"/>
  <c r="A3212" i="1" s="1"/>
  <c r="B3213" i="1"/>
  <c r="A3213" i="1" s="1"/>
  <c r="B3214" i="1"/>
  <c r="A3214" i="1" s="1"/>
  <c r="B3215" i="1"/>
  <c r="A3215" i="1" s="1"/>
  <c r="B3216" i="1"/>
  <c r="A3216" i="1" s="1"/>
  <c r="B3217" i="1"/>
  <c r="A3217" i="1" s="1"/>
  <c r="B3218" i="1"/>
  <c r="A3218" i="1" s="1"/>
  <c r="B3219" i="1"/>
  <c r="A3219" i="1" s="1"/>
  <c r="B3220" i="1"/>
  <c r="A3220" i="1" s="1"/>
  <c r="B3221" i="1"/>
  <c r="A3221" i="1" s="1"/>
  <c r="B3222" i="1"/>
  <c r="A3222" i="1" s="1"/>
  <c r="B3223" i="1"/>
  <c r="A3223" i="1" s="1"/>
  <c r="B3224" i="1"/>
  <c r="A3224" i="1" s="1"/>
  <c r="B3225" i="1"/>
  <c r="A3225" i="1" s="1"/>
  <c r="B3226" i="1"/>
  <c r="A3226" i="1" s="1"/>
  <c r="B3227" i="1"/>
  <c r="A3227" i="1" s="1"/>
  <c r="B3228" i="1"/>
  <c r="A3228" i="1" s="1"/>
  <c r="B3229" i="1"/>
  <c r="A3229" i="1" s="1"/>
  <c r="B3230" i="1"/>
  <c r="A3230" i="1" s="1"/>
  <c r="B3231" i="1"/>
  <c r="A3231" i="1" s="1"/>
  <c r="B3232" i="1"/>
  <c r="A3232" i="1" s="1"/>
  <c r="B3233" i="1"/>
  <c r="A3233" i="1" s="1"/>
  <c r="B3234" i="1"/>
  <c r="A3234" i="1" s="1"/>
  <c r="B3235" i="1"/>
  <c r="A3235" i="1" s="1"/>
  <c r="B3236" i="1"/>
  <c r="A3236" i="1" s="1"/>
  <c r="B3237" i="1"/>
  <c r="A3237" i="1" s="1"/>
  <c r="B3238" i="1"/>
  <c r="A3238" i="1" s="1"/>
  <c r="B3239" i="1"/>
  <c r="A3239" i="1" s="1"/>
  <c r="B3240" i="1"/>
  <c r="A3240" i="1" s="1"/>
  <c r="B3241" i="1"/>
  <c r="A3241" i="1" s="1"/>
  <c r="B3242" i="1"/>
  <c r="A3242" i="1" s="1"/>
  <c r="B3243" i="1"/>
  <c r="A3243" i="1" s="1"/>
  <c r="B3244" i="1"/>
  <c r="A3244" i="1" s="1"/>
  <c r="B3245" i="1"/>
  <c r="A3245" i="1" s="1"/>
  <c r="B3246" i="1"/>
  <c r="A3246" i="1" s="1"/>
  <c r="B3247" i="1"/>
  <c r="A3247" i="1" s="1"/>
  <c r="B3248" i="1"/>
  <c r="A3248" i="1" s="1"/>
  <c r="B3249" i="1"/>
  <c r="A3249" i="1" s="1"/>
  <c r="B3250" i="1"/>
  <c r="A3250" i="1" s="1"/>
  <c r="B3251" i="1"/>
  <c r="A3251" i="1" s="1"/>
  <c r="B3252" i="1"/>
  <c r="A3252" i="1" s="1"/>
  <c r="B3253" i="1"/>
  <c r="A3253" i="1" s="1"/>
  <c r="B3254" i="1"/>
  <c r="A3254" i="1" s="1"/>
  <c r="B3255" i="1"/>
  <c r="A3255" i="1" s="1"/>
  <c r="B3256" i="1"/>
  <c r="A3256" i="1" s="1"/>
  <c r="B3257" i="1"/>
  <c r="A3257" i="1" s="1"/>
  <c r="B3258" i="1"/>
  <c r="A3258" i="1" s="1"/>
  <c r="B3259" i="1"/>
  <c r="A3259" i="1" s="1"/>
  <c r="B3260" i="1"/>
  <c r="A3260" i="1" s="1"/>
  <c r="B3261" i="1"/>
  <c r="A3261" i="1" s="1"/>
  <c r="B3262" i="1"/>
  <c r="A3262" i="1" s="1"/>
  <c r="B3263" i="1"/>
  <c r="A3263" i="1" s="1"/>
  <c r="B3264" i="1"/>
  <c r="A3264" i="1" s="1"/>
  <c r="B3265" i="1"/>
  <c r="A3265" i="1" s="1"/>
  <c r="B3266" i="1"/>
  <c r="A3266" i="1" s="1"/>
  <c r="B3267" i="1"/>
  <c r="A3267" i="1" s="1"/>
  <c r="B3268" i="1"/>
  <c r="A3268" i="1" s="1"/>
  <c r="B3269" i="1"/>
  <c r="A3269" i="1" s="1"/>
  <c r="B3270" i="1"/>
  <c r="A3270" i="1" s="1"/>
  <c r="B3271" i="1"/>
  <c r="A3271" i="1" s="1"/>
  <c r="B3272" i="1"/>
  <c r="A3272" i="1" s="1"/>
  <c r="B3273" i="1"/>
  <c r="A3273" i="1" s="1"/>
  <c r="B3274" i="1"/>
  <c r="A3274" i="1" s="1"/>
  <c r="B3275" i="1"/>
  <c r="A3275" i="1" s="1"/>
  <c r="B3276" i="1"/>
  <c r="A3276" i="1" s="1"/>
  <c r="B3277" i="1"/>
  <c r="A3277" i="1" s="1"/>
  <c r="B3278" i="1"/>
  <c r="A3278" i="1" s="1"/>
  <c r="B3279" i="1"/>
  <c r="A3279" i="1" s="1"/>
  <c r="B3280" i="1"/>
  <c r="A3280" i="1" s="1"/>
  <c r="B3281" i="1"/>
  <c r="A3281" i="1" s="1"/>
  <c r="B3282" i="1"/>
  <c r="A3282" i="1" s="1"/>
  <c r="B3283" i="1"/>
  <c r="A3283" i="1" s="1"/>
  <c r="B3284" i="1"/>
  <c r="A3284" i="1" s="1"/>
  <c r="B3285" i="1"/>
  <c r="A3285" i="1" s="1"/>
  <c r="B3286" i="1"/>
  <c r="A3286" i="1" s="1"/>
  <c r="B3287" i="1"/>
  <c r="A3287" i="1" s="1"/>
  <c r="B3288" i="1"/>
  <c r="A3288" i="1" s="1"/>
  <c r="B3289" i="1"/>
  <c r="A3289" i="1" s="1"/>
  <c r="B3290" i="1"/>
  <c r="A3290" i="1" s="1"/>
  <c r="B3291" i="1"/>
  <c r="A3291" i="1" s="1"/>
  <c r="B3292" i="1"/>
  <c r="A3292" i="1" s="1"/>
  <c r="B3293" i="1"/>
  <c r="A3293" i="1" s="1"/>
  <c r="B3294" i="1"/>
  <c r="A3294" i="1" s="1"/>
  <c r="B3295" i="1"/>
  <c r="A3295" i="1" s="1"/>
  <c r="B3296" i="1"/>
  <c r="A3296" i="1" s="1"/>
  <c r="B3297" i="1"/>
  <c r="A3297" i="1" s="1"/>
  <c r="B3298" i="1"/>
  <c r="A3298" i="1" s="1"/>
  <c r="B3299" i="1"/>
  <c r="A3299" i="1" s="1"/>
  <c r="B3300" i="1"/>
  <c r="A3300" i="1" s="1"/>
  <c r="B3301" i="1"/>
  <c r="A3301" i="1" s="1"/>
  <c r="B3302" i="1"/>
  <c r="A3302" i="1" s="1"/>
  <c r="B3303" i="1"/>
  <c r="A3303" i="1" s="1"/>
  <c r="B3304" i="1"/>
  <c r="A3304" i="1" s="1"/>
  <c r="B3305" i="1"/>
  <c r="A3305" i="1" s="1"/>
  <c r="B3306" i="1"/>
  <c r="A3306" i="1" s="1"/>
  <c r="B3307" i="1"/>
  <c r="A3307" i="1" s="1"/>
  <c r="B3308" i="1"/>
  <c r="A3308" i="1" s="1"/>
  <c r="B3309" i="1"/>
  <c r="A3309" i="1" s="1"/>
  <c r="B3310" i="1"/>
  <c r="A3310" i="1" s="1"/>
  <c r="B3311" i="1"/>
  <c r="A3311" i="1" s="1"/>
  <c r="B3312" i="1"/>
  <c r="A3312" i="1" s="1"/>
  <c r="B3313" i="1"/>
  <c r="A3313" i="1" s="1"/>
  <c r="B3314" i="1"/>
  <c r="A3314" i="1" s="1"/>
  <c r="B3315" i="1"/>
  <c r="A3315" i="1" s="1"/>
  <c r="B3316" i="1"/>
  <c r="A3316" i="1" s="1"/>
  <c r="B3317" i="1"/>
  <c r="A3317" i="1" s="1"/>
  <c r="B3318" i="1"/>
  <c r="A3318" i="1" s="1"/>
  <c r="B3319" i="1"/>
  <c r="A3319" i="1" s="1"/>
  <c r="B3320" i="1"/>
  <c r="A3320" i="1" s="1"/>
  <c r="B3321" i="1"/>
  <c r="A3321" i="1" s="1"/>
  <c r="B3322" i="1"/>
  <c r="A3322" i="1" s="1"/>
  <c r="B3323" i="1"/>
  <c r="A3323" i="1" s="1"/>
  <c r="B3324" i="1"/>
  <c r="A3324" i="1" s="1"/>
  <c r="B3325" i="1"/>
  <c r="A3325" i="1" s="1"/>
  <c r="B3326" i="1"/>
  <c r="A3326" i="1" s="1"/>
  <c r="B3327" i="1"/>
  <c r="A3327" i="1" s="1"/>
  <c r="B3328" i="1"/>
  <c r="A3328" i="1" s="1"/>
  <c r="B3329" i="1"/>
  <c r="A3329" i="1" s="1"/>
  <c r="B3330" i="1"/>
  <c r="A3330" i="1" s="1"/>
  <c r="B3331" i="1"/>
  <c r="A3331" i="1" s="1"/>
  <c r="B3332" i="1"/>
  <c r="A3332" i="1" s="1"/>
  <c r="B3333" i="1"/>
  <c r="A3333" i="1" s="1"/>
  <c r="B3334" i="1"/>
  <c r="A3334" i="1" s="1"/>
  <c r="B3335" i="1"/>
  <c r="A3335" i="1" s="1"/>
  <c r="B3336" i="1"/>
  <c r="A3336" i="1" s="1"/>
  <c r="B3337" i="1"/>
  <c r="A3337" i="1" s="1"/>
  <c r="B3338" i="1"/>
  <c r="A3338" i="1" s="1"/>
  <c r="B3339" i="1"/>
  <c r="A3339" i="1" s="1"/>
  <c r="B3340" i="1"/>
  <c r="A3340" i="1" s="1"/>
  <c r="B3341" i="1"/>
  <c r="A3341" i="1" s="1"/>
  <c r="B3342" i="1"/>
  <c r="A3342" i="1" s="1"/>
  <c r="B3343" i="1"/>
  <c r="A3343" i="1" s="1"/>
  <c r="B3344" i="1"/>
  <c r="A3344" i="1" s="1"/>
  <c r="B3345" i="1"/>
  <c r="A3345" i="1" s="1"/>
  <c r="B3346" i="1"/>
  <c r="A3346" i="1" s="1"/>
  <c r="B3347" i="1"/>
  <c r="A3347" i="1" s="1"/>
  <c r="B3348" i="1"/>
  <c r="A3348" i="1" s="1"/>
  <c r="B3349" i="1"/>
  <c r="A3349" i="1" s="1"/>
  <c r="B3350" i="1"/>
  <c r="A3350" i="1" s="1"/>
  <c r="B3351" i="1"/>
  <c r="A3351" i="1" s="1"/>
  <c r="B3352" i="1"/>
  <c r="A3352" i="1" s="1"/>
  <c r="B3353" i="1"/>
  <c r="A3353" i="1" s="1"/>
  <c r="B3354" i="1"/>
  <c r="A3354" i="1" s="1"/>
  <c r="B3355" i="1"/>
  <c r="A3355" i="1" s="1"/>
  <c r="B3356" i="1"/>
  <c r="A3356" i="1" s="1"/>
  <c r="B3357" i="1"/>
  <c r="A3357" i="1" s="1"/>
  <c r="B3358" i="1"/>
  <c r="A3358" i="1" s="1"/>
  <c r="B3359" i="1"/>
  <c r="A3359" i="1" s="1"/>
  <c r="B3360" i="1"/>
  <c r="A3360" i="1" s="1"/>
  <c r="B3361" i="1"/>
  <c r="A3361" i="1" s="1"/>
  <c r="B3362" i="1"/>
  <c r="A3362" i="1" s="1"/>
  <c r="B3363" i="1"/>
  <c r="A3363" i="1" s="1"/>
  <c r="B3364" i="1"/>
  <c r="A3364" i="1" s="1"/>
  <c r="B3365" i="1"/>
  <c r="A3365" i="1" s="1"/>
  <c r="B3366" i="1"/>
  <c r="A3366" i="1" s="1"/>
  <c r="B3367" i="1"/>
  <c r="A3367" i="1" s="1"/>
  <c r="B3368" i="1"/>
  <c r="A3368" i="1" s="1"/>
  <c r="B3369" i="1"/>
  <c r="A3369" i="1" s="1"/>
  <c r="B3370" i="1"/>
  <c r="A3370" i="1" s="1"/>
  <c r="B3371" i="1"/>
  <c r="A3371" i="1" s="1"/>
  <c r="B3372" i="1"/>
  <c r="A3372" i="1" s="1"/>
  <c r="B3373" i="1"/>
  <c r="A3373" i="1" s="1"/>
  <c r="B3374" i="1"/>
  <c r="A3374" i="1" s="1"/>
  <c r="B3375" i="1"/>
  <c r="A3375" i="1" s="1"/>
  <c r="B3376" i="1"/>
  <c r="A3376" i="1" s="1"/>
  <c r="B3377" i="1"/>
  <c r="A3377" i="1" s="1"/>
  <c r="B3378" i="1"/>
  <c r="A3378" i="1" s="1"/>
  <c r="B3379" i="1"/>
  <c r="A3379" i="1" s="1"/>
  <c r="B3380" i="1"/>
  <c r="A3380" i="1" s="1"/>
  <c r="B3381" i="1"/>
  <c r="A3381" i="1" s="1"/>
  <c r="B3382" i="1"/>
  <c r="A3382" i="1" s="1"/>
  <c r="B3383" i="1"/>
  <c r="A3383" i="1" s="1"/>
  <c r="B3384" i="1"/>
  <c r="A3384" i="1" s="1"/>
  <c r="B3385" i="1"/>
  <c r="A3385" i="1" s="1"/>
  <c r="B3386" i="1"/>
  <c r="A3386" i="1" s="1"/>
  <c r="B3387" i="1"/>
  <c r="A3387" i="1" s="1"/>
  <c r="B3388" i="1"/>
  <c r="A3388" i="1" s="1"/>
  <c r="B3389" i="1"/>
  <c r="A3389" i="1" s="1"/>
  <c r="B3390" i="1"/>
  <c r="A3390" i="1" s="1"/>
  <c r="B3391" i="1"/>
  <c r="A3391" i="1" s="1"/>
  <c r="B3392" i="1"/>
  <c r="A3392" i="1" s="1"/>
  <c r="B3393" i="1"/>
  <c r="A3393" i="1" s="1"/>
  <c r="B3394" i="1"/>
  <c r="A3394" i="1" s="1"/>
  <c r="B3395" i="1"/>
  <c r="A3395" i="1" s="1"/>
  <c r="B3396" i="1"/>
  <c r="A3396" i="1" s="1"/>
  <c r="B3397" i="1"/>
  <c r="A3397" i="1" s="1"/>
  <c r="B3398" i="1"/>
  <c r="A3398" i="1" s="1"/>
  <c r="B3399" i="1"/>
  <c r="A3399" i="1" s="1"/>
  <c r="B3400" i="1"/>
  <c r="A3400" i="1" s="1"/>
  <c r="B3401" i="1"/>
  <c r="A3401" i="1" s="1"/>
  <c r="B3402" i="1"/>
  <c r="A3402" i="1" s="1"/>
  <c r="B3403" i="1"/>
  <c r="A3403" i="1" s="1"/>
  <c r="B3404" i="1"/>
  <c r="A3404" i="1" s="1"/>
  <c r="B3405" i="1"/>
  <c r="A3405" i="1" s="1"/>
  <c r="B3406" i="1"/>
  <c r="A3406" i="1" s="1"/>
  <c r="B3407" i="1"/>
  <c r="A3407" i="1" s="1"/>
  <c r="B3408" i="1"/>
  <c r="A3408" i="1" s="1"/>
  <c r="B3409" i="1"/>
  <c r="A3409" i="1" s="1"/>
  <c r="B3410" i="1"/>
  <c r="A3410" i="1" s="1"/>
  <c r="B3411" i="1"/>
  <c r="A3411" i="1" s="1"/>
  <c r="B3412" i="1"/>
  <c r="A3412" i="1" s="1"/>
  <c r="B3413" i="1"/>
  <c r="A3413" i="1" s="1"/>
  <c r="B3414" i="1"/>
  <c r="A3414" i="1" s="1"/>
  <c r="B3415" i="1"/>
  <c r="A3415" i="1" s="1"/>
  <c r="B3416" i="1"/>
  <c r="A3416" i="1" s="1"/>
  <c r="B3417" i="1"/>
  <c r="A3417" i="1" s="1"/>
  <c r="B3418" i="1"/>
  <c r="A3418" i="1" s="1"/>
  <c r="B3419" i="1"/>
  <c r="A3419" i="1" s="1"/>
  <c r="B3420" i="1"/>
  <c r="A3420" i="1" s="1"/>
  <c r="B3421" i="1"/>
  <c r="A3421" i="1" s="1"/>
  <c r="B3422" i="1"/>
  <c r="A3422" i="1" s="1"/>
  <c r="B3423" i="1"/>
  <c r="A3423" i="1" s="1"/>
  <c r="B3424" i="1"/>
  <c r="A3424" i="1" s="1"/>
  <c r="B3425" i="1"/>
  <c r="A3425" i="1" s="1"/>
  <c r="B3426" i="1"/>
  <c r="A3426" i="1" s="1"/>
  <c r="B3427" i="1"/>
  <c r="A3427" i="1" s="1"/>
  <c r="B3428" i="1"/>
  <c r="A3428" i="1" s="1"/>
  <c r="B3429" i="1"/>
  <c r="A3429" i="1" s="1"/>
  <c r="B3430" i="1"/>
  <c r="A3430" i="1" s="1"/>
  <c r="B3431" i="1"/>
  <c r="A3431" i="1" s="1"/>
  <c r="B3432" i="1"/>
  <c r="A3432" i="1" s="1"/>
  <c r="B3433" i="1"/>
  <c r="A3433" i="1" s="1"/>
  <c r="B3434" i="1"/>
  <c r="A3434" i="1" s="1"/>
  <c r="B3435" i="1"/>
  <c r="A3435" i="1" s="1"/>
  <c r="B3436" i="1"/>
  <c r="A3436" i="1" s="1"/>
  <c r="B3437" i="1"/>
  <c r="A3437" i="1" s="1"/>
  <c r="B3438" i="1"/>
  <c r="A3438" i="1" s="1"/>
  <c r="B3439" i="1"/>
  <c r="A3439" i="1" s="1"/>
  <c r="B3440" i="1"/>
  <c r="A3440" i="1" s="1"/>
  <c r="B3441" i="1"/>
  <c r="A3441" i="1" s="1"/>
  <c r="B3442" i="1"/>
  <c r="A3442" i="1" s="1"/>
  <c r="B3443" i="1"/>
  <c r="A3443" i="1" s="1"/>
  <c r="B3444" i="1"/>
  <c r="A3444" i="1" s="1"/>
  <c r="B3445" i="1"/>
  <c r="A3445" i="1" s="1"/>
  <c r="B3446" i="1"/>
  <c r="A3446" i="1" s="1"/>
  <c r="B3447" i="1"/>
  <c r="A3447" i="1" s="1"/>
  <c r="B3448" i="1"/>
  <c r="A3448" i="1" s="1"/>
  <c r="B3449" i="1"/>
  <c r="A3449" i="1" s="1"/>
  <c r="B3450" i="1"/>
  <c r="A3450" i="1" s="1"/>
  <c r="B3451" i="1"/>
  <c r="A3451" i="1" s="1"/>
  <c r="B3452" i="1"/>
  <c r="A3452" i="1" s="1"/>
  <c r="B3453" i="1"/>
  <c r="A3453" i="1" s="1"/>
  <c r="B3454" i="1"/>
  <c r="A3454" i="1" s="1"/>
  <c r="B3455" i="1"/>
  <c r="A3455" i="1" s="1"/>
  <c r="B3456" i="1"/>
  <c r="A3456" i="1" s="1"/>
  <c r="B3457" i="1"/>
  <c r="A3457" i="1" s="1"/>
  <c r="B3458" i="1"/>
  <c r="A3458" i="1" s="1"/>
  <c r="B3459" i="1"/>
  <c r="A3459" i="1" s="1"/>
  <c r="B3460" i="1"/>
  <c r="A3460" i="1" s="1"/>
  <c r="B3461" i="1"/>
  <c r="A3461" i="1" s="1"/>
  <c r="B3462" i="1"/>
  <c r="A3462" i="1" s="1"/>
  <c r="B3463" i="1"/>
  <c r="A3463" i="1" s="1"/>
  <c r="B3464" i="1"/>
  <c r="A3464" i="1" s="1"/>
  <c r="B3465" i="1"/>
  <c r="A3465" i="1" s="1"/>
  <c r="B3466" i="1"/>
  <c r="A3466" i="1" s="1"/>
  <c r="B3467" i="1"/>
  <c r="A3467" i="1" s="1"/>
  <c r="B3468" i="1"/>
  <c r="A3468" i="1" s="1"/>
  <c r="B3469" i="1"/>
  <c r="A3469" i="1" s="1"/>
  <c r="B3470" i="1"/>
  <c r="A3470" i="1" s="1"/>
  <c r="B3471" i="1"/>
  <c r="A3471" i="1" s="1"/>
  <c r="B3472" i="1"/>
  <c r="A3472" i="1" s="1"/>
  <c r="B3473" i="1"/>
  <c r="A3473" i="1" s="1"/>
  <c r="B3474" i="1"/>
  <c r="A3474" i="1" s="1"/>
  <c r="B3475" i="1"/>
  <c r="A3475" i="1" s="1"/>
  <c r="B3476" i="1"/>
  <c r="A3476" i="1" s="1"/>
  <c r="B3477" i="1"/>
  <c r="A3477" i="1" s="1"/>
  <c r="B3478" i="1"/>
  <c r="A3478" i="1" s="1"/>
  <c r="B3479" i="1"/>
  <c r="A3479" i="1" s="1"/>
  <c r="B3480" i="1"/>
  <c r="A3480" i="1" s="1"/>
  <c r="B3481" i="1"/>
  <c r="A3481" i="1" s="1"/>
  <c r="B3482" i="1"/>
  <c r="A3482" i="1" s="1"/>
  <c r="B3483" i="1"/>
  <c r="A3483" i="1" s="1"/>
  <c r="B3484" i="1"/>
  <c r="A3484" i="1" s="1"/>
  <c r="B3485" i="1"/>
  <c r="A3485" i="1" s="1"/>
  <c r="B3486" i="1"/>
  <c r="A3486" i="1" s="1"/>
  <c r="B3487" i="1"/>
  <c r="A3487" i="1" s="1"/>
  <c r="B3488" i="1"/>
  <c r="A3488" i="1" s="1"/>
  <c r="B3489" i="1"/>
  <c r="A3489" i="1" s="1"/>
  <c r="B3490" i="1"/>
  <c r="A3490" i="1" s="1"/>
  <c r="B3491" i="1"/>
  <c r="A3491" i="1" s="1"/>
  <c r="B3492" i="1"/>
  <c r="A3492" i="1" s="1"/>
  <c r="B3493" i="1"/>
  <c r="A3493" i="1" s="1"/>
  <c r="B3494" i="1"/>
  <c r="A3494" i="1" s="1"/>
  <c r="B3495" i="1"/>
  <c r="A3495" i="1" s="1"/>
  <c r="B3496" i="1"/>
  <c r="A3496" i="1" s="1"/>
  <c r="B3497" i="1"/>
  <c r="A3497" i="1" s="1"/>
  <c r="B3498" i="1"/>
  <c r="A3498" i="1" s="1"/>
  <c r="B3499" i="1"/>
  <c r="A3499" i="1" s="1"/>
  <c r="B3500" i="1"/>
  <c r="A3500" i="1" s="1"/>
  <c r="B3501" i="1"/>
  <c r="A3501" i="1" s="1"/>
  <c r="B3502" i="1"/>
  <c r="A3502" i="1" s="1"/>
  <c r="B3503" i="1"/>
  <c r="A3503" i="1" s="1"/>
  <c r="B3504" i="1"/>
  <c r="A3504" i="1" s="1"/>
  <c r="B3505" i="1"/>
  <c r="A3505" i="1" s="1"/>
  <c r="B3506" i="1"/>
  <c r="A3506" i="1" s="1"/>
  <c r="B3507" i="1"/>
  <c r="A3507" i="1" s="1"/>
  <c r="B3508" i="1"/>
  <c r="A3508" i="1" s="1"/>
  <c r="B3509" i="1"/>
  <c r="A3509" i="1" s="1"/>
  <c r="B3510" i="1"/>
  <c r="A3510" i="1" s="1"/>
  <c r="B3511" i="1"/>
  <c r="A3511" i="1" s="1"/>
  <c r="B3512" i="1"/>
  <c r="A3512" i="1" s="1"/>
  <c r="B3513" i="1"/>
  <c r="A3513" i="1" s="1"/>
  <c r="B3514" i="1"/>
  <c r="A3514" i="1" s="1"/>
  <c r="B3515" i="1"/>
  <c r="A3515" i="1" s="1"/>
  <c r="B3516" i="1"/>
  <c r="A3516" i="1" s="1"/>
  <c r="B3517" i="1"/>
  <c r="A3517" i="1" s="1"/>
  <c r="B3518" i="1"/>
  <c r="A3518" i="1" s="1"/>
  <c r="B3519" i="1"/>
  <c r="A3519" i="1" s="1"/>
  <c r="B3520" i="1"/>
  <c r="A3520" i="1" s="1"/>
  <c r="B3521" i="1"/>
  <c r="A3521" i="1" s="1"/>
  <c r="B3522" i="1"/>
  <c r="A3522" i="1" s="1"/>
  <c r="B3523" i="1"/>
  <c r="A3523" i="1" s="1"/>
  <c r="B3524" i="1"/>
  <c r="A3524" i="1" s="1"/>
  <c r="B3525" i="1"/>
  <c r="A3525" i="1" s="1"/>
  <c r="B3526" i="1"/>
  <c r="A3526" i="1" s="1"/>
  <c r="B3527" i="1"/>
  <c r="A3527" i="1" s="1"/>
  <c r="B3528" i="1"/>
  <c r="A3528" i="1" s="1"/>
  <c r="B3529" i="1"/>
  <c r="A3529" i="1" s="1"/>
  <c r="B3530" i="1"/>
  <c r="A3530" i="1" s="1"/>
  <c r="B3531" i="1"/>
  <c r="A3531" i="1" s="1"/>
  <c r="B3532" i="1"/>
  <c r="A3532" i="1" s="1"/>
  <c r="B3533" i="1"/>
  <c r="A3533" i="1" s="1"/>
  <c r="B3534" i="1"/>
  <c r="A3534" i="1" s="1"/>
  <c r="B3535" i="1"/>
  <c r="A3535" i="1" s="1"/>
  <c r="B3536" i="1"/>
  <c r="A3536" i="1" s="1"/>
  <c r="B3537" i="1"/>
  <c r="A3537" i="1" s="1"/>
  <c r="B3538" i="1"/>
  <c r="A3538" i="1" s="1"/>
  <c r="B3539" i="1"/>
  <c r="A3539" i="1" s="1"/>
  <c r="B3540" i="1"/>
  <c r="A3540" i="1" s="1"/>
  <c r="B3541" i="1"/>
  <c r="A3541" i="1" s="1"/>
  <c r="B3542" i="1"/>
  <c r="A3542" i="1" s="1"/>
  <c r="B3543" i="1"/>
  <c r="A3543" i="1" s="1"/>
  <c r="B3544" i="1"/>
  <c r="A3544" i="1" s="1"/>
  <c r="B3545" i="1"/>
  <c r="A3545" i="1" s="1"/>
  <c r="B3546" i="1"/>
  <c r="A3546" i="1" s="1"/>
  <c r="B3547" i="1"/>
  <c r="A3547" i="1" s="1"/>
  <c r="B3548" i="1"/>
  <c r="A3548" i="1" s="1"/>
  <c r="B3549" i="1"/>
  <c r="A3549" i="1" s="1"/>
  <c r="B3550" i="1"/>
  <c r="A3550" i="1" s="1"/>
  <c r="B3551" i="1"/>
  <c r="A3551" i="1" s="1"/>
  <c r="B3552" i="1"/>
  <c r="A3552" i="1" s="1"/>
  <c r="B3553" i="1"/>
  <c r="A3553" i="1" s="1"/>
  <c r="B3554" i="1"/>
  <c r="A3554" i="1" s="1"/>
  <c r="B3555" i="1"/>
  <c r="A3555" i="1" s="1"/>
  <c r="B3556" i="1"/>
  <c r="A3556" i="1" s="1"/>
  <c r="B3557" i="1"/>
  <c r="A3557" i="1" s="1"/>
  <c r="B3558" i="1"/>
  <c r="A3558" i="1" s="1"/>
  <c r="B3559" i="1"/>
  <c r="A3559" i="1" s="1"/>
  <c r="B3560" i="1"/>
  <c r="A3560" i="1" s="1"/>
  <c r="B3561" i="1"/>
  <c r="A3561" i="1" s="1"/>
  <c r="B3562" i="1"/>
  <c r="A3562" i="1" s="1"/>
  <c r="B3563" i="1"/>
  <c r="A3563" i="1" s="1"/>
  <c r="B3564" i="1"/>
  <c r="A3564" i="1" s="1"/>
  <c r="B3565" i="1"/>
  <c r="A3565" i="1" s="1"/>
  <c r="B3566" i="1"/>
  <c r="A3566" i="1" s="1"/>
  <c r="B3567" i="1"/>
  <c r="A3567" i="1" s="1"/>
  <c r="B3568" i="1"/>
  <c r="A3568" i="1" s="1"/>
  <c r="B3569" i="1"/>
  <c r="A3569" i="1" s="1"/>
  <c r="B3570" i="1"/>
  <c r="A3570" i="1" s="1"/>
  <c r="B3571" i="1"/>
  <c r="A3571" i="1" s="1"/>
  <c r="B3572" i="1"/>
  <c r="A3572" i="1" s="1"/>
  <c r="B3573" i="1"/>
  <c r="A3573" i="1" s="1"/>
  <c r="B3574" i="1"/>
  <c r="A3574" i="1" s="1"/>
  <c r="B3575" i="1"/>
  <c r="A3575" i="1" s="1"/>
  <c r="B3576" i="1"/>
  <c r="A3576" i="1" s="1"/>
  <c r="B3577" i="1"/>
  <c r="A3577" i="1" s="1"/>
  <c r="B3578" i="1"/>
  <c r="A3578" i="1" s="1"/>
  <c r="B3579" i="1"/>
  <c r="A3579" i="1" s="1"/>
  <c r="B3580" i="1"/>
  <c r="A3580" i="1" s="1"/>
  <c r="B3581" i="1"/>
  <c r="A3581" i="1" s="1"/>
  <c r="B3582" i="1"/>
  <c r="A3582" i="1" s="1"/>
  <c r="B3583" i="1"/>
  <c r="A3583" i="1" s="1"/>
  <c r="B3584" i="1"/>
  <c r="A3584" i="1" s="1"/>
  <c r="B3585" i="1"/>
  <c r="A3585" i="1" s="1"/>
  <c r="B3586" i="1"/>
  <c r="A3586" i="1" s="1"/>
  <c r="B3587" i="1"/>
  <c r="A3587" i="1" s="1"/>
  <c r="B3588" i="1"/>
  <c r="A3588" i="1" s="1"/>
  <c r="B3589" i="1"/>
  <c r="A3589" i="1" s="1"/>
  <c r="B3590" i="1"/>
  <c r="A3590" i="1" s="1"/>
  <c r="B3591" i="1"/>
  <c r="A3591" i="1" s="1"/>
  <c r="B3592" i="1"/>
  <c r="A3592" i="1" s="1"/>
  <c r="B3593" i="1"/>
  <c r="A3593" i="1" s="1"/>
  <c r="B3594" i="1"/>
  <c r="A3594" i="1" s="1"/>
  <c r="B3595" i="1"/>
  <c r="A3595" i="1" s="1"/>
  <c r="B3596" i="1"/>
  <c r="A3596" i="1" s="1"/>
  <c r="B3597" i="1"/>
  <c r="A3597" i="1" s="1"/>
  <c r="B3598" i="1"/>
  <c r="A3598" i="1" s="1"/>
  <c r="B3599" i="1"/>
  <c r="A3599" i="1" s="1"/>
  <c r="B3600" i="1"/>
  <c r="A3600" i="1" s="1"/>
  <c r="B3601" i="1"/>
  <c r="A3601" i="1" s="1"/>
  <c r="B3602" i="1"/>
  <c r="A3602" i="1" s="1"/>
  <c r="B3603" i="1"/>
  <c r="A3603" i="1" s="1"/>
  <c r="B3604" i="1"/>
  <c r="A3604" i="1" s="1"/>
  <c r="B3605" i="1"/>
  <c r="A3605" i="1" s="1"/>
  <c r="B3606" i="1"/>
  <c r="A3606" i="1" s="1"/>
  <c r="B3607" i="1"/>
  <c r="A3607" i="1" s="1"/>
  <c r="B3608" i="1"/>
  <c r="A3608" i="1" s="1"/>
  <c r="B3609" i="1"/>
  <c r="A3609" i="1" s="1"/>
  <c r="B3610" i="1"/>
  <c r="A3610" i="1" s="1"/>
  <c r="B3611" i="1"/>
  <c r="A3611" i="1" s="1"/>
  <c r="B3612" i="1"/>
  <c r="A3612" i="1" s="1"/>
  <c r="B3613" i="1"/>
  <c r="A3613" i="1" s="1"/>
  <c r="B3614" i="1"/>
  <c r="A3614" i="1" s="1"/>
  <c r="B3615" i="1"/>
  <c r="A3615" i="1" s="1"/>
  <c r="B3616" i="1"/>
  <c r="A3616" i="1" s="1"/>
  <c r="B3617" i="1"/>
  <c r="A3617" i="1" s="1"/>
  <c r="B3618" i="1"/>
  <c r="A3618" i="1" s="1"/>
  <c r="B3619" i="1"/>
  <c r="A3619" i="1" s="1"/>
  <c r="B3620" i="1"/>
  <c r="A3620" i="1" s="1"/>
  <c r="B3621" i="1"/>
  <c r="A3621" i="1" s="1"/>
  <c r="B3622" i="1"/>
  <c r="A3622" i="1" s="1"/>
  <c r="B3623" i="1"/>
  <c r="A3623" i="1" s="1"/>
  <c r="B3624" i="1"/>
  <c r="A3624" i="1" s="1"/>
  <c r="B3625" i="1"/>
  <c r="A3625" i="1" s="1"/>
  <c r="B3626" i="1"/>
  <c r="A3626" i="1" s="1"/>
  <c r="B3627" i="1"/>
  <c r="A3627" i="1" s="1"/>
  <c r="B3628" i="1"/>
  <c r="A3628" i="1" s="1"/>
  <c r="B3629" i="1"/>
  <c r="A3629" i="1" s="1"/>
  <c r="B3630" i="1"/>
  <c r="A3630" i="1" s="1"/>
  <c r="B3631" i="1"/>
  <c r="A3631" i="1" s="1"/>
  <c r="B3632" i="1"/>
  <c r="A3632" i="1" s="1"/>
  <c r="B3633" i="1"/>
  <c r="A3633" i="1" s="1"/>
  <c r="B3634" i="1"/>
  <c r="A3634" i="1" s="1"/>
  <c r="B3635" i="1"/>
  <c r="A3635" i="1" s="1"/>
  <c r="B3636" i="1"/>
  <c r="A3636" i="1" s="1"/>
  <c r="B3637" i="1"/>
  <c r="A3637" i="1" s="1"/>
  <c r="B3638" i="1"/>
  <c r="A3638" i="1" s="1"/>
  <c r="B3639" i="1"/>
  <c r="A3639" i="1" s="1"/>
  <c r="B3640" i="1"/>
  <c r="A3640" i="1" s="1"/>
  <c r="B3641" i="1"/>
  <c r="A3641" i="1" s="1"/>
  <c r="B3642" i="1"/>
  <c r="A3642" i="1" s="1"/>
  <c r="B3643" i="1"/>
  <c r="A3643" i="1" s="1"/>
  <c r="B3644" i="1"/>
  <c r="A3644" i="1" s="1"/>
  <c r="B3645" i="1"/>
  <c r="A3645" i="1" s="1"/>
  <c r="B3646" i="1"/>
  <c r="A3646" i="1" s="1"/>
  <c r="B3647" i="1"/>
  <c r="A3647" i="1" s="1"/>
  <c r="B3648" i="1"/>
  <c r="A3648" i="1" s="1"/>
  <c r="B3649" i="1"/>
  <c r="A3649" i="1" s="1"/>
  <c r="B3650" i="1"/>
  <c r="A3650" i="1" s="1"/>
  <c r="B3651" i="1"/>
  <c r="A3651" i="1" s="1"/>
  <c r="B3652" i="1"/>
  <c r="A3652" i="1" s="1"/>
  <c r="B3653" i="1"/>
  <c r="A3653" i="1" s="1"/>
  <c r="B3654" i="1"/>
  <c r="A3654" i="1" s="1"/>
  <c r="B3655" i="1"/>
  <c r="A3655" i="1" s="1"/>
  <c r="B3656" i="1"/>
  <c r="A3656" i="1" s="1"/>
  <c r="B3657" i="1"/>
  <c r="A3657" i="1" s="1"/>
  <c r="B3658" i="1"/>
  <c r="A3658" i="1" s="1"/>
  <c r="B3659" i="1"/>
  <c r="A3659" i="1" s="1"/>
  <c r="B3660" i="1"/>
  <c r="A3660" i="1" s="1"/>
  <c r="B3661" i="1"/>
  <c r="A3661" i="1" s="1"/>
  <c r="B3662" i="1"/>
  <c r="A3662" i="1" s="1"/>
  <c r="B3663" i="1"/>
  <c r="A3663" i="1" s="1"/>
  <c r="B3664" i="1"/>
  <c r="A3664" i="1" s="1"/>
  <c r="B3665" i="1"/>
  <c r="A3665" i="1" s="1"/>
  <c r="B3666" i="1"/>
  <c r="A3666" i="1" s="1"/>
  <c r="B3667" i="1"/>
  <c r="A3667" i="1" s="1"/>
  <c r="B3668" i="1"/>
  <c r="A3668" i="1" s="1"/>
  <c r="B3669" i="1"/>
  <c r="A3669" i="1" s="1"/>
  <c r="B3670" i="1"/>
  <c r="A3670" i="1" s="1"/>
  <c r="B3671" i="1"/>
  <c r="A3671" i="1" s="1"/>
  <c r="B3672" i="1"/>
  <c r="A3672" i="1" s="1"/>
  <c r="B3673" i="1"/>
  <c r="A3673" i="1" s="1"/>
  <c r="B3674" i="1"/>
  <c r="A3674" i="1" s="1"/>
  <c r="B3675" i="1"/>
  <c r="A3675" i="1" s="1"/>
  <c r="B3676" i="1"/>
  <c r="A3676" i="1" s="1"/>
  <c r="B3677" i="1"/>
  <c r="A3677" i="1" s="1"/>
  <c r="B3678" i="1"/>
  <c r="A3678" i="1" s="1"/>
  <c r="B3679" i="1"/>
  <c r="A3679" i="1" s="1"/>
  <c r="B3680" i="1"/>
  <c r="A3680" i="1" s="1"/>
  <c r="B3681" i="1"/>
  <c r="A3681" i="1" s="1"/>
  <c r="B3682" i="1"/>
  <c r="A3682" i="1" s="1"/>
  <c r="B3683" i="1"/>
  <c r="A3683" i="1" s="1"/>
  <c r="B3684" i="1"/>
  <c r="A3684" i="1" s="1"/>
  <c r="B3685" i="1"/>
  <c r="A3685" i="1" s="1"/>
  <c r="B3686" i="1"/>
  <c r="A3686" i="1" s="1"/>
  <c r="B3687" i="1"/>
  <c r="A3687" i="1" s="1"/>
  <c r="B3688" i="1"/>
  <c r="A3688" i="1" s="1"/>
  <c r="B3689" i="1"/>
  <c r="A3689" i="1" s="1"/>
  <c r="B3690" i="1"/>
  <c r="A3690" i="1" s="1"/>
  <c r="B3691" i="1"/>
  <c r="A3691" i="1" s="1"/>
  <c r="B3692" i="1"/>
  <c r="A3692" i="1" s="1"/>
  <c r="B3693" i="1"/>
  <c r="A3693" i="1" s="1"/>
  <c r="B3694" i="1"/>
  <c r="A3694" i="1" s="1"/>
  <c r="B3695" i="1"/>
  <c r="A3695" i="1" s="1"/>
  <c r="B3696" i="1"/>
  <c r="A3696" i="1" s="1"/>
  <c r="B3697" i="1"/>
  <c r="A3697" i="1" s="1"/>
  <c r="B3698" i="1"/>
  <c r="A3698" i="1" s="1"/>
  <c r="B3699" i="1"/>
  <c r="A3699" i="1" s="1"/>
  <c r="B3700" i="1"/>
  <c r="A3700" i="1" s="1"/>
  <c r="B3701" i="1"/>
  <c r="A3701" i="1" s="1"/>
  <c r="B3702" i="1"/>
  <c r="A3702" i="1" s="1"/>
  <c r="B3703" i="1"/>
  <c r="A3703" i="1" s="1"/>
  <c r="B3704" i="1"/>
  <c r="A3704" i="1" s="1"/>
  <c r="B3705" i="1"/>
  <c r="A3705" i="1" s="1"/>
  <c r="B3706" i="1"/>
  <c r="A3706" i="1" s="1"/>
  <c r="B3707" i="1"/>
  <c r="A3707" i="1" s="1"/>
  <c r="B3708" i="1"/>
  <c r="A3708" i="1" s="1"/>
  <c r="B3709" i="1"/>
  <c r="A3709" i="1" s="1"/>
  <c r="B3710" i="1"/>
  <c r="A3710" i="1" s="1"/>
  <c r="B3711" i="1"/>
  <c r="A3711" i="1" s="1"/>
  <c r="B3712" i="1"/>
  <c r="A3712" i="1" s="1"/>
  <c r="B3713" i="1"/>
  <c r="A3713" i="1" s="1"/>
  <c r="B3714" i="1"/>
  <c r="A3714" i="1" s="1"/>
  <c r="B3715" i="1"/>
  <c r="A3715" i="1" s="1"/>
  <c r="B3716" i="1"/>
  <c r="A3716" i="1" s="1"/>
  <c r="B3717" i="1"/>
  <c r="A3717" i="1" s="1"/>
  <c r="B3718" i="1"/>
  <c r="A3718" i="1" s="1"/>
  <c r="B3719" i="1"/>
  <c r="A3719" i="1" s="1"/>
  <c r="B3720" i="1"/>
  <c r="A3720" i="1" s="1"/>
  <c r="B3721" i="1"/>
  <c r="A3721" i="1" s="1"/>
  <c r="B3722" i="1"/>
  <c r="A3722" i="1" s="1"/>
  <c r="B3723" i="1"/>
  <c r="A3723" i="1" s="1"/>
  <c r="B3724" i="1"/>
  <c r="A3724" i="1" s="1"/>
  <c r="B3725" i="1"/>
  <c r="A3725" i="1" s="1"/>
  <c r="B3726" i="1"/>
  <c r="A3726" i="1" s="1"/>
  <c r="B3727" i="1"/>
  <c r="A3727" i="1" s="1"/>
  <c r="B3728" i="1"/>
  <c r="A3728" i="1" s="1"/>
  <c r="B3729" i="1"/>
  <c r="A3729" i="1" s="1"/>
  <c r="B3730" i="1"/>
  <c r="A3730" i="1" s="1"/>
  <c r="B3731" i="1"/>
  <c r="A3731" i="1" s="1"/>
  <c r="B3732" i="1"/>
  <c r="A3732" i="1" s="1"/>
  <c r="B3733" i="1"/>
  <c r="A3733" i="1" s="1"/>
  <c r="B3734" i="1"/>
  <c r="A3734" i="1" s="1"/>
  <c r="B3735" i="1"/>
  <c r="A3735" i="1" s="1"/>
  <c r="B3736" i="1"/>
  <c r="A3736" i="1" s="1"/>
  <c r="B3737" i="1"/>
  <c r="A3737" i="1" s="1"/>
  <c r="B3738" i="1"/>
  <c r="A3738" i="1" s="1"/>
  <c r="B3739" i="1"/>
  <c r="A3739" i="1" s="1"/>
  <c r="B3740" i="1"/>
  <c r="A3740" i="1" s="1"/>
  <c r="B3741" i="1"/>
  <c r="A3741" i="1" s="1"/>
  <c r="B3742" i="1"/>
  <c r="A3742" i="1" s="1"/>
  <c r="B3743" i="1"/>
  <c r="A3743" i="1" s="1"/>
  <c r="B3744" i="1"/>
  <c r="A3744" i="1" s="1"/>
  <c r="B3745" i="1"/>
  <c r="A3745" i="1" s="1"/>
  <c r="B3746" i="1"/>
  <c r="A3746" i="1" s="1"/>
  <c r="B3747" i="1"/>
  <c r="A3747" i="1" s="1"/>
  <c r="B3748" i="1"/>
  <c r="A3748" i="1" s="1"/>
  <c r="B3749" i="1"/>
  <c r="A3749" i="1" s="1"/>
  <c r="B3750" i="1"/>
  <c r="A3750" i="1" s="1"/>
  <c r="B3751" i="1"/>
  <c r="A3751" i="1" s="1"/>
  <c r="B3752" i="1"/>
  <c r="A3752" i="1" s="1"/>
  <c r="B3753" i="1"/>
  <c r="A3753" i="1" s="1"/>
  <c r="B3754" i="1"/>
  <c r="A3754" i="1" s="1"/>
  <c r="B3755" i="1"/>
  <c r="A3755" i="1" s="1"/>
  <c r="B3756" i="1"/>
  <c r="A3756" i="1" s="1"/>
  <c r="B3757" i="1"/>
  <c r="A3757" i="1" s="1"/>
  <c r="B3758" i="1"/>
  <c r="A3758" i="1" s="1"/>
  <c r="B3759" i="1"/>
  <c r="A3759" i="1" s="1"/>
  <c r="B3760" i="1"/>
  <c r="A3760" i="1" s="1"/>
  <c r="B3761" i="1"/>
  <c r="A3761" i="1" s="1"/>
  <c r="B3762" i="1"/>
  <c r="A3762" i="1" s="1"/>
  <c r="B3763" i="1"/>
  <c r="A3763" i="1" s="1"/>
  <c r="B3764" i="1"/>
  <c r="A3764" i="1" s="1"/>
  <c r="B3765" i="1"/>
  <c r="A3765" i="1" s="1"/>
  <c r="B3766" i="1"/>
  <c r="A3766" i="1" s="1"/>
  <c r="B3767" i="1"/>
  <c r="A3767" i="1" s="1"/>
  <c r="B3768" i="1"/>
  <c r="A3768" i="1" s="1"/>
  <c r="B3769" i="1"/>
  <c r="A3769" i="1" s="1"/>
  <c r="B3770" i="1"/>
  <c r="A3770" i="1" s="1"/>
  <c r="B3771" i="1"/>
  <c r="A3771" i="1" s="1"/>
  <c r="B3772" i="1"/>
  <c r="A3772" i="1" s="1"/>
  <c r="B3773" i="1"/>
  <c r="A3773" i="1" s="1"/>
  <c r="B3774" i="1"/>
  <c r="A3774" i="1" s="1"/>
  <c r="B3775" i="1"/>
  <c r="A3775" i="1" s="1"/>
  <c r="B3776" i="1"/>
  <c r="A3776" i="1" s="1"/>
  <c r="B3777" i="1"/>
  <c r="A3777" i="1" s="1"/>
  <c r="B3778" i="1"/>
  <c r="A3778" i="1" s="1"/>
  <c r="B3779" i="1"/>
  <c r="A3779" i="1" s="1"/>
  <c r="B3780" i="1"/>
  <c r="A3780" i="1" s="1"/>
  <c r="B3781" i="1"/>
  <c r="A3781" i="1" s="1"/>
  <c r="B3782" i="1"/>
  <c r="A3782" i="1" s="1"/>
  <c r="B3783" i="1"/>
  <c r="A3783" i="1" s="1"/>
  <c r="B3784" i="1"/>
  <c r="A3784" i="1" s="1"/>
  <c r="B3785" i="1"/>
  <c r="A3785" i="1" s="1"/>
  <c r="B3786" i="1"/>
  <c r="A3786" i="1" s="1"/>
  <c r="B3787" i="1"/>
  <c r="A3787" i="1" s="1"/>
  <c r="B3788" i="1"/>
  <c r="A3788" i="1" s="1"/>
  <c r="B3789" i="1"/>
  <c r="A3789" i="1" s="1"/>
  <c r="B3790" i="1"/>
  <c r="A3790" i="1" s="1"/>
  <c r="B3791" i="1"/>
  <c r="A3791" i="1" s="1"/>
  <c r="B3792" i="1"/>
  <c r="A3792" i="1" s="1"/>
  <c r="B3793" i="1"/>
  <c r="A3793" i="1" s="1"/>
  <c r="B3794" i="1"/>
  <c r="A3794" i="1" s="1"/>
  <c r="B3795" i="1"/>
  <c r="A3795" i="1" s="1"/>
  <c r="B3796" i="1"/>
  <c r="A3796" i="1" s="1"/>
  <c r="B3797" i="1"/>
  <c r="A3797" i="1" s="1"/>
  <c r="B3798" i="1"/>
  <c r="A3798" i="1" s="1"/>
  <c r="B3799" i="1"/>
  <c r="A3799" i="1" s="1"/>
  <c r="B3800" i="1"/>
  <c r="A3800" i="1" s="1"/>
  <c r="B3801" i="1"/>
  <c r="A3801" i="1" s="1"/>
  <c r="B3802" i="1"/>
  <c r="A3802" i="1" s="1"/>
  <c r="B3803" i="1"/>
  <c r="A3803" i="1" s="1"/>
  <c r="B3804" i="1"/>
  <c r="A3804" i="1" s="1"/>
  <c r="B3805" i="1"/>
  <c r="A3805" i="1" s="1"/>
  <c r="B3806" i="1"/>
  <c r="A3806" i="1" s="1"/>
  <c r="B3807" i="1"/>
  <c r="A3807" i="1" s="1"/>
  <c r="B3808" i="1"/>
  <c r="A3808" i="1" s="1"/>
  <c r="B3809" i="1"/>
  <c r="A3809" i="1" s="1"/>
  <c r="B3810" i="1"/>
  <c r="A3810" i="1" s="1"/>
  <c r="B3811" i="1"/>
  <c r="A3811" i="1" s="1"/>
  <c r="B3812" i="1"/>
  <c r="A3812" i="1" s="1"/>
  <c r="B3813" i="1"/>
  <c r="A3813" i="1" s="1"/>
  <c r="B3814" i="1"/>
  <c r="A3814" i="1" s="1"/>
  <c r="B3815" i="1"/>
  <c r="A3815" i="1" s="1"/>
  <c r="B3816" i="1"/>
  <c r="A3816" i="1" s="1"/>
  <c r="B3817" i="1"/>
  <c r="A3817" i="1" s="1"/>
  <c r="B3818" i="1"/>
  <c r="A3818" i="1" s="1"/>
  <c r="B3819" i="1"/>
  <c r="A3819" i="1" s="1"/>
  <c r="B3820" i="1"/>
  <c r="A3820" i="1" s="1"/>
  <c r="B3821" i="1"/>
  <c r="A3821" i="1" s="1"/>
  <c r="B3822" i="1"/>
  <c r="A3822" i="1" s="1"/>
  <c r="B3823" i="1"/>
  <c r="A3823" i="1" s="1"/>
  <c r="B3824" i="1"/>
  <c r="A3824" i="1" s="1"/>
  <c r="B3825" i="1"/>
  <c r="A3825" i="1" s="1"/>
  <c r="B3826" i="1"/>
  <c r="A3826" i="1" s="1"/>
  <c r="B3827" i="1"/>
  <c r="A3827" i="1" s="1"/>
  <c r="B3828" i="1"/>
  <c r="A3828" i="1" s="1"/>
  <c r="B3829" i="1"/>
  <c r="A3829" i="1" s="1"/>
  <c r="B3830" i="1"/>
  <c r="A3830" i="1" s="1"/>
  <c r="B3831" i="1"/>
  <c r="A3831" i="1" s="1"/>
  <c r="B3832" i="1"/>
  <c r="A3832" i="1" s="1"/>
  <c r="B3833" i="1"/>
  <c r="A3833" i="1" s="1"/>
  <c r="B3834" i="1"/>
  <c r="A3834" i="1" s="1"/>
  <c r="B3835" i="1"/>
  <c r="A3835" i="1" s="1"/>
  <c r="B3836" i="1"/>
  <c r="A3836" i="1" s="1"/>
  <c r="B3837" i="1"/>
  <c r="A3837" i="1" s="1"/>
  <c r="B3838" i="1"/>
  <c r="A3838" i="1" s="1"/>
  <c r="B3839" i="1"/>
  <c r="A3839" i="1" s="1"/>
  <c r="B3840" i="1"/>
  <c r="A3840" i="1" s="1"/>
  <c r="B3841" i="1"/>
  <c r="A3841" i="1" s="1"/>
  <c r="B3842" i="1"/>
  <c r="A3842" i="1" s="1"/>
  <c r="B3843" i="1"/>
  <c r="A3843" i="1" s="1"/>
  <c r="B3844" i="1"/>
  <c r="A3844" i="1" s="1"/>
  <c r="B3845" i="1"/>
  <c r="A3845" i="1" s="1"/>
  <c r="B3846" i="1"/>
  <c r="A3846" i="1" s="1"/>
  <c r="B3847" i="1"/>
  <c r="A3847" i="1" s="1"/>
  <c r="B3848" i="1"/>
  <c r="A3848" i="1" s="1"/>
  <c r="B3849" i="1"/>
  <c r="A3849" i="1" s="1"/>
  <c r="B3850" i="1"/>
  <c r="A3850" i="1" s="1"/>
  <c r="B3851" i="1"/>
  <c r="A3851" i="1" s="1"/>
  <c r="B3852" i="1"/>
  <c r="A3852" i="1" s="1"/>
  <c r="B3853" i="1"/>
  <c r="A3853" i="1" s="1"/>
  <c r="B3854" i="1"/>
  <c r="A3854" i="1" s="1"/>
  <c r="B3855" i="1"/>
  <c r="A3855" i="1" s="1"/>
  <c r="B3856" i="1"/>
  <c r="A3856" i="1" s="1"/>
  <c r="B3857" i="1"/>
  <c r="A3857" i="1" s="1"/>
  <c r="B3858" i="1"/>
  <c r="A3858" i="1" s="1"/>
  <c r="B3859" i="1"/>
  <c r="A3859" i="1" s="1"/>
  <c r="B3860" i="1"/>
  <c r="A3860" i="1" s="1"/>
  <c r="B3861" i="1"/>
  <c r="A3861" i="1" s="1"/>
  <c r="B3862" i="1"/>
  <c r="A3862" i="1" s="1"/>
  <c r="B3863" i="1"/>
  <c r="A3863" i="1" s="1"/>
  <c r="B3864" i="1"/>
  <c r="A3864" i="1" s="1"/>
  <c r="B3865" i="1"/>
  <c r="A3865" i="1" s="1"/>
  <c r="B3866" i="1"/>
  <c r="A3866" i="1" s="1"/>
  <c r="B3867" i="1"/>
  <c r="A3867" i="1" s="1"/>
  <c r="B3868" i="1"/>
  <c r="A3868" i="1" s="1"/>
  <c r="B3869" i="1"/>
  <c r="A3869" i="1" s="1"/>
  <c r="B3870" i="1"/>
  <c r="A3870" i="1" s="1"/>
  <c r="B3871" i="1"/>
  <c r="A3871" i="1" s="1"/>
  <c r="B3872" i="1"/>
  <c r="A3872" i="1" s="1"/>
  <c r="B3873" i="1"/>
  <c r="A3873" i="1" s="1"/>
  <c r="B3874" i="1"/>
  <c r="A3874" i="1" s="1"/>
  <c r="B3875" i="1"/>
  <c r="A3875" i="1" s="1"/>
  <c r="B3876" i="1"/>
  <c r="A3876" i="1" s="1"/>
  <c r="B3877" i="1"/>
  <c r="A3877" i="1" s="1"/>
  <c r="B3878" i="1"/>
  <c r="A3878" i="1" s="1"/>
  <c r="B3879" i="1"/>
  <c r="A3879" i="1" s="1"/>
  <c r="B3880" i="1"/>
  <c r="A3880" i="1" s="1"/>
  <c r="B3881" i="1"/>
  <c r="A3881" i="1" s="1"/>
  <c r="B3882" i="1"/>
  <c r="A3882" i="1" s="1"/>
  <c r="B3883" i="1"/>
  <c r="A3883" i="1" s="1"/>
  <c r="B3884" i="1"/>
  <c r="A3884" i="1" s="1"/>
  <c r="B3885" i="1"/>
  <c r="A3885" i="1" s="1"/>
  <c r="B3886" i="1"/>
  <c r="A3886" i="1" s="1"/>
  <c r="B3887" i="1"/>
  <c r="A3887" i="1" s="1"/>
  <c r="B3888" i="1"/>
  <c r="A3888" i="1" s="1"/>
  <c r="B3889" i="1"/>
  <c r="A3889" i="1" s="1"/>
  <c r="B3890" i="1"/>
  <c r="A3890" i="1" s="1"/>
  <c r="B3891" i="1"/>
  <c r="A3891" i="1" s="1"/>
  <c r="B3892" i="1"/>
  <c r="A3892" i="1" s="1"/>
  <c r="B3893" i="1"/>
  <c r="A3893" i="1" s="1"/>
  <c r="B3894" i="1"/>
  <c r="A3894" i="1" s="1"/>
  <c r="B3895" i="1"/>
  <c r="A3895" i="1" s="1"/>
  <c r="B3896" i="1"/>
  <c r="A3896" i="1" s="1"/>
  <c r="B3897" i="1"/>
  <c r="A3897" i="1" s="1"/>
  <c r="B3898" i="1"/>
  <c r="A3898" i="1" s="1"/>
  <c r="B3899" i="1"/>
  <c r="A3899" i="1" s="1"/>
  <c r="B3900" i="1"/>
  <c r="A3900" i="1" s="1"/>
  <c r="B3901" i="1"/>
  <c r="A3901" i="1" s="1"/>
  <c r="B3902" i="1"/>
  <c r="A3902" i="1" s="1"/>
  <c r="B3903" i="1"/>
  <c r="A3903" i="1" s="1"/>
  <c r="B3904" i="1"/>
  <c r="A3904" i="1" s="1"/>
  <c r="B3905" i="1"/>
  <c r="A3905" i="1" s="1"/>
  <c r="B3906" i="1"/>
  <c r="A3906" i="1" s="1"/>
  <c r="B3907" i="1"/>
  <c r="A3907" i="1" s="1"/>
  <c r="B3908" i="1"/>
  <c r="A3908" i="1" s="1"/>
  <c r="B3909" i="1"/>
  <c r="A3909" i="1" s="1"/>
  <c r="B3910" i="1"/>
  <c r="A3910" i="1" s="1"/>
  <c r="B3911" i="1"/>
  <c r="A3911" i="1" s="1"/>
  <c r="B3912" i="1"/>
  <c r="A3912" i="1" s="1"/>
  <c r="B3913" i="1"/>
  <c r="A3913" i="1" s="1"/>
  <c r="B3914" i="1"/>
  <c r="A3914" i="1" s="1"/>
  <c r="B3915" i="1"/>
  <c r="A3915" i="1" s="1"/>
  <c r="B3916" i="1"/>
  <c r="A3916" i="1" s="1"/>
  <c r="B3917" i="1"/>
  <c r="A3917" i="1" s="1"/>
  <c r="B3918" i="1"/>
  <c r="A3918" i="1" s="1"/>
  <c r="B3919" i="1"/>
  <c r="A3919" i="1" s="1"/>
  <c r="B3920" i="1"/>
  <c r="A3920" i="1" s="1"/>
  <c r="B3921" i="1"/>
  <c r="A3921" i="1" s="1"/>
  <c r="B3922" i="1"/>
  <c r="A3922" i="1" s="1"/>
  <c r="B3923" i="1"/>
  <c r="A3923" i="1" s="1"/>
  <c r="B3924" i="1"/>
  <c r="A3924" i="1" s="1"/>
  <c r="B3925" i="1"/>
  <c r="A3925" i="1" s="1"/>
  <c r="B3926" i="1"/>
  <c r="A3926" i="1" s="1"/>
  <c r="B3927" i="1"/>
  <c r="A3927" i="1" s="1"/>
  <c r="B3928" i="1"/>
  <c r="A3928" i="1" s="1"/>
  <c r="B3929" i="1"/>
  <c r="A3929" i="1" s="1"/>
  <c r="B3930" i="1"/>
  <c r="A3930" i="1" s="1"/>
  <c r="B3931" i="1"/>
  <c r="A3931" i="1" s="1"/>
  <c r="B3932" i="1"/>
  <c r="A3932" i="1" s="1"/>
  <c r="B3933" i="1"/>
  <c r="A3933" i="1" s="1"/>
  <c r="B3934" i="1"/>
  <c r="A3934" i="1" s="1"/>
  <c r="B3935" i="1"/>
  <c r="A3935" i="1" s="1"/>
  <c r="B3936" i="1"/>
  <c r="A3936" i="1" s="1"/>
  <c r="B3937" i="1"/>
  <c r="A3937" i="1" s="1"/>
  <c r="B3938" i="1"/>
  <c r="A3938" i="1" s="1"/>
  <c r="B3939" i="1"/>
  <c r="A3939" i="1" s="1"/>
  <c r="B3940" i="1"/>
  <c r="A3940" i="1" s="1"/>
  <c r="B3941" i="1"/>
  <c r="A3941" i="1" s="1"/>
  <c r="B3942" i="1"/>
  <c r="A3942" i="1" s="1"/>
  <c r="B3943" i="1"/>
  <c r="A3943" i="1" s="1"/>
  <c r="B3944" i="1"/>
  <c r="A3944" i="1" s="1"/>
  <c r="B3945" i="1"/>
  <c r="A3945" i="1" s="1"/>
  <c r="B3946" i="1"/>
  <c r="A3946" i="1" s="1"/>
  <c r="B3947" i="1"/>
  <c r="A3947" i="1" s="1"/>
  <c r="B3948" i="1"/>
  <c r="A3948" i="1" s="1"/>
  <c r="B3949" i="1"/>
  <c r="A3949" i="1" s="1"/>
  <c r="B3950" i="1"/>
  <c r="A3950" i="1" s="1"/>
  <c r="B3951" i="1"/>
  <c r="A3951" i="1" s="1"/>
  <c r="B3952" i="1"/>
  <c r="A3952" i="1" s="1"/>
  <c r="B3953" i="1"/>
  <c r="A3953" i="1" s="1"/>
  <c r="B3954" i="1"/>
  <c r="A3954" i="1" s="1"/>
  <c r="B3955" i="1"/>
  <c r="A3955" i="1" s="1"/>
  <c r="B3956" i="1"/>
  <c r="A3956" i="1" s="1"/>
  <c r="B3957" i="1"/>
  <c r="A3957" i="1" s="1"/>
  <c r="B3958" i="1"/>
  <c r="A3958" i="1" s="1"/>
  <c r="B3959" i="1"/>
  <c r="A3959" i="1" s="1"/>
  <c r="B3960" i="1"/>
  <c r="A3960" i="1" s="1"/>
  <c r="B3961" i="1"/>
  <c r="A3961" i="1" s="1"/>
  <c r="B3962" i="1"/>
  <c r="A3962" i="1" s="1"/>
  <c r="B3963" i="1"/>
  <c r="A3963" i="1" s="1"/>
  <c r="B3964" i="1"/>
  <c r="A3964" i="1" s="1"/>
  <c r="B3965" i="1"/>
  <c r="A3965" i="1" s="1"/>
  <c r="B3966" i="1"/>
  <c r="A3966" i="1" s="1"/>
  <c r="B3967" i="1"/>
  <c r="A3967" i="1" s="1"/>
  <c r="B3968" i="1"/>
  <c r="A3968" i="1" s="1"/>
  <c r="B3969" i="1"/>
  <c r="A3969" i="1" s="1"/>
  <c r="B3970" i="1"/>
  <c r="A3970" i="1" s="1"/>
  <c r="B3971" i="1"/>
  <c r="A3971" i="1" s="1"/>
  <c r="B3972" i="1"/>
  <c r="A3972" i="1" s="1"/>
  <c r="B3973" i="1"/>
  <c r="A3973" i="1" s="1"/>
  <c r="B3974" i="1"/>
  <c r="A3974" i="1" s="1"/>
  <c r="B3975" i="1"/>
  <c r="A3975" i="1" s="1"/>
  <c r="B3976" i="1"/>
  <c r="A3976" i="1" s="1"/>
  <c r="B3977" i="1"/>
  <c r="A3977" i="1" s="1"/>
  <c r="B3978" i="1"/>
  <c r="A3978" i="1" s="1"/>
  <c r="B3979" i="1"/>
  <c r="A3979" i="1" s="1"/>
  <c r="B3980" i="1"/>
  <c r="A3980" i="1" s="1"/>
  <c r="B3981" i="1"/>
  <c r="A3981" i="1" s="1"/>
  <c r="B3982" i="1"/>
  <c r="A3982" i="1" s="1"/>
  <c r="B3983" i="1"/>
  <c r="A3983" i="1" s="1"/>
  <c r="B3984" i="1"/>
  <c r="A3984" i="1" s="1"/>
  <c r="B3985" i="1"/>
  <c r="A3985" i="1" s="1"/>
  <c r="B3986" i="1"/>
  <c r="A3986" i="1" s="1"/>
  <c r="B3987" i="1"/>
  <c r="A3987" i="1" s="1"/>
  <c r="B3988" i="1"/>
  <c r="A3988" i="1" s="1"/>
  <c r="B3989" i="1"/>
  <c r="A3989" i="1" s="1"/>
  <c r="B3990" i="1"/>
  <c r="A3990" i="1" s="1"/>
  <c r="B3991" i="1"/>
  <c r="A3991" i="1" s="1"/>
  <c r="B3992" i="1"/>
  <c r="A3992" i="1" s="1"/>
  <c r="B3993" i="1"/>
  <c r="A3993" i="1" s="1"/>
  <c r="B3994" i="1"/>
  <c r="A3994" i="1" s="1"/>
  <c r="B3995" i="1"/>
  <c r="A3995" i="1" s="1"/>
  <c r="B3996" i="1"/>
  <c r="A3996" i="1" s="1"/>
  <c r="B3997" i="1"/>
  <c r="A3997" i="1" s="1"/>
  <c r="B3998" i="1"/>
  <c r="A3998" i="1" s="1"/>
  <c r="B3999" i="1"/>
  <c r="A3999" i="1" s="1"/>
  <c r="B4000" i="1"/>
  <c r="A4000" i="1" s="1"/>
  <c r="B4001" i="1"/>
  <c r="A4001" i="1" s="1"/>
  <c r="B4002" i="1"/>
  <c r="A4002" i="1" s="1"/>
  <c r="B4003" i="1"/>
  <c r="A4003" i="1" s="1"/>
  <c r="B4004" i="1"/>
  <c r="A4004" i="1" s="1"/>
  <c r="B4005" i="1"/>
  <c r="A4005" i="1" s="1"/>
  <c r="B4006" i="1"/>
  <c r="A4006" i="1" s="1"/>
  <c r="B4007" i="1"/>
  <c r="A4007" i="1" s="1"/>
  <c r="B4008" i="1"/>
  <c r="A4008" i="1" s="1"/>
  <c r="B4009" i="1"/>
  <c r="A4009" i="1" s="1"/>
  <c r="B4010" i="1"/>
  <c r="A4010" i="1" s="1"/>
  <c r="B4011" i="1"/>
  <c r="A4011" i="1" s="1"/>
  <c r="B4012" i="1"/>
  <c r="A4012" i="1" s="1"/>
  <c r="B4013" i="1"/>
  <c r="A4013" i="1" s="1"/>
  <c r="B4014" i="1"/>
  <c r="A4014" i="1" s="1"/>
  <c r="B4015" i="1"/>
  <c r="A4015" i="1" s="1"/>
  <c r="B4016" i="1"/>
  <c r="A4016" i="1" s="1"/>
  <c r="B4017" i="1"/>
  <c r="A4017" i="1" s="1"/>
  <c r="B4018" i="1"/>
  <c r="A4018" i="1" s="1"/>
  <c r="B4019" i="1"/>
  <c r="A4019" i="1" s="1"/>
  <c r="B4020" i="1"/>
  <c r="A4020" i="1" s="1"/>
  <c r="B4021" i="1"/>
  <c r="A4021" i="1" s="1"/>
  <c r="B4022" i="1"/>
  <c r="A4022" i="1" s="1"/>
  <c r="B4023" i="1"/>
  <c r="A4023" i="1" s="1"/>
  <c r="B4024" i="1"/>
  <c r="A4024" i="1" s="1"/>
  <c r="B4025" i="1"/>
  <c r="A4025" i="1" s="1"/>
  <c r="B4026" i="1"/>
  <c r="A4026" i="1" s="1"/>
  <c r="B4027" i="1"/>
  <c r="A4027" i="1" s="1"/>
  <c r="B4028" i="1"/>
  <c r="A4028" i="1" s="1"/>
  <c r="B4029" i="1"/>
  <c r="A4029" i="1" s="1"/>
  <c r="B4030" i="1"/>
  <c r="A4030" i="1" s="1"/>
  <c r="B4031" i="1"/>
  <c r="A4031" i="1" s="1"/>
  <c r="B4032" i="1"/>
  <c r="A4032" i="1" s="1"/>
  <c r="B4033" i="1"/>
  <c r="A4033" i="1" s="1"/>
  <c r="B4034" i="1"/>
  <c r="A4034" i="1" s="1"/>
  <c r="B4035" i="1"/>
  <c r="A4035" i="1" s="1"/>
  <c r="B4036" i="1"/>
  <c r="A4036" i="1" s="1"/>
  <c r="B4037" i="1"/>
  <c r="A4037" i="1" s="1"/>
  <c r="B4038" i="1"/>
  <c r="A4038" i="1" s="1"/>
  <c r="B4039" i="1"/>
  <c r="A4039" i="1" s="1"/>
  <c r="B4040" i="1"/>
  <c r="A4040" i="1" s="1"/>
  <c r="B4041" i="1"/>
  <c r="A4041" i="1" s="1"/>
  <c r="B4042" i="1"/>
  <c r="A4042" i="1" s="1"/>
  <c r="B4043" i="1"/>
  <c r="A4043" i="1" s="1"/>
  <c r="B4044" i="1"/>
  <c r="A4044" i="1" s="1"/>
  <c r="B4045" i="1"/>
  <c r="A4045" i="1" s="1"/>
  <c r="B4046" i="1"/>
  <c r="A4046" i="1" s="1"/>
  <c r="B4047" i="1"/>
  <c r="A4047" i="1" s="1"/>
  <c r="B4048" i="1"/>
  <c r="A4048" i="1" s="1"/>
  <c r="B4049" i="1"/>
  <c r="A4049" i="1" s="1"/>
  <c r="B4050" i="1"/>
  <c r="A4050" i="1" s="1"/>
  <c r="B4051" i="1"/>
  <c r="A4051" i="1" s="1"/>
  <c r="B4052" i="1"/>
  <c r="A4052" i="1" s="1"/>
  <c r="B4053" i="1"/>
  <c r="A4053" i="1" s="1"/>
  <c r="B4054" i="1"/>
  <c r="A4054" i="1" s="1"/>
  <c r="B4055" i="1"/>
  <c r="A4055" i="1" s="1"/>
  <c r="B4056" i="1"/>
  <c r="A4056" i="1" s="1"/>
  <c r="B4057" i="1"/>
  <c r="A4057" i="1" s="1"/>
  <c r="B4058" i="1"/>
  <c r="A4058" i="1" s="1"/>
  <c r="B4059" i="1"/>
  <c r="A4059" i="1" s="1"/>
  <c r="B4060" i="1"/>
  <c r="A4060" i="1" s="1"/>
  <c r="B4061" i="1"/>
  <c r="A4061" i="1" s="1"/>
  <c r="B4062" i="1"/>
  <c r="A4062" i="1" s="1"/>
  <c r="B4063" i="1"/>
  <c r="A4063" i="1" s="1"/>
  <c r="B4064" i="1"/>
  <c r="A4064" i="1" s="1"/>
  <c r="B4065" i="1"/>
  <c r="A4065" i="1" s="1"/>
  <c r="B4066" i="1"/>
  <c r="A4066" i="1" s="1"/>
  <c r="B4067" i="1"/>
  <c r="A4067" i="1" s="1"/>
  <c r="B4068" i="1"/>
  <c r="A4068" i="1" s="1"/>
  <c r="B4069" i="1"/>
  <c r="A4069" i="1" s="1"/>
  <c r="B4070" i="1"/>
  <c r="A4070" i="1" s="1"/>
  <c r="B4071" i="1"/>
  <c r="A4071" i="1" s="1"/>
  <c r="B4072" i="1"/>
  <c r="A4072" i="1" s="1"/>
  <c r="B4073" i="1"/>
  <c r="A4073" i="1" s="1"/>
  <c r="B4074" i="1"/>
  <c r="A4074" i="1" s="1"/>
  <c r="B4075" i="1"/>
  <c r="A4075" i="1" s="1"/>
  <c r="B4076" i="1"/>
  <c r="A4076" i="1" s="1"/>
  <c r="B4077" i="1"/>
  <c r="A4077" i="1" s="1"/>
  <c r="B4078" i="1"/>
  <c r="A4078" i="1" s="1"/>
  <c r="B4079" i="1"/>
  <c r="A4079" i="1" s="1"/>
  <c r="B4080" i="1"/>
  <c r="A4080" i="1" s="1"/>
  <c r="B4081" i="1"/>
  <c r="A4081" i="1" s="1"/>
  <c r="B4082" i="1"/>
  <c r="A4082" i="1" s="1"/>
  <c r="B4083" i="1"/>
  <c r="A4083" i="1" s="1"/>
  <c r="B4084" i="1"/>
  <c r="A4084" i="1" s="1"/>
  <c r="B4085" i="1"/>
  <c r="A4085" i="1" s="1"/>
  <c r="B4086" i="1"/>
  <c r="A4086" i="1" s="1"/>
  <c r="B4087" i="1"/>
  <c r="A4087" i="1" s="1"/>
  <c r="B4088" i="1"/>
  <c r="A4088" i="1" s="1"/>
  <c r="B4089" i="1"/>
  <c r="A4089" i="1" s="1"/>
  <c r="B4090" i="1"/>
  <c r="A4090" i="1" s="1"/>
  <c r="B4091" i="1"/>
  <c r="A4091" i="1" s="1"/>
  <c r="B4092" i="1"/>
  <c r="A4092" i="1" s="1"/>
  <c r="B4093" i="1"/>
  <c r="A4093" i="1" s="1"/>
  <c r="B4094" i="1"/>
  <c r="A4094" i="1" s="1"/>
  <c r="B4095" i="1"/>
  <c r="A4095" i="1" s="1"/>
  <c r="B4096" i="1"/>
  <c r="A4096" i="1" s="1"/>
  <c r="B4097" i="1"/>
  <c r="A4097" i="1" s="1"/>
  <c r="B4098" i="1"/>
  <c r="A4098" i="1" s="1"/>
  <c r="B4099" i="1"/>
  <c r="A4099" i="1" s="1"/>
  <c r="B4100" i="1"/>
  <c r="A4100" i="1" s="1"/>
  <c r="B4101" i="1"/>
  <c r="A4101" i="1" s="1"/>
  <c r="B4102" i="1"/>
  <c r="A4102" i="1" s="1"/>
  <c r="B4103" i="1"/>
  <c r="A4103" i="1" s="1"/>
  <c r="B4104" i="1"/>
  <c r="A4104" i="1" s="1"/>
  <c r="B4105" i="1"/>
  <c r="A4105" i="1" s="1"/>
  <c r="B4106" i="1"/>
  <c r="A4106" i="1" s="1"/>
  <c r="B4107" i="1"/>
  <c r="A4107" i="1" s="1"/>
  <c r="B4108" i="1"/>
  <c r="A4108" i="1" s="1"/>
  <c r="B4109" i="1"/>
  <c r="A4109" i="1" s="1"/>
  <c r="B4110" i="1"/>
  <c r="A4110" i="1" s="1"/>
  <c r="B4111" i="1"/>
  <c r="A4111" i="1" s="1"/>
  <c r="B4112" i="1"/>
  <c r="A4112" i="1" s="1"/>
  <c r="B4113" i="1"/>
  <c r="A4113" i="1" s="1"/>
  <c r="B4114" i="1"/>
  <c r="A4114" i="1" s="1"/>
  <c r="B4115" i="1"/>
  <c r="A4115" i="1" s="1"/>
  <c r="B4116" i="1"/>
  <c r="A4116" i="1" s="1"/>
  <c r="B4117" i="1"/>
  <c r="A4117" i="1" s="1"/>
  <c r="B4118" i="1"/>
  <c r="A4118" i="1" s="1"/>
  <c r="B4119" i="1"/>
  <c r="A4119" i="1" s="1"/>
  <c r="B4120" i="1"/>
  <c r="A4120" i="1" s="1"/>
  <c r="B4121" i="1"/>
  <c r="A4121" i="1" s="1"/>
  <c r="B4122" i="1"/>
  <c r="A4122" i="1" s="1"/>
  <c r="B4123" i="1"/>
  <c r="A4123" i="1" s="1"/>
  <c r="B4124" i="1"/>
  <c r="A4124" i="1" s="1"/>
  <c r="B4125" i="1"/>
  <c r="A4125" i="1" s="1"/>
  <c r="B4126" i="1"/>
  <c r="A4126" i="1" s="1"/>
  <c r="B4127" i="1"/>
  <c r="A4127" i="1" s="1"/>
  <c r="B4128" i="1"/>
  <c r="A4128" i="1" s="1"/>
  <c r="B4129" i="1"/>
  <c r="A4129" i="1" s="1"/>
  <c r="B4130" i="1"/>
  <c r="A4130" i="1" s="1"/>
  <c r="B4131" i="1"/>
  <c r="A4131" i="1" s="1"/>
  <c r="B4132" i="1"/>
  <c r="A4132" i="1" s="1"/>
  <c r="B4133" i="1"/>
  <c r="A4133" i="1" s="1"/>
  <c r="B4134" i="1"/>
  <c r="A4134" i="1" s="1"/>
  <c r="B4135" i="1"/>
  <c r="A4135" i="1" s="1"/>
  <c r="B4136" i="1"/>
  <c r="A4136" i="1" s="1"/>
  <c r="B4137" i="1"/>
  <c r="A4137" i="1" s="1"/>
  <c r="B4138" i="1"/>
  <c r="A4138" i="1" s="1"/>
  <c r="B4139" i="1"/>
  <c r="A4139" i="1" s="1"/>
  <c r="B4140" i="1"/>
  <c r="A4140" i="1" s="1"/>
  <c r="B4141" i="1"/>
  <c r="A4141" i="1" s="1"/>
  <c r="B4142" i="1"/>
  <c r="A4142" i="1" s="1"/>
  <c r="B4143" i="1"/>
  <c r="A4143" i="1" s="1"/>
  <c r="B4144" i="1"/>
  <c r="A4144" i="1" s="1"/>
  <c r="B4145" i="1"/>
  <c r="A4145" i="1" s="1"/>
  <c r="B4146" i="1"/>
  <c r="A4146" i="1" s="1"/>
  <c r="B4147" i="1"/>
  <c r="A4147" i="1" s="1"/>
  <c r="B4148" i="1"/>
  <c r="A4148" i="1" s="1"/>
  <c r="B4149" i="1"/>
  <c r="A4149" i="1" s="1"/>
  <c r="B4150" i="1"/>
  <c r="A4150" i="1" s="1"/>
  <c r="B4151" i="1"/>
  <c r="A4151" i="1" s="1"/>
  <c r="B4152" i="1"/>
  <c r="A4152" i="1" s="1"/>
  <c r="B4153" i="1"/>
  <c r="A4153" i="1" s="1"/>
  <c r="B4154" i="1"/>
  <c r="A4154" i="1" s="1"/>
  <c r="B4155" i="1"/>
  <c r="A4155" i="1" s="1"/>
  <c r="B4156" i="1"/>
  <c r="A4156" i="1" s="1"/>
  <c r="B4157" i="1"/>
  <c r="A4157" i="1" s="1"/>
  <c r="B4158" i="1"/>
  <c r="A4158" i="1" s="1"/>
  <c r="B4159" i="1"/>
  <c r="A4159" i="1" s="1"/>
  <c r="B4160" i="1"/>
  <c r="A4160" i="1" s="1"/>
  <c r="B4161" i="1"/>
  <c r="A4161" i="1" s="1"/>
  <c r="B4162" i="1"/>
  <c r="A4162" i="1" s="1"/>
  <c r="B4163" i="1"/>
  <c r="A4163" i="1" s="1"/>
  <c r="B4164" i="1"/>
  <c r="A4164" i="1" s="1"/>
  <c r="B4165" i="1"/>
  <c r="A4165" i="1" s="1"/>
  <c r="B4166" i="1"/>
  <c r="A4166" i="1" s="1"/>
  <c r="B4167" i="1"/>
  <c r="A4167" i="1" s="1"/>
  <c r="B4168" i="1"/>
  <c r="A4168" i="1" s="1"/>
  <c r="B4169" i="1"/>
  <c r="A4169" i="1" s="1"/>
  <c r="B4170" i="1"/>
  <c r="A4170" i="1" s="1"/>
  <c r="B4171" i="1"/>
  <c r="A4171" i="1" s="1"/>
  <c r="B4172" i="1"/>
  <c r="A4172" i="1" s="1"/>
  <c r="B4173" i="1"/>
  <c r="A4173" i="1" s="1"/>
  <c r="B4174" i="1"/>
  <c r="A4174" i="1" s="1"/>
  <c r="B4175" i="1"/>
  <c r="A4175" i="1" s="1"/>
  <c r="B4176" i="1"/>
  <c r="A4176" i="1" s="1"/>
  <c r="B4177" i="1"/>
  <c r="A4177" i="1" s="1"/>
  <c r="B4178" i="1"/>
  <c r="A4178" i="1" s="1"/>
  <c r="B4179" i="1"/>
  <c r="A4179" i="1" s="1"/>
  <c r="B4180" i="1"/>
  <c r="A4180" i="1" s="1"/>
  <c r="B4181" i="1"/>
  <c r="A4181" i="1" s="1"/>
  <c r="B4182" i="1"/>
  <c r="A4182" i="1" s="1"/>
  <c r="B4183" i="1"/>
  <c r="A4183" i="1" s="1"/>
  <c r="B4184" i="1"/>
  <c r="A4184" i="1" s="1"/>
  <c r="B4185" i="1"/>
  <c r="A4185" i="1" s="1"/>
  <c r="B4186" i="1"/>
  <c r="A4186" i="1" s="1"/>
  <c r="B4187" i="1"/>
  <c r="A4187" i="1" s="1"/>
  <c r="B4188" i="1"/>
  <c r="A4188" i="1" s="1"/>
  <c r="B4189" i="1"/>
  <c r="A4189" i="1" s="1"/>
  <c r="B4190" i="1"/>
  <c r="A4190" i="1" s="1"/>
  <c r="B4191" i="1"/>
  <c r="A4191" i="1" s="1"/>
  <c r="B4192" i="1"/>
  <c r="A4192" i="1" s="1"/>
  <c r="B4193" i="1"/>
  <c r="A4193" i="1" s="1"/>
  <c r="B4194" i="1"/>
  <c r="A4194" i="1" s="1"/>
  <c r="B4195" i="1"/>
  <c r="A4195" i="1" s="1"/>
  <c r="B4196" i="1"/>
  <c r="A4196" i="1" s="1"/>
  <c r="B4197" i="1"/>
  <c r="A4197" i="1" s="1"/>
  <c r="B4198" i="1"/>
  <c r="A4198" i="1" s="1"/>
  <c r="B4199" i="1"/>
  <c r="A4199" i="1" s="1"/>
  <c r="B4200" i="1"/>
  <c r="A4200" i="1" s="1"/>
  <c r="B4201" i="1"/>
  <c r="A4201" i="1" s="1"/>
  <c r="B4202" i="1"/>
  <c r="A4202" i="1" s="1"/>
  <c r="B4203" i="1"/>
  <c r="A4203" i="1" s="1"/>
  <c r="B4204" i="1"/>
  <c r="A4204" i="1" s="1"/>
  <c r="B4205" i="1"/>
  <c r="A4205" i="1" s="1"/>
  <c r="B4206" i="1"/>
  <c r="A4206" i="1" s="1"/>
  <c r="B4207" i="1"/>
  <c r="A4207" i="1" s="1"/>
  <c r="B4208" i="1"/>
  <c r="A4208" i="1" s="1"/>
  <c r="B4209" i="1"/>
  <c r="A4209" i="1" s="1"/>
  <c r="B4210" i="1"/>
  <c r="A4210" i="1" s="1"/>
  <c r="B4211" i="1"/>
  <c r="A4211" i="1" s="1"/>
  <c r="B4212" i="1"/>
  <c r="A4212" i="1" s="1"/>
  <c r="B4213" i="1"/>
  <c r="A4213" i="1" s="1"/>
  <c r="B4214" i="1"/>
  <c r="A4214" i="1" s="1"/>
  <c r="B4215" i="1"/>
  <c r="A4215" i="1" s="1"/>
  <c r="B4216" i="1"/>
  <c r="A4216" i="1" s="1"/>
  <c r="B4217" i="1"/>
  <c r="A4217" i="1" s="1"/>
  <c r="B4218" i="1"/>
  <c r="A4218" i="1" s="1"/>
  <c r="B4219" i="1"/>
  <c r="A4219" i="1" s="1"/>
  <c r="B4220" i="1"/>
  <c r="A4220" i="1" s="1"/>
  <c r="B4221" i="1"/>
  <c r="A4221" i="1" s="1"/>
  <c r="B4222" i="1"/>
  <c r="A4222" i="1" s="1"/>
  <c r="B4223" i="1"/>
  <c r="A4223" i="1" s="1"/>
  <c r="B4224" i="1"/>
  <c r="A4224" i="1" s="1"/>
  <c r="B4225" i="1"/>
  <c r="A4225" i="1" s="1"/>
  <c r="B4226" i="1"/>
  <c r="A4226" i="1" s="1"/>
  <c r="B4227" i="1"/>
  <c r="A4227" i="1" s="1"/>
  <c r="B4228" i="1"/>
  <c r="A4228" i="1" s="1"/>
  <c r="B4229" i="1"/>
  <c r="A4229" i="1" s="1"/>
  <c r="B4230" i="1"/>
  <c r="A4230" i="1" s="1"/>
  <c r="B4231" i="1"/>
  <c r="A4231" i="1" s="1"/>
  <c r="B4232" i="1"/>
  <c r="A4232" i="1" s="1"/>
  <c r="B4233" i="1"/>
  <c r="A4233" i="1" s="1"/>
  <c r="B4234" i="1"/>
  <c r="A4234" i="1" s="1"/>
  <c r="B4235" i="1"/>
  <c r="A4235" i="1" s="1"/>
  <c r="B4236" i="1"/>
  <c r="A4236" i="1" s="1"/>
  <c r="B4237" i="1"/>
  <c r="A4237" i="1" s="1"/>
  <c r="B4238" i="1"/>
  <c r="A4238" i="1" s="1"/>
  <c r="B4239" i="1"/>
  <c r="A4239" i="1" s="1"/>
  <c r="B4240" i="1"/>
  <c r="A4240" i="1" s="1"/>
  <c r="B4241" i="1"/>
  <c r="A4241" i="1" s="1"/>
  <c r="B4242" i="1"/>
  <c r="A4242" i="1" s="1"/>
  <c r="B4243" i="1"/>
  <c r="A4243" i="1" s="1"/>
  <c r="B4244" i="1"/>
  <c r="A4244" i="1" s="1"/>
  <c r="B4245" i="1"/>
  <c r="A4245" i="1" s="1"/>
  <c r="B4246" i="1"/>
  <c r="A4246" i="1" s="1"/>
  <c r="B4247" i="1"/>
  <c r="A4247" i="1" s="1"/>
  <c r="B4248" i="1"/>
  <c r="A4248" i="1" s="1"/>
  <c r="B4249" i="1"/>
  <c r="A4249" i="1" s="1"/>
  <c r="B4250" i="1"/>
  <c r="A4250" i="1" s="1"/>
  <c r="B4251" i="1"/>
  <c r="A4251" i="1" s="1"/>
  <c r="B4252" i="1"/>
  <c r="A4252" i="1" s="1"/>
  <c r="B4253" i="1"/>
  <c r="A4253" i="1" s="1"/>
  <c r="B4254" i="1"/>
  <c r="A4254" i="1" s="1"/>
  <c r="B2" i="1"/>
  <c r="G2" i="3"/>
  <c r="B17" i="2"/>
  <c r="B16" i="2"/>
  <c r="B152" i="4" a="1"/>
  <c r="B131" i="2" a="1"/>
  <c r="B152" i="4" l="1"/>
  <c r="B131" i="2"/>
  <c r="A131" i="2" s="1"/>
  <c r="H99" i="4"/>
  <c r="H71" i="4"/>
  <c r="A2" i="1"/>
  <c r="H121" i="4" s="1"/>
  <c r="I78" i="4" l="1"/>
  <c r="J103" i="4"/>
  <c r="H119" i="2"/>
  <c r="J119" i="2" s="1"/>
  <c r="M109" i="4"/>
  <c r="I115" i="4"/>
  <c r="K111" i="4"/>
  <c r="K121" i="2"/>
  <c r="M107" i="4"/>
  <c r="E116" i="4"/>
  <c r="N86" i="2" s="1"/>
  <c r="P152" i="4"/>
  <c r="K131" i="2" s="1"/>
  <c r="O112" i="4"/>
  <c r="K120" i="2"/>
  <c r="K119" i="2"/>
  <c r="M119" i="2" s="1"/>
  <c r="E32" i="4"/>
  <c r="E43" i="2" s="1"/>
  <c r="P119" i="4"/>
  <c r="E143" i="4" s="1"/>
  <c r="H121" i="2"/>
  <c r="E36" i="4"/>
  <c r="E47" i="2" s="1"/>
  <c r="M115" i="4"/>
  <c r="H120" i="2"/>
  <c r="J120" i="2" s="1"/>
  <c r="I152" i="4"/>
  <c r="J152" i="4"/>
  <c r="K152" i="4"/>
  <c r="L152" i="4"/>
  <c r="M152" i="4"/>
  <c r="N152" i="4"/>
  <c r="O152" i="4"/>
  <c r="H152" i="4"/>
  <c r="E152" i="4"/>
  <c r="E131" i="2" s="1"/>
  <c r="L94" i="4"/>
  <c r="H16" i="2"/>
  <c r="M87" i="4"/>
  <c r="K35" i="4"/>
  <c r="N87" i="4"/>
  <c r="P76" i="4"/>
  <c r="F128" i="4" s="1"/>
  <c r="O89" i="4"/>
  <c r="M55" i="4"/>
  <c r="M17" i="2"/>
  <c r="I75" i="4"/>
  <c r="O103" i="4"/>
  <c r="J16" i="2"/>
  <c r="D16" i="2"/>
  <c r="N95" i="4"/>
  <c r="I35" i="4"/>
  <c r="H35" i="4"/>
  <c r="L58" i="4"/>
  <c r="N58" i="4"/>
  <c r="O55" i="4"/>
  <c r="J17" i="2"/>
  <c r="J87" i="4"/>
  <c r="H123" i="4"/>
  <c r="E91" i="4"/>
  <c r="H89" i="2" s="1"/>
  <c r="P82" i="4"/>
  <c r="F134" i="4" s="1"/>
  <c r="J35" i="4"/>
  <c r="O85" i="4"/>
  <c r="O58" i="4"/>
  <c r="I17" i="2"/>
  <c r="L17" i="2"/>
  <c r="E95" i="4"/>
  <c r="H93" i="2" s="1"/>
  <c r="K119" i="4"/>
  <c r="I16" i="2"/>
  <c r="K82" i="4"/>
  <c r="N91" i="4"/>
  <c r="H79" i="4"/>
  <c r="K58" i="4"/>
  <c r="E119" i="4"/>
  <c r="N89" i="2" s="1"/>
  <c r="M59" i="4"/>
  <c r="K17" i="2"/>
  <c r="M16" i="2"/>
  <c r="H115" i="4"/>
  <c r="E79" i="4"/>
  <c r="H77" i="2" s="1"/>
  <c r="N81" i="4"/>
  <c r="M58" i="4"/>
  <c r="N55" i="4"/>
  <c r="J93" i="4"/>
  <c r="J111" i="4"/>
  <c r="H95" i="4"/>
  <c r="G16" i="2"/>
  <c r="L35" i="4"/>
  <c r="J58" i="4"/>
  <c r="H17" i="2"/>
  <c r="O57" i="4"/>
  <c r="N17" i="2"/>
  <c r="N16" i="2"/>
  <c r="H78" i="4"/>
  <c r="L16" i="2"/>
  <c r="J82" i="4"/>
  <c r="K16" i="2"/>
  <c r="J86" i="4"/>
  <c r="K95" i="4"/>
  <c r="K114" i="4"/>
  <c r="M110" i="4"/>
  <c r="O106" i="4"/>
  <c r="K86" i="4"/>
  <c r="M105" i="4"/>
  <c r="M75" i="4"/>
  <c r="J92" i="4"/>
  <c r="J76" i="4"/>
  <c r="I121" i="4"/>
  <c r="N77" i="4"/>
  <c r="K80" i="4"/>
  <c r="E90" i="4"/>
  <c r="H88" i="2" s="1"/>
  <c r="H81" i="4"/>
  <c r="L117" i="4"/>
  <c r="I77" i="4"/>
  <c r="I93" i="4"/>
  <c r="I85" i="4"/>
  <c r="N113" i="4"/>
  <c r="O95" i="4"/>
  <c r="M79" i="4"/>
  <c r="L75" i="4"/>
  <c r="I89" i="4"/>
  <c r="M122" i="4"/>
  <c r="Q16" i="2"/>
  <c r="H89" i="4"/>
  <c r="M32" i="4"/>
  <c r="O86" i="4"/>
  <c r="K32" i="4"/>
  <c r="J33" i="4"/>
  <c r="P80" i="4"/>
  <c r="F132" i="4" s="1"/>
  <c r="P93" i="4"/>
  <c r="F145" i="4" s="1"/>
  <c r="E111" i="4"/>
  <c r="N81" i="2" s="1"/>
  <c r="E75" i="4"/>
  <c r="H73" i="2" s="1"/>
  <c r="M33" i="4"/>
  <c r="M83" i="4"/>
  <c r="L33" i="4"/>
  <c r="L32" i="4"/>
  <c r="J32" i="4"/>
  <c r="J77" i="4"/>
  <c r="N89" i="4"/>
  <c r="L112" i="4"/>
  <c r="F121" i="2"/>
  <c r="F120" i="2"/>
  <c r="F119" i="2"/>
  <c r="O93" i="4"/>
  <c r="K33" i="4"/>
  <c r="I33" i="4"/>
  <c r="N83" i="4"/>
  <c r="K94" i="4"/>
  <c r="I117" i="4"/>
  <c r="E77" i="4"/>
  <c r="H75" i="2" s="1"/>
  <c r="O121" i="4"/>
  <c r="E83" i="4"/>
  <c r="H81" i="2" s="1"/>
  <c r="P81" i="4"/>
  <c r="F133" i="4" s="1"/>
  <c r="H118" i="4"/>
  <c r="J114" i="4"/>
  <c r="O91" i="4"/>
  <c r="E122" i="4"/>
  <c r="N92" i="2" s="1"/>
  <c r="L110" i="4"/>
  <c r="H59" i="4"/>
  <c r="I103" i="4"/>
  <c r="K92" i="4"/>
  <c r="I58" i="4"/>
  <c r="N123" i="4"/>
  <c r="E35" i="4"/>
  <c r="E46" i="2" s="1"/>
  <c r="E55" i="4"/>
  <c r="E56" i="2" s="1"/>
  <c r="K90" i="4"/>
  <c r="K84" i="4"/>
  <c r="E120" i="4"/>
  <c r="N90" i="2" s="1"/>
  <c r="H107" i="4"/>
  <c r="N79" i="4"/>
  <c r="H32" i="4"/>
  <c r="E59" i="4"/>
  <c r="E60" i="2" s="1"/>
  <c r="M93" i="4"/>
  <c r="L88" i="4"/>
  <c r="N115" i="4"/>
  <c r="H117" i="4"/>
  <c r="J84" i="4"/>
  <c r="O80" i="4"/>
  <c r="L55" i="4"/>
  <c r="O33" i="4"/>
  <c r="E58" i="4"/>
  <c r="E59" i="2" s="1"/>
  <c r="H75" i="4"/>
  <c r="L92" i="4"/>
  <c r="P111" i="4"/>
  <c r="E135" i="4" s="1"/>
  <c r="E107" i="4"/>
  <c r="N77" i="2" s="1"/>
  <c r="K106" i="4"/>
  <c r="E25" i="2"/>
  <c r="I87" i="4"/>
  <c r="O32" i="4"/>
  <c r="E57" i="4"/>
  <c r="E58" i="2" s="1"/>
  <c r="L90" i="4"/>
  <c r="O79" i="4"/>
  <c r="H108" i="4"/>
  <c r="E117" i="4"/>
  <c r="N87" i="2" s="1"/>
  <c r="E26" i="2"/>
  <c r="K88" i="4"/>
  <c r="E84" i="4"/>
  <c r="H82" i="2" s="1"/>
  <c r="E56" i="4"/>
  <c r="E57" i="2" s="1"/>
  <c r="N93" i="4"/>
  <c r="E81" i="4"/>
  <c r="H79" i="2" s="1"/>
  <c r="J104" i="4"/>
  <c r="L105" i="4"/>
  <c r="M77" i="4"/>
  <c r="P59" i="4"/>
  <c r="K60" i="2" s="1"/>
  <c r="P115" i="4"/>
  <c r="E139" i="4" s="1"/>
  <c r="N33" i="4"/>
  <c r="N32" i="4"/>
  <c r="H55" i="4"/>
  <c r="L78" i="4"/>
  <c r="H85" i="4"/>
  <c r="M123" i="4"/>
  <c r="P116" i="4"/>
  <c r="E140" i="4" s="1"/>
  <c r="H106" i="4"/>
  <c r="P110" i="4"/>
  <c r="E134" i="4" s="1"/>
  <c r="K105" i="4"/>
  <c r="L107" i="4"/>
  <c r="N121" i="4"/>
  <c r="E121" i="4"/>
  <c r="N91" i="2" s="1"/>
  <c r="O116" i="4"/>
  <c r="K76" i="4"/>
  <c r="P85" i="4"/>
  <c r="F137" i="4" s="1"/>
  <c r="N112" i="4"/>
  <c r="O111" i="4"/>
  <c r="N103" i="4"/>
  <c r="E118" i="4"/>
  <c r="N88" i="2" s="1"/>
  <c r="O110" i="4"/>
  <c r="J105" i="4"/>
  <c r="H91" i="4"/>
  <c r="H83" i="4"/>
  <c r="L84" i="4"/>
  <c r="I81" i="4"/>
  <c r="M90" i="4"/>
  <c r="L109" i="4"/>
  <c r="E108" i="4"/>
  <c r="N78" i="2" s="1"/>
  <c r="E123" i="4"/>
  <c r="N93" i="2" s="1"/>
  <c r="I114" i="4"/>
  <c r="P120" i="4"/>
  <c r="E144" i="4" s="1"/>
  <c r="N116" i="4"/>
  <c r="I95" i="4"/>
  <c r="O87" i="4"/>
  <c r="M88" i="4"/>
  <c r="J85" i="4"/>
  <c r="N94" i="4"/>
  <c r="J106" i="4"/>
  <c r="I104" i="4"/>
  <c r="O118" i="4"/>
  <c r="K110" i="4"/>
  <c r="J109" i="4"/>
  <c r="I105" i="4"/>
  <c r="H58" i="4"/>
  <c r="L80" i="4"/>
  <c r="M78" i="4"/>
  <c r="J78" i="4"/>
  <c r="P91" i="4"/>
  <c r="F143" i="4" s="1"/>
  <c r="M92" i="4"/>
  <c r="J89" i="4"/>
  <c r="J122" i="4"/>
  <c r="H103" i="4"/>
  <c r="L123" i="4"/>
  <c r="E115" i="4"/>
  <c r="N85" i="2" s="1"/>
  <c r="E106" i="4"/>
  <c r="N76" i="2" s="1"/>
  <c r="O120" i="4"/>
  <c r="M116" i="4"/>
  <c r="O81" i="4"/>
  <c r="L82" i="4"/>
  <c r="P95" i="4"/>
  <c r="F147" i="4" s="1"/>
  <c r="P79" i="4"/>
  <c r="F131" i="4" s="1"/>
  <c r="E94" i="4"/>
  <c r="H92" i="2" s="1"/>
  <c r="J119" i="4"/>
  <c r="P121" i="4"/>
  <c r="E145" i="4" s="1"/>
  <c r="O119" i="4"/>
  <c r="I111" i="4"/>
  <c r="M121" i="4"/>
  <c r="I109" i="4"/>
  <c r="H105" i="4"/>
  <c r="I32" i="4"/>
  <c r="I59" i="4"/>
  <c r="N57" i="4"/>
  <c r="P86" i="4"/>
  <c r="F138" i="4" s="1"/>
  <c r="E85" i="4"/>
  <c r="H83" i="2" s="1"/>
  <c r="L86" i="4"/>
  <c r="I79" i="4"/>
  <c r="M84" i="4"/>
  <c r="L76" i="4"/>
  <c r="J116" i="4"/>
  <c r="P118" i="4"/>
  <c r="E142" i="4" s="1"/>
  <c r="L115" i="4"/>
  <c r="K107" i="4"/>
  <c r="P117" i="4"/>
  <c r="E141" i="4" s="1"/>
  <c r="N120" i="4"/>
  <c r="N114" i="4"/>
  <c r="H33" i="4"/>
  <c r="J59" i="4"/>
  <c r="M57" i="4"/>
  <c r="H90" i="4"/>
  <c r="I88" i="4"/>
  <c r="I91" i="4"/>
  <c r="I83" i="4"/>
  <c r="N88" i="4"/>
  <c r="J81" i="4"/>
  <c r="H113" i="4"/>
  <c r="O115" i="4"/>
  <c r="N111" i="4"/>
  <c r="P122" i="4"/>
  <c r="E146" i="4" s="1"/>
  <c r="H114" i="4"/>
  <c r="H109" i="4"/>
  <c r="E105" i="4"/>
  <c r="N75" i="2" s="1"/>
  <c r="O36" i="4"/>
  <c r="L57" i="4"/>
  <c r="K91" i="4"/>
  <c r="J95" i="4"/>
  <c r="P87" i="4"/>
  <c r="F139" i="4" s="1"/>
  <c r="N92" i="4"/>
  <c r="K85" i="4"/>
  <c r="P109" i="4"/>
  <c r="E133" i="4" s="1"/>
  <c r="M112" i="4"/>
  <c r="P107" i="4"/>
  <c r="E131" i="4" s="1"/>
  <c r="N118" i="4"/>
  <c r="J110" i="4"/>
  <c r="M120" i="4"/>
  <c r="M114" i="4"/>
  <c r="D17" i="2"/>
  <c r="P32" i="4"/>
  <c r="K43" i="2" s="1"/>
  <c r="K59" i="4"/>
  <c r="K57" i="4"/>
  <c r="K75" i="4"/>
  <c r="M94" i="4"/>
  <c r="K78" i="4"/>
  <c r="E92" i="4"/>
  <c r="H90" i="2" s="1"/>
  <c r="E80" i="4"/>
  <c r="H78" i="2" s="1"/>
  <c r="K89" i="4"/>
  <c r="N106" i="4"/>
  <c r="K109" i="4"/>
  <c r="H104" i="4"/>
  <c r="P114" i="4"/>
  <c r="E138" i="4" s="1"/>
  <c r="P105" i="4"/>
  <c r="E129" i="4" s="1"/>
  <c r="E109" i="4"/>
  <c r="N79" i="2" s="1"/>
  <c r="P104" i="4"/>
  <c r="E128" i="4" s="1"/>
  <c r="G17" i="2"/>
  <c r="N36" i="4"/>
  <c r="P58" i="4"/>
  <c r="K59" i="2" s="1"/>
  <c r="J57" i="4"/>
  <c r="H84" i="4"/>
  <c r="O77" i="4"/>
  <c r="M82" i="4"/>
  <c r="P75" i="4"/>
  <c r="F127" i="4" s="1"/>
  <c r="N84" i="4"/>
  <c r="H94" i="4"/>
  <c r="L103" i="4"/>
  <c r="I106" i="4"/>
  <c r="K123" i="4"/>
  <c r="H111" i="4"/>
  <c r="L121" i="4"/>
  <c r="L120" i="4"/>
  <c r="M103" i="4"/>
  <c r="P36" i="4"/>
  <c r="K47" i="2" s="1"/>
  <c r="L59" i="4"/>
  <c r="I57" i="4"/>
  <c r="K77" i="4"/>
  <c r="E82" i="4"/>
  <c r="H80" i="2" s="1"/>
  <c r="M86" i="4"/>
  <c r="J79" i="4"/>
  <c r="O88" i="4"/>
  <c r="M76" i="4"/>
  <c r="I122" i="4"/>
  <c r="E103" i="4"/>
  <c r="N73" i="2" s="1"/>
  <c r="N119" i="4"/>
  <c r="J107" i="4"/>
  <c r="O117" i="4"/>
  <c r="P108" i="4"/>
  <c r="E132" i="4" s="1"/>
  <c r="M113" i="4"/>
  <c r="H25" i="2"/>
  <c r="M36" i="4"/>
  <c r="P57" i="4"/>
  <c r="K58" i="2" s="1"/>
  <c r="H57" i="4"/>
  <c r="M80" i="4"/>
  <c r="E86" i="4"/>
  <c r="H84" i="2" s="1"/>
  <c r="J91" i="4"/>
  <c r="J83" i="4"/>
  <c r="O92" i="4"/>
  <c r="K81" i="4"/>
  <c r="I119" i="4"/>
  <c r="P123" i="4"/>
  <c r="E147" i="4" s="1"/>
  <c r="K115" i="4"/>
  <c r="E114" i="4"/>
  <c r="N84" i="2" s="1"/>
  <c r="K120" i="4"/>
  <c r="O104" i="4"/>
  <c r="N90" i="4"/>
  <c r="N78" i="4"/>
  <c r="E88" i="4"/>
  <c r="H86" i="2" s="1"/>
  <c r="E76" i="4"/>
  <c r="H74" i="2" s="1"/>
  <c r="L85" i="4"/>
  <c r="I116" i="4"/>
  <c r="I120" i="4"/>
  <c r="M111" i="4"/>
  <c r="O122" i="4"/>
  <c r="I110" i="4"/>
  <c r="O108" i="4"/>
  <c r="L113" i="4"/>
  <c r="H26" i="2"/>
  <c r="O34" i="4"/>
  <c r="L36" i="4"/>
  <c r="N59" i="4"/>
  <c r="N56" i="4"/>
  <c r="E87" i="4"/>
  <c r="H85" i="2" s="1"/>
  <c r="O94" i="4"/>
  <c r="N82" i="4"/>
  <c r="H92" i="4"/>
  <c r="H80" i="4"/>
  <c r="L89" i="4"/>
  <c r="E113" i="4"/>
  <c r="N83" i="2" s="1"/>
  <c r="L116" i="4"/>
  <c r="O107" i="4"/>
  <c r="M118" i="4"/>
  <c r="O105" i="4"/>
  <c r="J120" i="4"/>
  <c r="N104" i="4"/>
  <c r="P34" i="4"/>
  <c r="K45" i="2" s="1"/>
  <c r="O75" i="4"/>
  <c r="O84" i="4"/>
  <c r="I94" i="4"/>
  <c r="O109" i="4"/>
  <c r="H112" i="4"/>
  <c r="E104" i="4"/>
  <c r="N74" i="2" s="1"/>
  <c r="O114" i="4"/>
  <c r="K121" i="4"/>
  <c r="N108" i="4"/>
  <c r="K113" i="4"/>
  <c r="N34" i="4"/>
  <c r="K36" i="4"/>
  <c r="O59" i="4"/>
  <c r="L56" i="4"/>
  <c r="K93" i="4"/>
  <c r="H82" i="4"/>
  <c r="L91" i="4"/>
  <c r="K79" i="4"/>
  <c r="P88" i="4"/>
  <c r="F140" i="4" s="1"/>
  <c r="N76" i="4"/>
  <c r="M106" i="4"/>
  <c r="J108" i="4"/>
  <c r="J123" i="4"/>
  <c r="N122" i="4"/>
  <c r="N117" i="4"/>
  <c r="L118" i="4"/>
  <c r="M104" i="4"/>
  <c r="E33" i="4"/>
  <c r="E44" i="2" s="1"/>
  <c r="P33" i="4"/>
  <c r="K44" i="2" s="1"/>
  <c r="H56" i="4"/>
  <c r="J75" i="4"/>
  <c r="H86" i="4"/>
  <c r="L95" i="4"/>
  <c r="K83" i="4"/>
  <c r="P92" i="4"/>
  <c r="F144" i="4" s="1"/>
  <c r="L81" i="4"/>
  <c r="K103" i="4"/>
  <c r="L104" i="4"/>
  <c r="M119" i="4"/>
  <c r="L122" i="4"/>
  <c r="P113" i="4"/>
  <c r="E137" i="4" s="1"/>
  <c r="M108" i="4"/>
  <c r="J113" i="4"/>
  <c r="M34" i="4"/>
  <c r="J36" i="4"/>
  <c r="I55" i="4"/>
  <c r="E63" i="4" s="1"/>
  <c r="L77" i="4"/>
  <c r="O90" i="4"/>
  <c r="O78" i="4"/>
  <c r="H88" i="4"/>
  <c r="H76" i="4"/>
  <c r="M85" i="4"/>
  <c r="H122" i="4"/>
  <c r="O123" i="4"/>
  <c r="J115" i="4"/>
  <c r="J118" i="4"/>
  <c r="H110" i="4"/>
  <c r="K118" i="4"/>
  <c r="I113" i="4"/>
  <c r="P35" i="4"/>
  <c r="K46" i="2" s="1"/>
  <c r="E34" i="4"/>
  <c r="E45" i="2" s="1"/>
  <c r="I90" i="4"/>
  <c r="L34" i="4"/>
  <c r="I36" i="4"/>
  <c r="I56" i="4"/>
  <c r="J80" i="4"/>
  <c r="N80" i="4"/>
  <c r="P94" i="4"/>
  <c r="F146" i="4" s="1"/>
  <c r="O82" i="4"/>
  <c r="I92" i="4"/>
  <c r="I80" i="4"/>
  <c r="M89" i="4"/>
  <c r="H119" i="4"/>
  <c r="H120" i="4"/>
  <c r="L111" i="4"/>
  <c r="L114" i="4"/>
  <c r="N105" i="4"/>
  <c r="L108" i="4"/>
  <c r="I13" i="4"/>
  <c r="J13" i="4"/>
  <c r="K13" i="4"/>
  <c r="L13" i="4"/>
  <c r="M13" i="4"/>
  <c r="N13" i="4"/>
  <c r="O13" i="4"/>
  <c r="H14" i="4"/>
  <c r="I14" i="4"/>
  <c r="J14" i="4"/>
  <c r="K14" i="4"/>
  <c r="L14" i="4"/>
  <c r="M14" i="4"/>
  <c r="N14" i="4"/>
  <c r="O14" i="4"/>
  <c r="H15" i="4"/>
  <c r="P15" i="4"/>
  <c r="K36" i="2" s="1"/>
  <c r="I15" i="4"/>
  <c r="P14" i="4"/>
  <c r="K35" i="2" s="1"/>
  <c r="J15" i="4"/>
  <c r="P13" i="4"/>
  <c r="K34" i="2" s="1"/>
  <c r="K15" i="4"/>
  <c r="P12" i="4"/>
  <c r="K33" i="2" s="1"/>
  <c r="L15" i="4"/>
  <c r="P11" i="4"/>
  <c r="M15" i="4"/>
  <c r="N15" i="4"/>
  <c r="O15" i="4"/>
  <c r="H12" i="4"/>
  <c r="I11" i="4"/>
  <c r="I12" i="4"/>
  <c r="J11" i="4"/>
  <c r="J12" i="4"/>
  <c r="K11" i="4"/>
  <c r="K12" i="4"/>
  <c r="L11" i="4"/>
  <c r="L12" i="4"/>
  <c r="M11" i="4"/>
  <c r="M12" i="4"/>
  <c r="N11" i="4"/>
  <c r="N12" i="4"/>
  <c r="O11" i="4"/>
  <c r="O12" i="4"/>
  <c r="H11" i="4"/>
  <c r="H13" i="4"/>
  <c r="E11" i="4"/>
  <c r="E32" i="2" s="1"/>
  <c r="M56" i="4"/>
  <c r="K34" i="4"/>
  <c r="H36" i="4"/>
  <c r="J55" i="4"/>
  <c r="L83" i="4"/>
  <c r="P83" i="4"/>
  <c r="F135" i="4" s="1"/>
  <c r="E78" i="4"/>
  <c r="H76" i="2" s="1"/>
  <c r="L87" i="4"/>
  <c r="N75" i="4"/>
  <c r="P84" i="4"/>
  <c r="F136" i="4" s="1"/>
  <c r="J94" i="4"/>
  <c r="H116" i="4"/>
  <c r="K116" i="4"/>
  <c r="N107" i="4"/>
  <c r="N110" i="4"/>
  <c r="J121" i="4"/>
  <c r="K117" i="4"/>
  <c r="K112" i="4"/>
  <c r="P56" i="4"/>
  <c r="K57" i="2" s="1"/>
  <c r="P77" i="4"/>
  <c r="F129" i="4" s="1"/>
  <c r="J34" i="4"/>
  <c r="O35" i="4"/>
  <c r="J56" i="4"/>
  <c r="N86" i="4"/>
  <c r="H87" i="4"/>
  <c r="I82" i="4"/>
  <c r="M91" i="4"/>
  <c r="L79" i="4"/>
  <c r="E89" i="4"/>
  <c r="H87" i="2" s="1"/>
  <c r="O76" i="4"/>
  <c r="P112" i="4"/>
  <c r="E136" i="4" s="1"/>
  <c r="E112" i="4"/>
  <c r="N82" i="2" s="1"/>
  <c r="P103" i="4"/>
  <c r="E127" i="4" s="1"/>
  <c r="P106" i="4"/>
  <c r="E130" i="4" s="1"/>
  <c r="M117" i="4"/>
  <c r="K108" i="4"/>
  <c r="J112" i="4"/>
  <c r="O83" i="4"/>
  <c r="K87" i="4"/>
  <c r="I34" i="4"/>
  <c r="N35" i="4"/>
  <c r="K55" i="4"/>
  <c r="P89" i="4"/>
  <c r="F141" i="4" s="1"/>
  <c r="J90" i="4"/>
  <c r="I86" i="4"/>
  <c r="M95" i="4"/>
  <c r="I84" i="4"/>
  <c r="E93" i="4"/>
  <c r="H91" i="2" s="1"/>
  <c r="M81" i="4"/>
  <c r="N109" i="4"/>
  <c r="I108" i="4"/>
  <c r="I123" i="4"/>
  <c r="K122" i="4"/>
  <c r="O113" i="4"/>
  <c r="J117" i="4"/>
  <c r="I112" i="4"/>
  <c r="O56" i="4"/>
  <c r="P55" i="4"/>
  <c r="K56" i="2" s="1"/>
  <c r="Q17" i="2"/>
  <c r="H34" i="4"/>
  <c r="M35" i="4"/>
  <c r="K56" i="4"/>
  <c r="H93" i="4"/>
  <c r="L93" i="4"/>
  <c r="P90" i="4"/>
  <c r="F142" i="4" s="1"/>
  <c r="P78" i="4"/>
  <c r="F130" i="4" s="1"/>
  <c r="J88" i="4"/>
  <c r="I76" i="4"/>
  <c r="N85" i="4"/>
  <c r="L106" i="4"/>
  <c r="K104" i="4"/>
  <c r="L119" i="4"/>
  <c r="I118" i="4"/>
  <c r="E110" i="4"/>
  <c r="N80" i="2" s="1"/>
  <c r="I107" i="4"/>
  <c r="H77" i="4"/>
  <c r="E43" i="4"/>
  <c r="J15" i="2"/>
  <c r="I15" i="2"/>
  <c r="E12" i="4"/>
  <c r="E33" i="2" s="1"/>
  <c r="E13" i="4"/>
  <c r="E34" i="2" s="1"/>
  <c r="E14" i="4"/>
  <c r="E35" i="2" s="1"/>
  <c r="E15" i="4"/>
  <c r="E36" i="2" s="1"/>
  <c r="N26" i="2"/>
  <c r="H24" i="2"/>
  <c r="K15" i="2"/>
  <c r="E24" i="2"/>
  <c r="Q15" i="2"/>
  <c r="N15" i="2"/>
  <c r="M15" i="2"/>
  <c r="L15" i="2"/>
  <c r="H15" i="2"/>
  <c r="G15" i="2"/>
  <c r="D15" i="2"/>
  <c r="K26" i="2"/>
  <c r="N25" i="2"/>
  <c r="K25" i="2"/>
  <c r="K24" i="2"/>
  <c r="N24" i="2"/>
  <c r="J121" i="2" l="1"/>
  <c r="H20" i="4"/>
  <c r="M120" i="2"/>
  <c r="M121" i="2"/>
  <c r="F43" i="4"/>
  <c r="O15" i="2"/>
  <c r="H40" i="4"/>
  <c r="H63" i="4"/>
  <c r="F40" i="4"/>
  <c r="R17" i="2"/>
  <c r="G66" i="4"/>
  <c r="G25" i="2"/>
  <c r="E41" i="4"/>
  <c r="E40" i="4"/>
  <c r="H41" i="4"/>
  <c r="R16" i="2"/>
  <c r="O16" i="2"/>
  <c r="G63" i="4"/>
  <c r="H66" i="4"/>
  <c r="F41" i="4"/>
  <c r="F66" i="4"/>
  <c r="H65" i="4"/>
  <c r="H64" i="4"/>
  <c r="F16" i="2"/>
  <c r="G65" i="4"/>
  <c r="E67" i="4"/>
  <c r="E61" i="2"/>
  <c r="G56" i="2" s="1"/>
  <c r="J25" i="2"/>
  <c r="E60" i="4"/>
  <c r="G121" i="4" s="1"/>
  <c r="H44" i="4"/>
  <c r="E66" i="4"/>
  <c r="Q94" i="4"/>
  <c r="K92" i="2" s="1"/>
  <c r="M60" i="4"/>
  <c r="G40" i="4"/>
  <c r="Q84" i="4"/>
  <c r="K82" i="2" s="1"/>
  <c r="F17" i="2"/>
  <c r="L37" i="4"/>
  <c r="Q152" i="4"/>
  <c r="J26" i="2"/>
  <c r="Q79" i="4"/>
  <c r="K77" i="2" s="1"/>
  <c r="E65" i="4"/>
  <c r="Q95" i="4"/>
  <c r="K93" i="2" s="1"/>
  <c r="Q75" i="4"/>
  <c r="K73" i="2" s="1"/>
  <c r="H60" i="4"/>
  <c r="F44" i="4"/>
  <c r="Q90" i="4"/>
  <c r="K88" i="2" s="1"/>
  <c r="Q103" i="4"/>
  <c r="Q73" i="2" s="1"/>
  <c r="K60" i="4"/>
  <c r="E42" i="4"/>
  <c r="Q121" i="4"/>
  <c r="Q91" i="2" s="1"/>
  <c r="F65" i="4"/>
  <c r="Q106" i="4"/>
  <c r="Q76" i="2" s="1"/>
  <c r="G26" i="2"/>
  <c r="I60" i="4"/>
  <c r="Q115" i="4"/>
  <c r="Q85" i="2" s="1"/>
  <c r="O17" i="2"/>
  <c r="L60" i="4"/>
  <c r="F67" i="4"/>
  <c r="G41" i="4"/>
  <c r="G67" i="4"/>
  <c r="Q82" i="4"/>
  <c r="K80" i="2" s="1"/>
  <c r="E48" i="2"/>
  <c r="G43" i="2" s="1"/>
  <c r="G44" i="4"/>
  <c r="M96" i="4"/>
  <c r="F42" i="4"/>
  <c r="Q87" i="4"/>
  <c r="K85" i="2" s="1"/>
  <c r="J60" i="4"/>
  <c r="Q120" i="4"/>
  <c r="Q90" i="2" s="1"/>
  <c r="F63" i="4"/>
  <c r="I37" i="4"/>
  <c r="Q76" i="4"/>
  <c r="K74" i="2" s="1"/>
  <c r="K37" i="4"/>
  <c r="Q92" i="4"/>
  <c r="K90" i="2" s="1"/>
  <c r="Q81" i="4"/>
  <c r="K79" i="2" s="1"/>
  <c r="H95" i="2"/>
  <c r="J93" i="2" s="1"/>
  <c r="H43" i="4"/>
  <c r="N124" i="4"/>
  <c r="Q110" i="4"/>
  <c r="Q80" i="2" s="1"/>
  <c r="E20" i="4"/>
  <c r="L124" i="4"/>
  <c r="O60" i="4"/>
  <c r="Q111" i="4"/>
  <c r="Q81" i="2" s="1"/>
  <c r="I124" i="4"/>
  <c r="F23" i="4"/>
  <c r="E44" i="4"/>
  <c r="K48" i="2"/>
  <c r="Q108" i="4"/>
  <c r="Q78" i="2" s="1"/>
  <c r="Q80" i="4"/>
  <c r="K78" i="2" s="1"/>
  <c r="Q122" i="4"/>
  <c r="Q92" i="2" s="1"/>
  <c r="L96" i="4"/>
  <c r="Q93" i="4"/>
  <c r="K91" i="2" s="1"/>
  <c r="M37" i="4"/>
  <c r="Q117" i="4"/>
  <c r="Q87" i="2" s="1"/>
  <c r="Q112" i="4"/>
  <c r="Q82" i="2" s="1"/>
  <c r="O96" i="4"/>
  <c r="H67" i="4"/>
  <c r="Q113" i="4"/>
  <c r="Q83" i="2" s="1"/>
  <c r="N95" i="2"/>
  <c r="P80" i="2" s="1"/>
  <c r="H124" i="4"/>
  <c r="N96" i="4"/>
  <c r="Q123" i="4"/>
  <c r="Q93" i="2" s="1"/>
  <c r="Q109" i="4"/>
  <c r="Q79" i="2" s="1"/>
  <c r="J96" i="4"/>
  <c r="H42" i="4"/>
  <c r="O124" i="4"/>
  <c r="Q114" i="4"/>
  <c r="Q84" i="2" s="1"/>
  <c r="Q86" i="4"/>
  <c r="K84" i="2" s="1"/>
  <c r="Q119" i="4"/>
  <c r="Q89" i="2" s="1"/>
  <c r="H96" i="4"/>
  <c r="Q116" i="4"/>
  <c r="Q86" i="2" s="1"/>
  <c r="Q88" i="4"/>
  <c r="K86" i="2" s="1"/>
  <c r="F64" i="4"/>
  <c r="G43" i="4"/>
  <c r="K61" i="2"/>
  <c r="Q118" i="4"/>
  <c r="Q88" i="2" s="1"/>
  <c r="K96" i="4"/>
  <c r="K124" i="4"/>
  <c r="H37" i="4"/>
  <c r="Q104" i="4"/>
  <c r="Q74" i="2" s="1"/>
  <c r="Q89" i="4"/>
  <c r="K87" i="2" s="1"/>
  <c r="Q91" i="4"/>
  <c r="K89" i="2" s="1"/>
  <c r="F21" i="4"/>
  <c r="Q105" i="4"/>
  <c r="Q75" i="2" s="1"/>
  <c r="P60" i="4"/>
  <c r="N60" i="4"/>
  <c r="I96" i="4"/>
  <c r="J124" i="4"/>
  <c r="N37" i="4"/>
  <c r="M124" i="4"/>
  <c r="E23" i="4"/>
  <c r="G64" i="4"/>
  <c r="E21" i="4"/>
  <c r="Q78" i="4"/>
  <c r="K76" i="2" s="1"/>
  <c r="H16" i="4"/>
  <c r="E19" i="4"/>
  <c r="G22" i="4"/>
  <c r="Q77" i="4"/>
  <c r="K75" i="2" s="1"/>
  <c r="J37" i="4"/>
  <c r="O16" i="4"/>
  <c r="H19" i="4"/>
  <c r="F22" i="4"/>
  <c r="G42" i="4"/>
  <c r="E37" i="4"/>
  <c r="N16" i="4"/>
  <c r="E22" i="4"/>
  <c r="E64" i="4"/>
  <c r="Q83" i="4"/>
  <c r="K81" i="2" s="1"/>
  <c r="H21" i="4"/>
  <c r="O37" i="4"/>
  <c r="M16" i="4"/>
  <c r="P37" i="4"/>
  <c r="E96" i="4"/>
  <c r="G75" i="4" s="1"/>
  <c r="Q85" i="4"/>
  <c r="K83" i="2" s="1"/>
  <c r="Q107" i="4"/>
  <c r="Q77" i="2" s="1"/>
  <c r="G20" i="4"/>
  <c r="L16" i="4"/>
  <c r="G19" i="4"/>
  <c r="G21" i="4"/>
  <c r="F19" i="4"/>
  <c r="J16" i="4"/>
  <c r="P96" i="4"/>
  <c r="F148" i="4" s="1"/>
  <c r="P124" i="4"/>
  <c r="E148" i="4" s="1"/>
  <c r="I16" i="4"/>
  <c r="E124" i="4"/>
  <c r="H23" i="4"/>
  <c r="K32" i="2"/>
  <c r="K37" i="2" s="1"/>
  <c r="P16" i="4"/>
  <c r="G23" i="4"/>
  <c r="H22" i="4"/>
  <c r="K16" i="4"/>
  <c r="F20" i="4"/>
  <c r="M26" i="2"/>
  <c r="M25" i="2"/>
  <c r="J24" i="2"/>
  <c r="P24" i="2"/>
  <c r="P26" i="2"/>
  <c r="E16" i="4"/>
  <c r="G11" i="4" s="1"/>
  <c r="M24" i="2"/>
  <c r="P25" i="2"/>
  <c r="E37" i="2"/>
  <c r="G34" i="2" s="1"/>
  <c r="G24" i="2"/>
  <c r="P16" i="2" l="1"/>
  <c r="I40" i="4"/>
  <c r="L40" i="4" s="1"/>
  <c r="P17" i="2"/>
  <c r="G116" i="4"/>
  <c r="G113" i="4"/>
  <c r="G106" i="4"/>
  <c r="G122" i="4"/>
  <c r="G60" i="2"/>
  <c r="G59" i="2"/>
  <c r="G57" i="4"/>
  <c r="G112" i="4"/>
  <c r="G108" i="4"/>
  <c r="G110" i="4"/>
  <c r="G107" i="4"/>
  <c r="G115" i="4"/>
  <c r="G123" i="4"/>
  <c r="G120" i="4"/>
  <c r="G58" i="2"/>
  <c r="G117" i="4"/>
  <c r="G57" i="2"/>
  <c r="G119" i="4"/>
  <c r="G103" i="4"/>
  <c r="G55" i="4"/>
  <c r="G118" i="4"/>
  <c r="G104" i="4"/>
  <c r="G114" i="4"/>
  <c r="I41" i="4"/>
  <c r="K41" i="4" s="1"/>
  <c r="Q58" i="4"/>
  <c r="H59" i="2" s="1"/>
  <c r="Q32" i="4"/>
  <c r="H43" i="2" s="1"/>
  <c r="Q55" i="4"/>
  <c r="H56" i="2" s="1"/>
  <c r="I66" i="4"/>
  <c r="M66" i="4" s="1"/>
  <c r="G111" i="4"/>
  <c r="G59" i="4"/>
  <c r="G105" i="4"/>
  <c r="G58" i="4"/>
  <c r="G109" i="4"/>
  <c r="G56" i="4"/>
  <c r="G68" i="4"/>
  <c r="I67" i="4"/>
  <c r="J67" i="4" s="1"/>
  <c r="I65" i="4"/>
  <c r="K65" i="4" s="1"/>
  <c r="G81" i="4"/>
  <c r="G152" i="4"/>
  <c r="G131" i="2" s="1"/>
  <c r="F45" i="4"/>
  <c r="H131" i="2"/>
  <c r="Q57" i="4"/>
  <c r="H58" i="2" s="1"/>
  <c r="J82" i="2"/>
  <c r="J88" i="2"/>
  <c r="Q33" i="4"/>
  <c r="H44" i="2" s="1"/>
  <c r="J91" i="2"/>
  <c r="J87" i="2"/>
  <c r="J81" i="2"/>
  <c r="J79" i="2"/>
  <c r="Q36" i="4"/>
  <c r="H47" i="2" s="1"/>
  <c r="J90" i="2"/>
  <c r="J80" i="2"/>
  <c r="J83" i="2"/>
  <c r="J78" i="2"/>
  <c r="J84" i="2"/>
  <c r="I43" i="4"/>
  <c r="K43" i="4" s="1"/>
  <c r="J74" i="2"/>
  <c r="J77" i="2"/>
  <c r="J92" i="2"/>
  <c r="F68" i="4"/>
  <c r="J85" i="2"/>
  <c r="J76" i="2"/>
  <c r="J75" i="2"/>
  <c r="I63" i="4"/>
  <c r="J63" i="4" s="1"/>
  <c r="J89" i="2"/>
  <c r="G46" i="2"/>
  <c r="G44" i="2"/>
  <c r="G47" i="2"/>
  <c r="G45" i="2"/>
  <c r="J86" i="2"/>
  <c r="I44" i="4"/>
  <c r="L44" i="4" s="1"/>
  <c r="J73" i="2"/>
  <c r="H45" i="4"/>
  <c r="H68" i="4"/>
  <c r="E45" i="4"/>
  <c r="P89" i="2"/>
  <c r="Q59" i="4"/>
  <c r="H60" i="2" s="1"/>
  <c r="P77" i="2"/>
  <c r="Q95" i="2"/>
  <c r="R78" i="2" s="1"/>
  <c r="P87" i="2"/>
  <c r="P81" i="2"/>
  <c r="P75" i="2"/>
  <c r="P76" i="2"/>
  <c r="P91" i="2"/>
  <c r="P83" i="2"/>
  <c r="I42" i="4"/>
  <c r="J42" i="4" s="1"/>
  <c r="P82" i="2"/>
  <c r="P86" i="2"/>
  <c r="P84" i="2"/>
  <c r="P92" i="2"/>
  <c r="P88" i="2"/>
  <c r="P93" i="2"/>
  <c r="I64" i="4"/>
  <c r="J64" i="4" s="1"/>
  <c r="P74" i="2"/>
  <c r="P90" i="2"/>
  <c r="P85" i="2"/>
  <c r="P79" i="2"/>
  <c r="G32" i="4"/>
  <c r="Q35" i="4"/>
  <c r="H46" i="2" s="1"/>
  <c r="G83" i="4"/>
  <c r="I20" i="4"/>
  <c r="L20" i="4" s="1"/>
  <c r="K95" i="2"/>
  <c r="M74" i="2" s="1"/>
  <c r="G94" i="4"/>
  <c r="G92" i="4"/>
  <c r="E68" i="4"/>
  <c r="P78" i="2"/>
  <c r="G36" i="4"/>
  <c r="P73" i="2"/>
  <c r="G77" i="4"/>
  <c r="G35" i="4"/>
  <c r="G80" i="4"/>
  <c r="G78" i="4"/>
  <c r="G33" i="4"/>
  <c r="I19" i="4"/>
  <c r="Q11" i="4"/>
  <c r="E24" i="4"/>
  <c r="Q56" i="4"/>
  <c r="H57" i="2" s="1"/>
  <c r="G34" i="4"/>
  <c r="G85" i="4"/>
  <c r="G87" i="4"/>
  <c r="G91" i="4"/>
  <c r="F24" i="4"/>
  <c r="Q14" i="4"/>
  <c r="I22" i="4"/>
  <c r="M22" i="4" s="1"/>
  <c r="G90" i="4"/>
  <c r="Q15" i="4"/>
  <c r="I23" i="4"/>
  <c r="G24" i="4"/>
  <c r="G84" i="4"/>
  <c r="Q34" i="4"/>
  <c r="H45" i="2" s="1"/>
  <c r="G93" i="4"/>
  <c r="Q13" i="4"/>
  <c r="I21" i="4"/>
  <c r="G76" i="4"/>
  <c r="H24" i="4"/>
  <c r="Q96" i="4"/>
  <c r="R94" i="4" s="1"/>
  <c r="G82" i="4"/>
  <c r="G45" i="4"/>
  <c r="G79" i="4"/>
  <c r="G86" i="4"/>
  <c r="G88" i="4"/>
  <c r="G95" i="4"/>
  <c r="G89" i="4"/>
  <c r="Q12" i="4"/>
  <c r="H33" i="2" s="1"/>
  <c r="Q124" i="4"/>
  <c r="G12" i="4"/>
  <c r="G13" i="4"/>
  <c r="G14" i="4"/>
  <c r="G32" i="2"/>
  <c r="G35" i="2"/>
  <c r="G33" i="2"/>
  <c r="G15" i="4"/>
  <c r="G36" i="2"/>
  <c r="M40" i="4" l="1"/>
  <c r="J41" i="4"/>
  <c r="K40" i="4"/>
  <c r="J40" i="4"/>
  <c r="G61" i="2"/>
  <c r="M41" i="4"/>
  <c r="G60" i="4"/>
  <c r="L66" i="4"/>
  <c r="J66" i="4"/>
  <c r="L41" i="4"/>
  <c r="L65" i="4"/>
  <c r="K66" i="4"/>
  <c r="M65" i="4"/>
  <c r="G124" i="4"/>
  <c r="M67" i="4"/>
  <c r="J65" i="4"/>
  <c r="K67" i="4"/>
  <c r="L67" i="4"/>
  <c r="G48" i="2"/>
  <c r="M42" i="4"/>
  <c r="L42" i="4"/>
  <c r="K42" i="4"/>
  <c r="J95" i="2"/>
  <c r="I45" i="4"/>
  <c r="L45" i="4" s="1"/>
  <c r="L63" i="4"/>
  <c r="K63" i="4"/>
  <c r="M43" i="4"/>
  <c r="L43" i="4"/>
  <c r="M63" i="4"/>
  <c r="J43" i="4"/>
  <c r="R75" i="2"/>
  <c r="R93" i="2"/>
  <c r="R91" i="2"/>
  <c r="R80" i="2"/>
  <c r="R90" i="2"/>
  <c r="R82" i="2"/>
  <c r="R88" i="2"/>
  <c r="H61" i="2"/>
  <c r="J56" i="2" s="1"/>
  <c r="R89" i="2"/>
  <c r="J44" i="4"/>
  <c r="R92" i="2"/>
  <c r="R76" i="2"/>
  <c r="R86" i="2"/>
  <c r="R87" i="2"/>
  <c r="R81" i="2"/>
  <c r="R84" i="2"/>
  <c r="R73" i="2"/>
  <c r="R79" i="2"/>
  <c r="K44" i="4"/>
  <c r="R93" i="4"/>
  <c r="M44" i="4"/>
  <c r="R74" i="2"/>
  <c r="H48" i="2"/>
  <c r="J47" i="2" s="1"/>
  <c r="K20" i="4"/>
  <c r="P95" i="2"/>
  <c r="I68" i="4"/>
  <c r="J68" i="4" s="1"/>
  <c r="M86" i="2"/>
  <c r="M77" i="2"/>
  <c r="M78" i="2"/>
  <c r="M82" i="2"/>
  <c r="M64" i="4"/>
  <c r="Q37" i="4"/>
  <c r="M92" i="2"/>
  <c r="M85" i="2"/>
  <c r="M73" i="2"/>
  <c r="M83" i="2"/>
  <c r="G37" i="4"/>
  <c r="M84" i="2"/>
  <c r="M80" i="2"/>
  <c r="M20" i="4"/>
  <c r="J20" i="4"/>
  <c r="M87" i="2"/>
  <c r="M90" i="2"/>
  <c r="K64" i="4"/>
  <c r="L64" i="4"/>
  <c r="M79" i="2"/>
  <c r="M81" i="2"/>
  <c r="M91" i="2"/>
  <c r="M75" i="2"/>
  <c r="M76" i="2"/>
  <c r="M88" i="2"/>
  <c r="M89" i="2"/>
  <c r="R85" i="2"/>
  <c r="M93" i="2"/>
  <c r="R77" i="2"/>
  <c r="R83" i="2"/>
  <c r="R75" i="4"/>
  <c r="R77" i="4"/>
  <c r="R82" i="4"/>
  <c r="R76" i="4"/>
  <c r="R95" i="4"/>
  <c r="G96" i="4"/>
  <c r="R80" i="4"/>
  <c r="R89" i="4"/>
  <c r="R91" i="4"/>
  <c r="R83" i="4"/>
  <c r="R92" i="4"/>
  <c r="H35" i="2"/>
  <c r="L22" i="4"/>
  <c r="K23" i="4"/>
  <c r="J23" i="4"/>
  <c r="L23" i="4"/>
  <c r="J22" i="4"/>
  <c r="M19" i="4"/>
  <c r="K19" i="4"/>
  <c r="J19" i="4"/>
  <c r="M23" i="4"/>
  <c r="H34" i="2"/>
  <c r="R85" i="4"/>
  <c r="L19" i="4"/>
  <c r="M21" i="4"/>
  <c r="L21" i="4"/>
  <c r="J21" i="4"/>
  <c r="K21" i="4"/>
  <c r="R88" i="4"/>
  <c r="I24" i="4"/>
  <c r="K24" i="4" s="1"/>
  <c r="R84" i="4"/>
  <c r="R86" i="4"/>
  <c r="R79" i="4"/>
  <c r="Q60" i="4"/>
  <c r="R55" i="4" s="1"/>
  <c r="R90" i="4"/>
  <c r="H36" i="2"/>
  <c r="H32" i="2"/>
  <c r="Q16" i="4"/>
  <c r="R81" i="4"/>
  <c r="K22" i="4"/>
  <c r="R87" i="4"/>
  <c r="R78" i="4"/>
  <c r="G16" i="4"/>
  <c r="G37" i="2"/>
  <c r="M45" i="4" l="1"/>
  <c r="K45" i="4"/>
  <c r="J45" i="4"/>
  <c r="R35" i="4"/>
  <c r="R152" i="4"/>
  <c r="J131" i="2" s="1"/>
  <c r="J58" i="2"/>
  <c r="J57" i="2"/>
  <c r="J46" i="2"/>
  <c r="J43" i="2"/>
  <c r="R34" i="4"/>
  <c r="J45" i="2"/>
  <c r="R33" i="4"/>
  <c r="R36" i="4"/>
  <c r="K68" i="4"/>
  <c r="J44" i="2"/>
  <c r="M68" i="4"/>
  <c r="L68" i="4"/>
  <c r="J59" i="2"/>
  <c r="J60" i="2"/>
  <c r="R32" i="4"/>
  <c r="M95" i="2"/>
  <c r="R119" i="4"/>
  <c r="R59" i="4"/>
  <c r="R58" i="4"/>
  <c r="R109" i="4"/>
  <c r="R11" i="4"/>
  <c r="R12" i="4"/>
  <c r="R108" i="4"/>
  <c r="R106" i="4"/>
  <c r="R113" i="4"/>
  <c r="R120" i="4"/>
  <c r="R57" i="4"/>
  <c r="R14" i="4"/>
  <c r="R13" i="4"/>
  <c r="R117" i="4"/>
  <c r="R56" i="4"/>
  <c r="R15" i="4"/>
  <c r="R105" i="4"/>
  <c r="R114" i="4"/>
  <c r="R103" i="4"/>
  <c r="J24" i="4"/>
  <c r="M24" i="4"/>
  <c r="H37" i="2"/>
  <c r="J33" i="2" s="1"/>
  <c r="R116" i="4"/>
  <c r="R122" i="4"/>
  <c r="R107" i="4"/>
  <c r="R104" i="4"/>
  <c r="R112" i="4"/>
  <c r="R111" i="4"/>
  <c r="R115" i="4"/>
  <c r="R110" i="4"/>
  <c r="R123" i="4"/>
  <c r="R118" i="4"/>
  <c r="R121" i="4"/>
  <c r="L24" i="4"/>
  <c r="R96" i="4"/>
  <c r="R37" i="4" l="1"/>
  <c r="J48" i="2"/>
  <c r="J61" i="2"/>
  <c r="R60" i="4"/>
  <c r="J32" i="2"/>
  <c r="R124" i="4"/>
  <c r="J34" i="2"/>
  <c r="J36" i="2"/>
  <c r="J35" i="2"/>
  <c r="R16" i="4"/>
  <c r="B276" i="4"/>
  <c r="B275" i="4"/>
  <c r="B274" i="4"/>
  <c r="B273" i="4"/>
  <c r="B272" i="4"/>
  <c r="B271" i="4"/>
  <c r="B270" i="4"/>
  <c r="B269" i="4"/>
  <c r="B268" i="4"/>
  <c r="B267" i="4"/>
  <c r="B266" i="4"/>
  <c r="B265" i="4"/>
  <c r="B264" i="4"/>
  <c r="B263" i="4"/>
  <c r="B262" i="4"/>
  <c r="B261" i="4"/>
  <c r="B260" i="4"/>
  <c r="B259" i="4"/>
  <c r="B258" i="4"/>
  <c r="B257" i="4"/>
  <c r="B256" i="4"/>
  <c r="B255" i="4"/>
  <c r="B254" i="4"/>
  <c r="B253" i="4"/>
  <c r="B252" i="4"/>
  <c r="B251" i="4"/>
  <c r="B250" i="4"/>
  <c r="B249" i="4"/>
  <c r="B248" i="4"/>
  <c r="B247" i="4"/>
  <c r="B246" i="4"/>
  <c r="B245" i="4"/>
  <c r="B244" i="4"/>
  <c r="B243" i="4"/>
  <c r="B242" i="4"/>
  <c r="B241" i="4"/>
  <c r="B240" i="4"/>
  <c r="B239" i="4"/>
  <c r="B238" i="4"/>
  <c r="B237" i="4"/>
  <c r="B236" i="4"/>
  <c r="B235" i="4"/>
  <c r="B234" i="4"/>
  <c r="B233" i="4"/>
  <c r="B232" i="4"/>
  <c r="B231" i="4"/>
  <c r="B230" i="4"/>
  <c r="B229" i="4"/>
  <c r="B228" i="4"/>
  <c r="B227" i="4"/>
  <c r="B226" i="4"/>
  <c r="B225" i="4"/>
  <c r="B224" i="4"/>
  <c r="B223" i="4"/>
  <c r="B222" i="4"/>
  <c r="B221" i="4"/>
  <c r="B220" i="4"/>
  <c r="B219" i="4"/>
  <c r="B218" i="4"/>
  <c r="B217" i="4"/>
  <c r="B216" i="4"/>
  <c r="B215" i="4"/>
  <c r="B214" i="4"/>
  <c r="B213" i="4"/>
  <c r="B212" i="4"/>
  <c r="B211" i="4"/>
  <c r="B210" i="4"/>
  <c r="B209" i="4"/>
  <c r="B208" i="4"/>
  <c r="B207" i="4"/>
  <c r="B206" i="4"/>
  <c r="B205" i="4"/>
  <c r="B204" i="4"/>
  <c r="B203" i="4"/>
  <c r="B202" i="4"/>
  <c r="B201" i="4"/>
  <c r="B200" i="4"/>
  <c r="B199" i="4"/>
  <c r="B198" i="4"/>
  <c r="B197" i="4"/>
  <c r="B196" i="4"/>
  <c r="B195" i="4"/>
  <c r="B194" i="4"/>
  <c r="B193" i="4"/>
  <c r="B192" i="4"/>
  <c r="B191" i="4"/>
  <c r="B190" i="4"/>
  <c r="B189" i="4"/>
  <c r="B188" i="4"/>
  <c r="B187" i="4"/>
  <c r="B186" i="4"/>
  <c r="B185" i="4"/>
  <c r="B184" i="4"/>
  <c r="B183" i="4"/>
  <c r="B182" i="4"/>
  <c r="B181" i="4"/>
  <c r="B180" i="4"/>
  <c r="B179" i="4"/>
  <c r="B178" i="4"/>
  <c r="B177" i="4"/>
  <c r="B176" i="4"/>
  <c r="B175" i="4"/>
  <c r="B174" i="4"/>
  <c r="B173" i="4"/>
  <c r="B172" i="4"/>
  <c r="B171" i="4"/>
  <c r="B170" i="4"/>
  <c r="B169" i="4"/>
  <c r="B168" i="4"/>
  <c r="B167" i="4"/>
  <c r="B166" i="4"/>
  <c r="B165" i="4"/>
  <c r="B164" i="4"/>
  <c r="B163" i="4"/>
  <c r="B162" i="4"/>
  <c r="B161" i="4"/>
  <c r="B160" i="4"/>
  <c r="B159" i="4"/>
  <c r="B158" i="4"/>
  <c r="B157" i="4"/>
  <c r="B156" i="4"/>
  <c r="B155" i="4"/>
  <c r="B154" i="4"/>
  <c r="B153" i="4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J37" i="2" l="1"/>
  <c r="A142" i="2"/>
  <c r="A174" i="2"/>
  <c r="A190" i="2"/>
  <c r="A214" i="2"/>
  <c r="A246" i="2"/>
  <c r="A254" i="2"/>
  <c r="K159" i="4"/>
  <c r="I159" i="4"/>
  <c r="H159" i="4"/>
  <c r="J159" i="4"/>
  <c r="N159" i="4"/>
  <c r="O159" i="4"/>
  <c r="E159" i="4"/>
  <c r="G159" i="4" s="1"/>
  <c r="G138" i="2" s="1"/>
  <c r="L159" i="4"/>
  <c r="M159" i="4"/>
  <c r="P159" i="4"/>
  <c r="K138" i="2" s="1"/>
  <c r="P167" i="4"/>
  <c r="K146" i="2" s="1"/>
  <c r="N167" i="4"/>
  <c r="I167" i="4"/>
  <c r="K167" i="4"/>
  <c r="M167" i="4"/>
  <c r="O167" i="4"/>
  <c r="L167" i="4"/>
  <c r="H167" i="4"/>
  <c r="J167" i="4"/>
  <c r="E167" i="4"/>
  <c r="G167" i="4" s="1"/>
  <c r="G146" i="2" s="1"/>
  <c r="J175" i="4"/>
  <c r="H175" i="4"/>
  <c r="I175" i="4"/>
  <c r="E175" i="4"/>
  <c r="G175" i="4" s="1"/>
  <c r="G154" i="2" s="1"/>
  <c r="K175" i="4"/>
  <c r="M175" i="4"/>
  <c r="O175" i="4"/>
  <c r="L175" i="4"/>
  <c r="N175" i="4"/>
  <c r="P175" i="4"/>
  <c r="K154" i="2" s="1"/>
  <c r="O183" i="4"/>
  <c r="P183" i="4"/>
  <c r="K162" i="2" s="1"/>
  <c r="E183" i="4"/>
  <c r="G183" i="4" s="1"/>
  <c r="G162" i="2" s="1"/>
  <c r="K183" i="4"/>
  <c r="L183" i="4"/>
  <c r="H183" i="4"/>
  <c r="I183" i="4"/>
  <c r="J183" i="4"/>
  <c r="M183" i="4"/>
  <c r="N183" i="4"/>
  <c r="E191" i="4"/>
  <c r="G191" i="4" s="1"/>
  <c r="G170" i="2" s="1"/>
  <c r="I191" i="4"/>
  <c r="J191" i="4"/>
  <c r="H191" i="4"/>
  <c r="K191" i="4"/>
  <c r="N191" i="4"/>
  <c r="M191" i="4"/>
  <c r="L191" i="4"/>
  <c r="O191" i="4"/>
  <c r="P191" i="4"/>
  <c r="K170" i="2" s="1"/>
  <c r="O199" i="4"/>
  <c r="N199" i="4"/>
  <c r="K199" i="4"/>
  <c r="P199" i="4"/>
  <c r="K178" i="2" s="1"/>
  <c r="E199" i="4"/>
  <c r="G199" i="4" s="1"/>
  <c r="G178" i="2" s="1"/>
  <c r="J199" i="4"/>
  <c r="M199" i="4"/>
  <c r="L199" i="4"/>
  <c r="H199" i="4"/>
  <c r="I199" i="4"/>
  <c r="K207" i="4"/>
  <c r="M207" i="4"/>
  <c r="L207" i="4"/>
  <c r="H207" i="4"/>
  <c r="I207" i="4"/>
  <c r="E207" i="4"/>
  <c r="G207" i="4" s="1"/>
  <c r="G186" i="2" s="1"/>
  <c r="O207" i="4"/>
  <c r="J207" i="4"/>
  <c r="N207" i="4"/>
  <c r="P207" i="4"/>
  <c r="K186" i="2" s="1"/>
  <c r="O215" i="4"/>
  <c r="N215" i="4"/>
  <c r="P215" i="4"/>
  <c r="K194" i="2" s="1"/>
  <c r="E215" i="4"/>
  <c r="G215" i="4" s="1"/>
  <c r="G194" i="2" s="1"/>
  <c r="H215" i="4"/>
  <c r="I215" i="4"/>
  <c r="L215" i="4"/>
  <c r="J215" i="4"/>
  <c r="M215" i="4"/>
  <c r="K215" i="4"/>
  <c r="H223" i="4"/>
  <c r="J223" i="4"/>
  <c r="E223" i="4"/>
  <c r="G223" i="4" s="1"/>
  <c r="G202" i="2" s="1"/>
  <c r="I223" i="4"/>
  <c r="L223" i="4"/>
  <c r="P223" i="4"/>
  <c r="K202" i="2" s="1"/>
  <c r="O223" i="4"/>
  <c r="K223" i="4"/>
  <c r="N223" i="4"/>
  <c r="M223" i="4"/>
  <c r="J231" i="4"/>
  <c r="E231" i="4"/>
  <c r="G231" i="4" s="1"/>
  <c r="G210" i="2" s="1"/>
  <c r="L231" i="4"/>
  <c r="P231" i="4"/>
  <c r="K210" i="2" s="1"/>
  <c r="I231" i="4"/>
  <c r="H231" i="4"/>
  <c r="N231" i="4"/>
  <c r="M231" i="4"/>
  <c r="O231" i="4"/>
  <c r="K231" i="4"/>
  <c r="I239" i="4"/>
  <c r="J239" i="4"/>
  <c r="H239" i="4"/>
  <c r="K239" i="4"/>
  <c r="L239" i="4"/>
  <c r="M239" i="4"/>
  <c r="N239" i="4"/>
  <c r="O239" i="4"/>
  <c r="E239" i="4"/>
  <c r="G239" i="4" s="1"/>
  <c r="G218" i="2" s="1"/>
  <c r="P239" i="4"/>
  <c r="K218" i="2" s="1"/>
  <c r="O247" i="4"/>
  <c r="N247" i="4"/>
  <c r="P247" i="4"/>
  <c r="K226" i="2" s="1"/>
  <c r="E247" i="4"/>
  <c r="G247" i="4" s="1"/>
  <c r="G226" i="2" s="1"/>
  <c r="H247" i="4"/>
  <c r="I247" i="4"/>
  <c r="J247" i="4"/>
  <c r="M247" i="4"/>
  <c r="K247" i="4"/>
  <c r="L247" i="4"/>
  <c r="E255" i="4"/>
  <c r="G255" i="4" s="1"/>
  <c r="G234" i="2" s="1"/>
  <c r="I255" i="4"/>
  <c r="N255" i="4"/>
  <c r="K255" i="4"/>
  <c r="L255" i="4"/>
  <c r="J255" i="4"/>
  <c r="O255" i="4"/>
  <c r="M255" i="4"/>
  <c r="P255" i="4"/>
  <c r="K234" i="2" s="1"/>
  <c r="H255" i="4"/>
  <c r="O263" i="4"/>
  <c r="P263" i="4"/>
  <c r="K242" i="2" s="1"/>
  <c r="J263" i="4"/>
  <c r="L263" i="4"/>
  <c r="E263" i="4"/>
  <c r="G263" i="4" s="1"/>
  <c r="G242" i="2" s="1"/>
  <c r="N263" i="4"/>
  <c r="I263" i="4"/>
  <c r="H263" i="4"/>
  <c r="K263" i="4"/>
  <c r="M263" i="4"/>
  <c r="H271" i="4"/>
  <c r="J271" i="4"/>
  <c r="E271" i="4"/>
  <c r="G271" i="4" s="1"/>
  <c r="G250" i="2" s="1"/>
  <c r="K271" i="4"/>
  <c r="N271" i="4"/>
  <c r="I271" i="4"/>
  <c r="O271" i="4"/>
  <c r="P271" i="4"/>
  <c r="K250" i="2" s="1"/>
  <c r="M271" i="4"/>
  <c r="L271" i="4"/>
  <c r="A230" i="2"/>
  <c r="A135" i="2"/>
  <c r="A191" i="2"/>
  <c r="A207" i="2"/>
  <c r="A231" i="2"/>
  <c r="E168" i="4"/>
  <c r="G168" i="4" s="1"/>
  <c r="G147" i="2" s="1"/>
  <c r="H168" i="4"/>
  <c r="P168" i="4"/>
  <c r="K147" i="2" s="1"/>
  <c r="J168" i="4"/>
  <c r="O168" i="4"/>
  <c r="L168" i="4"/>
  <c r="I168" i="4"/>
  <c r="K168" i="4"/>
  <c r="M168" i="4"/>
  <c r="N168" i="4"/>
  <c r="K192" i="4"/>
  <c r="N192" i="4"/>
  <c r="P192" i="4"/>
  <c r="K171" i="2" s="1"/>
  <c r="M192" i="4"/>
  <c r="O192" i="4"/>
  <c r="J192" i="4"/>
  <c r="H192" i="4"/>
  <c r="L192" i="4"/>
  <c r="I192" i="4"/>
  <c r="E192" i="4"/>
  <c r="G192" i="4" s="1"/>
  <c r="G171" i="2" s="1"/>
  <c r="H200" i="4"/>
  <c r="I200" i="4"/>
  <c r="E200" i="4"/>
  <c r="G200" i="4" s="1"/>
  <c r="G179" i="2" s="1"/>
  <c r="J200" i="4"/>
  <c r="L200" i="4"/>
  <c r="N200" i="4"/>
  <c r="K200" i="4"/>
  <c r="M200" i="4"/>
  <c r="P200" i="4"/>
  <c r="K179" i="2" s="1"/>
  <c r="O200" i="4"/>
  <c r="E216" i="4"/>
  <c r="G216" i="4" s="1"/>
  <c r="G195" i="2" s="1"/>
  <c r="I216" i="4"/>
  <c r="H216" i="4"/>
  <c r="K216" i="4"/>
  <c r="L216" i="4"/>
  <c r="J216" i="4"/>
  <c r="O216" i="4"/>
  <c r="N216" i="4"/>
  <c r="M216" i="4"/>
  <c r="P216" i="4"/>
  <c r="K195" i="2" s="1"/>
  <c r="H224" i="4"/>
  <c r="L224" i="4"/>
  <c r="M224" i="4"/>
  <c r="N224" i="4"/>
  <c r="J224" i="4"/>
  <c r="E224" i="4"/>
  <c r="G224" i="4" s="1"/>
  <c r="G203" i="2" s="1"/>
  <c r="K224" i="4"/>
  <c r="P224" i="4"/>
  <c r="K203" i="2" s="1"/>
  <c r="I224" i="4"/>
  <c r="O224" i="4"/>
  <c r="L232" i="4"/>
  <c r="N232" i="4"/>
  <c r="O232" i="4"/>
  <c r="M232" i="4"/>
  <c r="E232" i="4"/>
  <c r="G232" i="4" s="1"/>
  <c r="G211" i="2" s="1"/>
  <c r="I232" i="4"/>
  <c r="H232" i="4"/>
  <c r="P232" i="4"/>
  <c r="K211" i="2" s="1"/>
  <c r="J232" i="4"/>
  <c r="K232" i="4"/>
  <c r="K248" i="4"/>
  <c r="N248" i="4"/>
  <c r="L248" i="4"/>
  <c r="H248" i="4"/>
  <c r="I248" i="4"/>
  <c r="J248" i="4"/>
  <c r="M248" i="4"/>
  <c r="E248" i="4"/>
  <c r="G248" i="4" s="1"/>
  <c r="G227" i="2" s="1"/>
  <c r="P248" i="4"/>
  <c r="K227" i="2" s="1"/>
  <c r="O248" i="4"/>
  <c r="J256" i="4"/>
  <c r="K256" i="4"/>
  <c r="M256" i="4"/>
  <c r="L256" i="4"/>
  <c r="E256" i="4"/>
  <c r="G256" i="4" s="1"/>
  <c r="G235" i="2" s="1"/>
  <c r="I256" i="4"/>
  <c r="H256" i="4"/>
  <c r="O256" i="4"/>
  <c r="N256" i="4"/>
  <c r="P256" i="4"/>
  <c r="K235" i="2" s="1"/>
  <c r="H264" i="4"/>
  <c r="L264" i="4"/>
  <c r="I264" i="4"/>
  <c r="E264" i="4"/>
  <c r="G264" i="4" s="1"/>
  <c r="G243" i="2" s="1"/>
  <c r="N264" i="4"/>
  <c r="K264" i="4"/>
  <c r="O264" i="4"/>
  <c r="P264" i="4"/>
  <c r="K243" i="2" s="1"/>
  <c r="M264" i="4"/>
  <c r="J264" i="4"/>
  <c r="N272" i="4"/>
  <c r="M272" i="4"/>
  <c r="E272" i="4"/>
  <c r="G272" i="4" s="1"/>
  <c r="G251" i="2" s="1"/>
  <c r="J272" i="4"/>
  <c r="I272" i="4"/>
  <c r="P272" i="4"/>
  <c r="K251" i="2" s="1"/>
  <c r="H272" i="4"/>
  <c r="K272" i="4"/>
  <c r="L272" i="4"/>
  <c r="O272" i="4"/>
  <c r="A158" i="2"/>
  <c r="A238" i="2"/>
  <c r="A159" i="2"/>
  <c r="A199" i="2"/>
  <c r="A247" i="2"/>
  <c r="J208" i="4"/>
  <c r="I208" i="4"/>
  <c r="K208" i="4"/>
  <c r="L208" i="4"/>
  <c r="M208" i="4"/>
  <c r="H208" i="4"/>
  <c r="P208" i="4"/>
  <c r="K187" i="2" s="1"/>
  <c r="N208" i="4"/>
  <c r="E208" i="4"/>
  <c r="G208" i="4" s="1"/>
  <c r="G187" i="2" s="1"/>
  <c r="O208" i="4"/>
  <c r="I240" i="4"/>
  <c r="M240" i="4"/>
  <c r="K240" i="4"/>
  <c r="L240" i="4"/>
  <c r="H240" i="4"/>
  <c r="N240" i="4"/>
  <c r="J240" i="4"/>
  <c r="O240" i="4"/>
  <c r="E240" i="4"/>
  <c r="G240" i="4" s="1"/>
  <c r="G219" i="2" s="1"/>
  <c r="P240" i="4"/>
  <c r="K219" i="2" s="1"/>
  <c r="A136" i="2"/>
  <c r="A144" i="2"/>
  <c r="A152" i="2"/>
  <c r="A160" i="2"/>
  <c r="A168" i="2"/>
  <c r="A176" i="2"/>
  <c r="A184" i="2"/>
  <c r="A192" i="2"/>
  <c r="A200" i="2"/>
  <c r="A208" i="2"/>
  <c r="A216" i="2"/>
  <c r="A224" i="2"/>
  <c r="A232" i="2"/>
  <c r="A240" i="2"/>
  <c r="A248" i="2"/>
  <c r="N153" i="4"/>
  <c r="I153" i="4"/>
  <c r="J153" i="4"/>
  <c r="K153" i="4"/>
  <c r="E153" i="4"/>
  <c r="G153" i="4" s="1"/>
  <c r="G132" i="2" s="1"/>
  <c r="L153" i="4"/>
  <c r="H153" i="4"/>
  <c r="M153" i="4"/>
  <c r="P153" i="4"/>
  <c r="K132" i="2" s="1"/>
  <c r="O153" i="4"/>
  <c r="P161" i="4"/>
  <c r="K140" i="2" s="1"/>
  <c r="L161" i="4"/>
  <c r="O161" i="4"/>
  <c r="N161" i="4"/>
  <c r="I161" i="4"/>
  <c r="M161" i="4"/>
  <c r="E161" i="4"/>
  <c r="G161" i="4" s="1"/>
  <c r="G140" i="2" s="1"/>
  <c r="J161" i="4"/>
  <c r="H161" i="4"/>
  <c r="K161" i="4"/>
  <c r="H169" i="4"/>
  <c r="I169" i="4"/>
  <c r="E169" i="4"/>
  <c r="G169" i="4" s="1"/>
  <c r="G148" i="2" s="1"/>
  <c r="K169" i="4"/>
  <c r="L169" i="4"/>
  <c r="N169" i="4"/>
  <c r="O169" i="4"/>
  <c r="P169" i="4"/>
  <c r="K148" i="2" s="1"/>
  <c r="J169" i="4"/>
  <c r="M169" i="4"/>
  <c r="M177" i="4"/>
  <c r="N177" i="4"/>
  <c r="P177" i="4"/>
  <c r="K156" i="2" s="1"/>
  <c r="O177" i="4"/>
  <c r="E177" i="4"/>
  <c r="G177" i="4" s="1"/>
  <c r="G156" i="2" s="1"/>
  <c r="I177" i="4"/>
  <c r="J177" i="4"/>
  <c r="H177" i="4"/>
  <c r="K177" i="4"/>
  <c r="L177" i="4"/>
  <c r="K185" i="4"/>
  <c r="M185" i="4"/>
  <c r="H185" i="4"/>
  <c r="N185" i="4"/>
  <c r="O185" i="4"/>
  <c r="E185" i="4"/>
  <c r="G185" i="4" s="1"/>
  <c r="G164" i="2" s="1"/>
  <c r="P185" i="4"/>
  <c r="K164" i="2" s="1"/>
  <c r="L185" i="4"/>
  <c r="I185" i="4"/>
  <c r="J185" i="4"/>
  <c r="E193" i="4"/>
  <c r="G193" i="4" s="1"/>
  <c r="G172" i="2" s="1"/>
  <c r="M193" i="4"/>
  <c r="L193" i="4"/>
  <c r="O193" i="4"/>
  <c r="P193" i="4"/>
  <c r="K172" i="2" s="1"/>
  <c r="N193" i="4"/>
  <c r="I193" i="4"/>
  <c r="K193" i="4"/>
  <c r="H193" i="4"/>
  <c r="J193" i="4"/>
  <c r="H201" i="4"/>
  <c r="I201" i="4"/>
  <c r="E201" i="4"/>
  <c r="G201" i="4" s="1"/>
  <c r="G180" i="2" s="1"/>
  <c r="K201" i="4"/>
  <c r="L201" i="4"/>
  <c r="O201" i="4"/>
  <c r="M201" i="4"/>
  <c r="P201" i="4"/>
  <c r="K180" i="2" s="1"/>
  <c r="J201" i="4"/>
  <c r="N201" i="4"/>
  <c r="P209" i="4"/>
  <c r="K188" i="2" s="1"/>
  <c r="M209" i="4"/>
  <c r="N209" i="4"/>
  <c r="O209" i="4"/>
  <c r="E209" i="4"/>
  <c r="G209" i="4" s="1"/>
  <c r="G188" i="2" s="1"/>
  <c r="H209" i="4"/>
  <c r="I209" i="4"/>
  <c r="J209" i="4"/>
  <c r="K209" i="4"/>
  <c r="L209" i="4"/>
  <c r="E217" i="4"/>
  <c r="G217" i="4" s="1"/>
  <c r="G196" i="2" s="1"/>
  <c r="K217" i="4"/>
  <c r="L217" i="4"/>
  <c r="M217" i="4"/>
  <c r="P217" i="4"/>
  <c r="K196" i="2" s="1"/>
  <c r="N217" i="4"/>
  <c r="J217" i="4"/>
  <c r="H217" i="4"/>
  <c r="O217" i="4"/>
  <c r="I217" i="4"/>
  <c r="O225" i="4"/>
  <c r="N225" i="4"/>
  <c r="M225" i="4"/>
  <c r="L225" i="4"/>
  <c r="P225" i="4"/>
  <c r="K204" i="2" s="1"/>
  <c r="E225" i="4"/>
  <c r="G225" i="4" s="1"/>
  <c r="G204" i="2" s="1"/>
  <c r="I225" i="4"/>
  <c r="H225" i="4"/>
  <c r="J225" i="4"/>
  <c r="K225" i="4"/>
  <c r="H233" i="4"/>
  <c r="E233" i="4"/>
  <c r="G233" i="4" s="1"/>
  <c r="G212" i="2" s="1"/>
  <c r="J233" i="4"/>
  <c r="N233" i="4"/>
  <c r="L233" i="4"/>
  <c r="K233" i="4"/>
  <c r="I233" i="4"/>
  <c r="P233" i="4"/>
  <c r="K212" i="2" s="1"/>
  <c r="M233" i="4"/>
  <c r="O233" i="4"/>
  <c r="N241" i="4"/>
  <c r="E241" i="4"/>
  <c r="G241" i="4" s="1"/>
  <c r="G220" i="2" s="1"/>
  <c r="J241" i="4"/>
  <c r="O241" i="4"/>
  <c r="P241" i="4"/>
  <c r="K220" i="2" s="1"/>
  <c r="L241" i="4"/>
  <c r="H241" i="4"/>
  <c r="M241" i="4"/>
  <c r="I241" i="4"/>
  <c r="K241" i="4"/>
  <c r="H249" i="4"/>
  <c r="J249" i="4"/>
  <c r="E249" i="4"/>
  <c r="G249" i="4" s="1"/>
  <c r="G228" i="2" s="1"/>
  <c r="L249" i="4"/>
  <c r="M249" i="4"/>
  <c r="I249" i="4"/>
  <c r="O249" i="4"/>
  <c r="N249" i="4"/>
  <c r="P249" i="4"/>
  <c r="K228" i="2" s="1"/>
  <c r="K249" i="4"/>
  <c r="M257" i="4"/>
  <c r="L257" i="4"/>
  <c r="N257" i="4"/>
  <c r="P257" i="4"/>
  <c r="K236" i="2" s="1"/>
  <c r="I257" i="4"/>
  <c r="E257" i="4"/>
  <c r="G257" i="4" s="1"/>
  <c r="G236" i="2" s="1"/>
  <c r="H257" i="4"/>
  <c r="O257" i="4"/>
  <c r="J257" i="4"/>
  <c r="K257" i="4"/>
  <c r="P265" i="4"/>
  <c r="K244" i="2" s="1"/>
  <c r="J265" i="4"/>
  <c r="M265" i="4"/>
  <c r="E265" i="4"/>
  <c r="G265" i="4" s="1"/>
  <c r="G244" i="2" s="1"/>
  <c r="L265" i="4"/>
  <c r="H265" i="4"/>
  <c r="K265" i="4"/>
  <c r="N265" i="4"/>
  <c r="O265" i="4"/>
  <c r="I265" i="4"/>
  <c r="O273" i="4"/>
  <c r="P273" i="4"/>
  <c r="K252" i="2" s="1"/>
  <c r="M273" i="4"/>
  <c r="K273" i="4"/>
  <c r="J273" i="4"/>
  <c r="N273" i="4"/>
  <c r="I273" i="4"/>
  <c r="L273" i="4"/>
  <c r="E273" i="4"/>
  <c r="G273" i="4" s="1"/>
  <c r="G252" i="2" s="1"/>
  <c r="H273" i="4"/>
  <c r="A134" i="2"/>
  <c r="A182" i="2"/>
  <c r="A183" i="2"/>
  <c r="A223" i="2"/>
  <c r="K176" i="4"/>
  <c r="L176" i="4"/>
  <c r="M176" i="4"/>
  <c r="N176" i="4"/>
  <c r="J176" i="4"/>
  <c r="I176" i="4"/>
  <c r="H176" i="4"/>
  <c r="E176" i="4"/>
  <c r="G176" i="4" s="1"/>
  <c r="G155" i="2" s="1"/>
  <c r="O176" i="4"/>
  <c r="P176" i="4"/>
  <c r="K155" i="2" s="1"/>
  <c r="A153" i="2"/>
  <c r="A193" i="2"/>
  <c r="A209" i="2"/>
  <c r="A217" i="2"/>
  <c r="A225" i="2"/>
  <c r="A233" i="2"/>
  <c r="A249" i="2"/>
  <c r="H154" i="4"/>
  <c r="K154" i="4"/>
  <c r="J154" i="4"/>
  <c r="L154" i="4"/>
  <c r="M154" i="4"/>
  <c r="N154" i="4"/>
  <c r="I154" i="4"/>
  <c r="P154" i="4"/>
  <c r="K133" i="2" s="1"/>
  <c r="O154" i="4"/>
  <c r="E154" i="4"/>
  <c r="G154" i="4" s="1"/>
  <c r="G133" i="2" s="1"/>
  <c r="P162" i="4"/>
  <c r="K141" i="2" s="1"/>
  <c r="J162" i="4"/>
  <c r="O162" i="4"/>
  <c r="E162" i="4"/>
  <c r="G162" i="4" s="1"/>
  <c r="G141" i="2" s="1"/>
  <c r="H162" i="4"/>
  <c r="I162" i="4"/>
  <c r="L162" i="4"/>
  <c r="K162" i="4"/>
  <c r="M162" i="4"/>
  <c r="N162" i="4"/>
  <c r="K170" i="4"/>
  <c r="I170" i="4"/>
  <c r="H170" i="4"/>
  <c r="E170" i="4"/>
  <c r="G170" i="4" s="1"/>
  <c r="G149" i="2" s="1"/>
  <c r="N170" i="4"/>
  <c r="M170" i="4"/>
  <c r="P170" i="4"/>
  <c r="K149" i="2" s="1"/>
  <c r="J170" i="4"/>
  <c r="O170" i="4"/>
  <c r="L170" i="4"/>
  <c r="O178" i="4"/>
  <c r="I178" i="4"/>
  <c r="L178" i="4"/>
  <c r="M178" i="4"/>
  <c r="P178" i="4"/>
  <c r="K157" i="2" s="1"/>
  <c r="H178" i="4"/>
  <c r="J178" i="4"/>
  <c r="K178" i="4"/>
  <c r="E178" i="4"/>
  <c r="G178" i="4" s="1"/>
  <c r="G157" i="2" s="1"/>
  <c r="N178" i="4"/>
  <c r="J186" i="4"/>
  <c r="I186" i="4"/>
  <c r="L186" i="4"/>
  <c r="K186" i="4"/>
  <c r="M186" i="4"/>
  <c r="P186" i="4"/>
  <c r="K165" i="2" s="1"/>
  <c r="O186" i="4"/>
  <c r="H186" i="4"/>
  <c r="E186" i="4"/>
  <c r="G186" i="4" s="1"/>
  <c r="G165" i="2" s="1"/>
  <c r="N186" i="4"/>
  <c r="P194" i="4"/>
  <c r="K173" i="2" s="1"/>
  <c r="I194" i="4"/>
  <c r="L194" i="4"/>
  <c r="E194" i="4"/>
  <c r="G194" i="4" s="1"/>
  <c r="G173" i="2" s="1"/>
  <c r="J194" i="4"/>
  <c r="M194" i="4"/>
  <c r="N194" i="4"/>
  <c r="H194" i="4"/>
  <c r="K194" i="4"/>
  <c r="O194" i="4"/>
  <c r="K202" i="4"/>
  <c r="H202" i="4"/>
  <c r="I202" i="4"/>
  <c r="J202" i="4"/>
  <c r="L202" i="4"/>
  <c r="M202" i="4"/>
  <c r="O202" i="4"/>
  <c r="N202" i="4"/>
  <c r="E202" i="4"/>
  <c r="G202" i="4" s="1"/>
  <c r="G181" i="2" s="1"/>
  <c r="P202" i="4"/>
  <c r="K181" i="2" s="1"/>
  <c r="J210" i="4"/>
  <c r="L210" i="4"/>
  <c r="P210" i="4"/>
  <c r="K189" i="2" s="1"/>
  <c r="I210" i="4"/>
  <c r="N210" i="4"/>
  <c r="K210" i="4"/>
  <c r="O210" i="4"/>
  <c r="M210" i="4"/>
  <c r="H210" i="4"/>
  <c r="E210" i="4"/>
  <c r="G210" i="4" s="1"/>
  <c r="G189" i="2" s="1"/>
  <c r="H218" i="4"/>
  <c r="K218" i="4"/>
  <c r="J218" i="4"/>
  <c r="I218" i="4"/>
  <c r="E218" i="4"/>
  <c r="G218" i="4" s="1"/>
  <c r="G197" i="2" s="1"/>
  <c r="N218" i="4"/>
  <c r="M218" i="4"/>
  <c r="O218" i="4"/>
  <c r="L218" i="4"/>
  <c r="P218" i="4"/>
  <c r="K197" i="2" s="1"/>
  <c r="P226" i="4"/>
  <c r="K205" i="2" s="1"/>
  <c r="L226" i="4"/>
  <c r="O226" i="4"/>
  <c r="H226" i="4"/>
  <c r="I226" i="4"/>
  <c r="K226" i="4"/>
  <c r="M226" i="4"/>
  <c r="E226" i="4"/>
  <c r="G226" i="4" s="1"/>
  <c r="G205" i="2" s="1"/>
  <c r="J226" i="4"/>
  <c r="N226" i="4"/>
  <c r="K234" i="4"/>
  <c r="P234" i="4"/>
  <c r="K213" i="2" s="1"/>
  <c r="H234" i="4"/>
  <c r="M234" i="4"/>
  <c r="I234" i="4"/>
  <c r="O234" i="4"/>
  <c r="J234" i="4"/>
  <c r="N234" i="4"/>
  <c r="E234" i="4"/>
  <c r="G234" i="4" s="1"/>
  <c r="G213" i="2" s="1"/>
  <c r="L234" i="4"/>
  <c r="P242" i="4"/>
  <c r="K221" i="2" s="1"/>
  <c r="O242" i="4"/>
  <c r="L242" i="4"/>
  <c r="I242" i="4"/>
  <c r="M242" i="4"/>
  <c r="N242" i="4"/>
  <c r="E242" i="4"/>
  <c r="G242" i="4" s="1"/>
  <c r="G221" i="2" s="1"/>
  <c r="K242" i="4"/>
  <c r="H242" i="4"/>
  <c r="J242" i="4"/>
  <c r="I250" i="4"/>
  <c r="K250" i="4"/>
  <c r="H250" i="4"/>
  <c r="J250" i="4"/>
  <c r="E250" i="4"/>
  <c r="G250" i="4" s="1"/>
  <c r="G229" i="2" s="1"/>
  <c r="N250" i="4"/>
  <c r="M250" i="4"/>
  <c r="L250" i="4"/>
  <c r="P250" i="4"/>
  <c r="K229" i="2" s="1"/>
  <c r="O250" i="4"/>
  <c r="J258" i="4"/>
  <c r="K258" i="4"/>
  <c r="L258" i="4"/>
  <c r="N258" i="4"/>
  <c r="P258" i="4"/>
  <c r="K237" i="2" s="1"/>
  <c r="M258" i="4"/>
  <c r="O258" i="4"/>
  <c r="H258" i="4"/>
  <c r="E258" i="4"/>
  <c r="G258" i="4" s="1"/>
  <c r="G237" i="2" s="1"/>
  <c r="I258" i="4"/>
  <c r="J266" i="4"/>
  <c r="H266" i="4"/>
  <c r="K266" i="4"/>
  <c r="I266" i="4"/>
  <c r="M266" i="4"/>
  <c r="P266" i="4"/>
  <c r="K245" i="2" s="1"/>
  <c r="E266" i="4"/>
  <c r="G266" i="4" s="1"/>
  <c r="G245" i="2" s="1"/>
  <c r="L266" i="4"/>
  <c r="O266" i="4"/>
  <c r="N266" i="4"/>
  <c r="P274" i="4"/>
  <c r="K253" i="2" s="1"/>
  <c r="O274" i="4"/>
  <c r="H274" i="4"/>
  <c r="I274" i="4"/>
  <c r="J274" i="4"/>
  <c r="L274" i="4"/>
  <c r="E274" i="4"/>
  <c r="G274" i="4" s="1"/>
  <c r="G253" i="2" s="1"/>
  <c r="K274" i="4"/>
  <c r="N274" i="4"/>
  <c r="M274" i="4"/>
  <c r="A166" i="2"/>
  <c r="A151" i="2"/>
  <c r="L160" i="4"/>
  <c r="J160" i="4"/>
  <c r="H160" i="4"/>
  <c r="I160" i="4"/>
  <c r="N160" i="4"/>
  <c r="K160" i="4"/>
  <c r="M160" i="4"/>
  <c r="O160" i="4"/>
  <c r="P160" i="4"/>
  <c r="K139" i="2" s="1"/>
  <c r="E160" i="4"/>
  <c r="G160" i="4" s="1"/>
  <c r="G139" i="2" s="1"/>
  <c r="A145" i="2"/>
  <c r="A154" i="2"/>
  <c r="A242" i="2"/>
  <c r="E242" i="2"/>
  <c r="O163" i="4"/>
  <c r="P163" i="4"/>
  <c r="K142" i="2" s="1"/>
  <c r="E163" i="4"/>
  <c r="G163" i="4" s="1"/>
  <c r="G142" i="2" s="1"/>
  <c r="M163" i="4"/>
  <c r="J163" i="4"/>
  <c r="H163" i="4"/>
  <c r="N163" i="4"/>
  <c r="K163" i="4"/>
  <c r="I163" i="4"/>
  <c r="L163" i="4"/>
  <c r="E195" i="4"/>
  <c r="G195" i="4" s="1"/>
  <c r="G174" i="2" s="1"/>
  <c r="O195" i="4"/>
  <c r="J195" i="4"/>
  <c r="L195" i="4"/>
  <c r="H195" i="4"/>
  <c r="K195" i="4"/>
  <c r="I195" i="4"/>
  <c r="N195" i="4"/>
  <c r="P195" i="4"/>
  <c r="K174" i="2" s="1"/>
  <c r="M195" i="4"/>
  <c r="H211" i="4"/>
  <c r="E211" i="4"/>
  <c r="G211" i="4" s="1"/>
  <c r="G190" i="2" s="1"/>
  <c r="O211" i="4"/>
  <c r="P211" i="4"/>
  <c r="K190" i="2" s="1"/>
  <c r="L211" i="4"/>
  <c r="J211" i="4"/>
  <c r="I211" i="4"/>
  <c r="K211" i="4"/>
  <c r="M211" i="4"/>
  <c r="N211" i="4"/>
  <c r="L219" i="4"/>
  <c r="N219" i="4"/>
  <c r="K219" i="4"/>
  <c r="M219" i="4"/>
  <c r="H219" i="4"/>
  <c r="I219" i="4"/>
  <c r="O219" i="4"/>
  <c r="E219" i="4"/>
  <c r="G219" i="4" s="1"/>
  <c r="G198" i="2" s="1"/>
  <c r="J219" i="4"/>
  <c r="P219" i="4"/>
  <c r="K198" i="2" s="1"/>
  <c r="E227" i="4"/>
  <c r="G227" i="4" s="1"/>
  <c r="G206" i="2" s="1"/>
  <c r="L227" i="4"/>
  <c r="O227" i="4"/>
  <c r="N227" i="4"/>
  <c r="P227" i="4"/>
  <c r="K206" i="2" s="1"/>
  <c r="M227" i="4"/>
  <c r="I227" i="4"/>
  <c r="K227" i="4"/>
  <c r="H227" i="4"/>
  <c r="J227" i="4"/>
  <c r="J235" i="4"/>
  <c r="K235" i="4"/>
  <c r="M235" i="4"/>
  <c r="L235" i="4"/>
  <c r="N235" i="4"/>
  <c r="E235" i="4"/>
  <c r="G235" i="4" s="1"/>
  <c r="G214" i="2" s="1"/>
  <c r="H235" i="4"/>
  <c r="P235" i="4"/>
  <c r="K214" i="2" s="1"/>
  <c r="O235" i="4"/>
  <c r="I235" i="4"/>
  <c r="K251" i="4"/>
  <c r="O251" i="4"/>
  <c r="L251" i="4"/>
  <c r="N251" i="4"/>
  <c r="P251" i="4"/>
  <c r="K230" i="2" s="1"/>
  <c r="M251" i="4"/>
  <c r="J251" i="4"/>
  <c r="I251" i="4"/>
  <c r="H251" i="4"/>
  <c r="E251" i="4"/>
  <c r="G251" i="4" s="1"/>
  <c r="G230" i="2" s="1"/>
  <c r="J267" i="4"/>
  <c r="K267" i="4"/>
  <c r="M267" i="4"/>
  <c r="L267" i="4"/>
  <c r="N267" i="4"/>
  <c r="E267" i="4"/>
  <c r="G267" i="4" s="1"/>
  <c r="G246" i="2" s="1"/>
  <c r="P267" i="4"/>
  <c r="K246" i="2" s="1"/>
  <c r="O267" i="4"/>
  <c r="H267" i="4"/>
  <c r="I267" i="4"/>
  <c r="A222" i="2"/>
  <c r="A175" i="2"/>
  <c r="A255" i="2"/>
  <c r="A169" i="2"/>
  <c r="A202" i="2"/>
  <c r="E202" i="2"/>
  <c r="M187" i="4"/>
  <c r="K187" i="4"/>
  <c r="L187" i="4"/>
  <c r="N187" i="4"/>
  <c r="J187" i="4"/>
  <c r="H187" i="4"/>
  <c r="O187" i="4"/>
  <c r="P187" i="4"/>
  <c r="K166" i="2" s="1"/>
  <c r="E187" i="4"/>
  <c r="G187" i="4" s="1"/>
  <c r="G166" i="2" s="1"/>
  <c r="I187" i="4"/>
  <c r="E243" i="4"/>
  <c r="G243" i="4" s="1"/>
  <c r="G222" i="2" s="1"/>
  <c r="N243" i="4"/>
  <c r="J243" i="4"/>
  <c r="K243" i="4"/>
  <c r="M243" i="4"/>
  <c r="L243" i="4"/>
  <c r="O243" i="4"/>
  <c r="P243" i="4"/>
  <c r="K222" i="2" s="1"/>
  <c r="H243" i="4"/>
  <c r="I243" i="4"/>
  <c r="A139" i="2"/>
  <c r="A243" i="2"/>
  <c r="E243" i="2"/>
  <c r="N172" i="4"/>
  <c r="P172" i="4"/>
  <c r="K151" i="2" s="1"/>
  <c r="L172" i="4"/>
  <c r="E172" i="4"/>
  <c r="G172" i="4" s="1"/>
  <c r="G151" i="2" s="1"/>
  <c r="K172" i="4"/>
  <c r="H172" i="4"/>
  <c r="M172" i="4"/>
  <c r="I172" i="4"/>
  <c r="J172" i="4"/>
  <c r="O172" i="4"/>
  <c r="H212" i="4"/>
  <c r="E212" i="4"/>
  <c r="G212" i="4" s="1"/>
  <c r="G191" i="2" s="1"/>
  <c r="I212" i="4"/>
  <c r="M212" i="4"/>
  <c r="O212" i="4"/>
  <c r="J212" i="4"/>
  <c r="N212" i="4"/>
  <c r="P212" i="4"/>
  <c r="K191" i="2" s="1"/>
  <c r="K212" i="4"/>
  <c r="L212" i="4"/>
  <c r="I276" i="4"/>
  <c r="E276" i="4"/>
  <c r="G276" i="4" s="1"/>
  <c r="G255" i="2" s="1"/>
  <c r="H276" i="4"/>
  <c r="N276" i="4"/>
  <c r="K276" i="4"/>
  <c r="P276" i="4"/>
  <c r="K255" i="2" s="1"/>
  <c r="O276" i="4"/>
  <c r="J276" i="4"/>
  <c r="L276" i="4"/>
  <c r="M276" i="4"/>
  <c r="A206" i="2"/>
  <c r="A143" i="2"/>
  <c r="A239" i="2"/>
  <c r="A185" i="2"/>
  <c r="A186" i="2"/>
  <c r="E186" i="2"/>
  <c r="E179" i="4"/>
  <c r="G179" i="4" s="1"/>
  <c r="G158" i="2" s="1"/>
  <c r="L179" i="4"/>
  <c r="N179" i="4"/>
  <c r="O179" i="4"/>
  <c r="I179" i="4"/>
  <c r="P179" i="4"/>
  <c r="K158" i="2" s="1"/>
  <c r="K179" i="4"/>
  <c r="H179" i="4"/>
  <c r="J179" i="4"/>
  <c r="M179" i="4"/>
  <c r="H259" i="4"/>
  <c r="E259" i="4"/>
  <c r="G259" i="4" s="1"/>
  <c r="G238" i="2" s="1"/>
  <c r="M259" i="4"/>
  <c r="P259" i="4"/>
  <c r="K238" i="2" s="1"/>
  <c r="J259" i="4"/>
  <c r="L259" i="4"/>
  <c r="O259" i="4"/>
  <c r="K259" i="4"/>
  <c r="N259" i="4"/>
  <c r="I259" i="4"/>
  <c r="A163" i="2"/>
  <c r="A203" i="2"/>
  <c r="M156" i="4"/>
  <c r="N156" i="4"/>
  <c r="O156" i="4"/>
  <c r="P156" i="4"/>
  <c r="K135" i="2" s="1"/>
  <c r="J156" i="4"/>
  <c r="E156" i="4"/>
  <c r="G156" i="4" s="1"/>
  <c r="G135" i="2" s="1"/>
  <c r="I156" i="4"/>
  <c r="L156" i="4"/>
  <c r="H156" i="4"/>
  <c r="K156" i="4"/>
  <c r="N236" i="4"/>
  <c r="O236" i="4"/>
  <c r="P236" i="4"/>
  <c r="K215" i="2" s="1"/>
  <c r="E236" i="4"/>
  <c r="G236" i="4" s="1"/>
  <c r="G215" i="2" s="1"/>
  <c r="H236" i="4"/>
  <c r="I236" i="4"/>
  <c r="L236" i="4"/>
  <c r="J236" i="4"/>
  <c r="M236" i="4"/>
  <c r="K236" i="4"/>
  <c r="A204" i="2"/>
  <c r="I181" i="4"/>
  <c r="H181" i="4"/>
  <c r="L181" i="4"/>
  <c r="M181" i="4"/>
  <c r="N181" i="4"/>
  <c r="K181" i="4"/>
  <c r="J181" i="4"/>
  <c r="O181" i="4"/>
  <c r="E181" i="4"/>
  <c r="G181" i="4" s="1"/>
  <c r="G160" i="2" s="1"/>
  <c r="P181" i="4"/>
  <c r="K160" i="2" s="1"/>
  <c r="I245" i="4"/>
  <c r="H245" i="4"/>
  <c r="L245" i="4"/>
  <c r="J245" i="4"/>
  <c r="K245" i="4"/>
  <c r="M245" i="4"/>
  <c r="E245" i="4"/>
  <c r="G245" i="4" s="1"/>
  <c r="G224" i="2" s="1"/>
  <c r="O245" i="4"/>
  <c r="N245" i="4"/>
  <c r="P245" i="4"/>
  <c r="K224" i="2" s="1"/>
  <c r="A150" i="2"/>
  <c r="A198" i="2"/>
  <c r="E198" i="2"/>
  <c r="A167" i="2"/>
  <c r="A215" i="2"/>
  <c r="E184" i="4"/>
  <c r="G184" i="4" s="1"/>
  <c r="G163" i="2" s="1"/>
  <c r="N184" i="4"/>
  <c r="H184" i="4"/>
  <c r="J184" i="4"/>
  <c r="I184" i="4"/>
  <c r="M184" i="4"/>
  <c r="O184" i="4"/>
  <c r="K184" i="4"/>
  <c r="L184" i="4"/>
  <c r="P184" i="4"/>
  <c r="K163" i="2" s="1"/>
  <c r="A137" i="2"/>
  <c r="A161" i="2"/>
  <c r="A177" i="2"/>
  <c r="A201" i="2"/>
  <c r="A241" i="2"/>
  <c r="A138" i="2"/>
  <c r="E138" i="2"/>
  <c r="A146" i="2"/>
  <c r="E146" i="2"/>
  <c r="A162" i="2"/>
  <c r="A170" i="2"/>
  <c r="A178" i="2"/>
  <c r="E178" i="2"/>
  <c r="A194" i="2"/>
  <c r="E194" i="2"/>
  <c r="A210" i="2"/>
  <c r="E210" i="2"/>
  <c r="A218" i="2"/>
  <c r="A226" i="2"/>
  <c r="E226" i="2"/>
  <c r="A234" i="2"/>
  <c r="A250" i="2"/>
  <c r="E250" i="2"/>
  <c r="N155" i="4"/>
  <c r="L155" i="4"/>
  <c r="M155" i="4"/>
  <c r="P155" i="4"/>
  <c r="K134" i="2" s="1"/>
  <c r="E155" i="4"/>
  <c r="G155" i="4" s="1"/>
  <c r="G134" i="2" s="1"/>
  <c r="I155" i="4"/>
  <c r="H155" i="4"/>
  <c r="J155" i="4"/>
  <c r="O155" i="4"/>
  <c r="K155" i="4"/>
  <c r="L171" i="4"/>
  <c r="H171" i="4"/>
  <c r="P171" i="4"/>
  <c r="K150" i="2" s="1"/>
  <c r="J171" i="4"/>
  <c r="K171" i="4"/>
  <c r="M171" i="4"/>
  <c r="E171" i="4"/>
  <c r="G171" i="4" s="1"/>
  <c r="G150" i="2" s="1"/>
  <c r="N171" i="4"/>
  <c r="O171" i="4"/>
  <c r="I171" i="4"/>
  <c r="O203" i="4"/>
  <c r="M203" i="4"/>
  <c r="I203" i="4"/>
  <c r="P203" i="4"/>
  <c r="K182" i="2" s="1"/>
  <c r="J203" i="4"/>
  <c r="N203" i="4"/>
  <c r="K203" i="4"/>
  <c r="H203" i="4"/>
  <c r="L203" i="4"/>
  <c r="E203" i="4"/>
  <c r="G203" i="4" s="1"/>
  <c r="G182" i="2" s="1"/>
  <c r="E275" i="4"/>
  <c r="G275" i="4" s="1"/>
  <c r="G254" i="2" s="1"/>
  <c r="P275" i="4"/>
  <c r="K254" i="2" s="1"/>
  <c r="M275" i="4"/>
  <c r="L275" i="4"/>
  <c r="N275" i="4"/>
  <c r="O275" i="4"/>
  <c r="J275" i="4"/>
  <c r="I275" i="4"/>
  <c r="H275" i="4"/>
  <c r="K275" i="4"/>
  <c r="A147" i="2"/>
  <c r="A155" i="2"/>
  <c r="A171" i="2"/>
  <c r="E171" i="2"/>
  <c r="A179" i="2"/>
  <c r="E179" i="2"/>
  <c r="A187" i="2"/>
  <c r="A195" i="2"/>
  <c r="A211" i="2"/>
  <c r="A219" i="2"/>
  <c r="E219" i="2"/>
  <c r="A227" i="2"/>
  <c r="E227" i="2"/>
  <c r="A235" i="2"/>
  <c r="A251" i="2"/>
  <c r="L164" i="4"/>
  <c r="E164" i="4"/>
  <c r="G164" i="4" s="1"/>
  <c r="G143" i="2" s="1"/>
  <c r="H164" i="4"/>
  <c r="I164" i="4"/>
  <c r="J164" i="4"/>
  <c r="N164" i="4"/>
  <c r="K164" i="4"/>
  <c r="P164" i="4"/>
  <c r="K143" i="2" s="1"/>
  <c r="M164" i="4"/>
  <c r="O164" i="4"/>
  <c r="H180" i="4"/>
  <c r="E180" i="4"/>
  <c r="G180" i="4" s="1"/>
  <c r="G159" i="2" s="1"/>
  <c r="O180" i="4"/>
  <c r="K180" i="4"/>
  <c r="L180" i="4"/>
  <c r="N180" i="4"/>
  <c r="I180" i="4"/>
  <c r="M180" i="4"/>
  <c r="P180" i="4"/>
  <c r="K159" i="2" s="1"/>
  <c r="J180" i="4"/>
  <c r="M188" i="4"/>
  <c r="N188" i="4"/>
  <c r="P188" i="4"/>
  <c r="K167" i="2" s="1"/>
  <c r="O188" i="4"/>
  <c r="J188" i="4"/>
  <c r="L188" i="4"/>
  <c r="E188" i="4"/>
  <c r="G188" i="4" s="1"/>
  <c r="G167" i="2" s="1"/>
  <c r="I188" i="4"/>
  <c r="H188" i="4"/>
  <c r="K188" i="4"/>
  <c r="P196" i="4"/>
  <c r="K175" i="2" s="1"/>
  <c r="I196" i="4"/>
  <c r="L196" i="4"/>
  <c r="E196" i="4"/>
  <c r="G196" i="4" s="1"/>
  <c r="G175" i="2" s="1"/>
  <c r="K196" i="4"/>
  <c r="M196" i="4"/>
  <c r="J196" i="4"/>
  <c r="H196" i="4"/>
  <c r="N196" i="4"/>
  <c r="O196" i="4"/>
  <c r="E204" i="4"/>
  <c r="G204" i="4" s="1"/>
  <c r="G183" i="2" s="1"/>
  <c r="O204" i="4"/>
  <c r="P204" i="4"/>
  <c r="K183" i="2" s="1"/>
  <c r="M204" i="4"/>
  <c r="N204" i="4"/>
  <c r="H204" i="4"/>
  <c r="J204" i="4"/>
  <c r="I204" i="4"/>
  <c r="L204" i="4"/>
  <c r="K204" i="4"/>
  <c r="M220" i="4"/>
  <c r="N220" i="4"/>
  <c r="P220" i="4"/>
  <c r="K199" i="2" s="1"/>
  <c r="L220" i="4"/>
  <c r="O220" i="4"/>
  <c r="J220" i="4"/>
  <c r="E220" i="4"/>
  <c r="G220" i="4" s="1"/>
  <c r="G199" i="2" s="1"/>
  <c r="I220" i="4"/>
  <c r="H220" i="4"/>
  <c r="K220" i="4"/>
  <c r="I228" i="4"/>
  <c r="H228" i="4"/>
  <c r="J228" i="4"/>
  <c r="E228" i="4"/>
  <c r="G228" i="4" s="1"/>
  <c r="G207" i="2" s="1"/>
  <c r="K228" i="4"/>
  <c r="M228" i="4"/>
  <c r="P228" i="4"/>
  <c r="K207" i="2" s="1"/>
  <c r="O228" i="4"/>
  <c r="N228" i="4"/>
  <c r="L228" i="4"/>
  <c r="P244" i="4"/>
  <c r="K223" i="2" s="1"/>
  <c r="N244" i="4"/>
  <c r="E244" i="4"/>
  <c r="G244" i="4" s="1"/>
  <c r="G223" i="2" s="1"/>
  <c r="O244" i="4"/>
  <c r="J244" i="4"/>
  <c r="H244" i="4"/>
  <c r="I244" i="4"/>
  <c r="L244" i="4"/>
  <c r="M244" i="4"/>
  <c r="K244" i="4"/>
  <c r="P252" i="4"/>
  <c r="K231" i="2" s="1"/>
  <c r="O252" i="4"/>
  <c r="H252" i="4"/>
  <c r="M252" i="4"/>
  <c r="N252" i="4"/>
  <c r="J252" i="4"/>
  <c r="L252" i="4"/>
  <c r="E252" i="4"/>
  <c r="G252" i="4" s="1"/>
  <c r="G231" i="2" s="1"/>
  <c r="I252" i="4"/>
  <c r="K252" i="4"/>
  <c r="E260" i="4"/>
  <c r="G260" i="4" s="1"/>
  <c r="G239" i="2" s="1"/>
  <c r="H260" i="4"/>
  <c r="I260" i="4"/>
  <c r="J260" i="4"/>
  <c r="L260" i="4"/>
  <c r="M260" i="4"/>
  <c r="N260" i="4"/>
  <c r="O260" i="4"/>
  <c r="P260" i="4"/>
  <c r="K239" i="2" s="1"/>
  <c r="K260" i="4"/>
  <c r="O268" i="4"/>
  <c r="P268" i="4"/>
  <c r="K247" i="2" s="1"/>
  <c r="L268" i="4"/>
  <c r="N268" i="4"/>
  <c r="J268" i="4"/>
  <c r="E268" i="4"/>
  <c r="G268" i="4" s="1"/>
  <c r="G247" i="2" s="1"/>
  <c r="M268" i="4"/>
  <c r="K268" i="4"/>
  <c r="H268" i="4"/>
  <c r="I268" i="4"/>
  <c r="A132" i="2"/>
  <c r="A140" i="2"/>
  <c r="A148" i="2"/>
  <c r="E148" i="2"/>
  <c r="A156" i="2"/>
  <c r="A164" i="2"/>
  <c r="A172" i="2"/>
  <c r="A180" i="2"/>
  <c r="A188" i="2"/>
  <c r="A196" i="2"/>
  <c r="A212" i="2"/>
  <c r="A220" i="2"/>
  <c r="E220" i="2"/>
  <c r="A228" i="2"/>
  <c r="A236" i="2"/>
  <c r="E236" i="2"/>
  <c r="A244" i="2"/>
  <c r="E244" i="2"/>
  <c r="A252" i="2"/>
  <c r="K157" i="4"/>
  <c r="J157" i="4"/>
  <c r="H157" i="4"/>
  <c r="E157" i="4"/>
  <c r="G157" i="4" s="1"/>
  <c r="G136" i="2" s="1"/>
  <c r="I157" i="4"/>
  <c r="O157" i="4"/>
  <c r="L157" i="4"/>
  <c r="P157" i="4"/>
  <c r="K136" i="2" s="1"/>
  <c r="N157" i="4"/>
  <c r="M157" i="4"/>
  <c r="K165" i="4"/>
  <c r="L165" i="4"/>
  <c r="I165" i="4"/>
  <c r="J165" i="4"/>
  <c r="H165" i="4"/>
  <c r="N165" i="4"/>
  <c r="E165" i="4"/>
  <c r="G165" i="4" s="1"/>
  <c r="G144" i="2" s="1"/>
  <c r="M165" i="4"/>
  <c r="O165" i="4"/>
  <c r="P165" i="4"/>
  <c r="K144" i="2" s="1"/>
  <c r="P173" i="4"/>
  <c r="K152" i="2" s="1"/>
  <c r="E173" i="4"/>
  <c r="G173" i="4" s="1"/>
  <c r="G152" i="2" s="1"/>
  <c r="H173" i="4"/>
  <c r="I173" i="4"/>
  <c r="J173" i="4"/>
  <c r="K173" i="4"/>
  <c r="M173" i="4"/>
  <c r="L173" i="4"/>
  <c r="O173" i="4"/>
  <c r="N173" i="4"/>
  <c r="L189" i="4"/>
  <c r="H189" i="4"/>
  <c r="J189" i="4"/>
  <c r="K189" i="4"/>
  <c r="N189" i="4"/>
  <c r="P189" i="4"/>
  <c r="K168" i="2" s="1"/>
  <c r="E189" i="4"/>
  <c r="G189" i="4" s="1"/>
  <c r="G168" i="2" s="1"/>
  <c r="I189" i="4"/>
  <c r="M189" i="4"/>
  <c r="O189" i="4"/>
  <c r="J197" i="4"/>
  <c r="K197" i="4"/>
  <c r="L197" i="4"/>
  <c r="I197" i="4"/>
  <c r="P197" i="4"/>
  <c r="K176" i="2" s="1"/>
  <c r="E197" i="4"/>
  <c r="G197" i="4" s="1"/>
  <c r="G176" i="2" s="1"/>
  <c r="M197" i="4"/>
  <c r="H197" i="4"/>
  <c r="N197" i="4"/>
  <c r="O197" i="4"/>
  <c r="P205" i="4"/>
  <c r="K184" i="2" s="1"/>
  <c r="H205" i="4"/>
  <c r="N205" i="4"/>
  <c r="L205" i="4"/>
  <c r="O205" i="4"/>
  <c r="E205" i="4"/>
  <c r="G205" i="4" s="1"/>
  <c r="G184" i="2" s="1"/>
  <c r="I205" i="4"/>
  <c r="J205" i="4"/>
  <c r="K205" i="4"/>
  <c r="M205" i="4"/>
  <c r="L213" i="4"/>
  <c r="H213" i="4"/>
  <c r="J213" i="4"/>
  <c r="K213" i="4"/>
  <c r="I213" i="4"/>
  <c r="E213" i="4"/>
  <c r="G213" i="4" s="1"/>
  <c r="G192" i="2" s="1"/>
  <c r="O213" i="4"/>
  <c r="M213" i="4"/>
  <c r="P213" i="4"/>
  <c r="K192" i="2" s="1"/>
  <c r="N213" i="4"/>
  <c r="H221" i="4"/>
  <c r="J221" i="4"/>
  <c r="M221" i="4"/>
  <c r="P221" i="4"/>
  <c r="K200" i="2" s="1"/>
  <c r="O221" i="4"/>
  <c r="I221" i="4"/>
  <c r="N221" i="4"/>
  <c r="L221" i="4"/>
  <c r="E221" i="4"/>
  <c r="G221" i="4" s="1"/>
  <c r="G200" i="2" s="1"/>
  <c r="K221" i="4"/>
  <c r="I229" i="4"/>
  <c r="J229" i="4"/>
  <c r="K229" i="4"/>
  <c r="L229" i="4"/>
  <c r="N229" i="4"/>
  <c r="O229" i="4"/>
  <c r="E229" i="4"/>
  <c r="G229" i="4" s="1"/>
  <c r="G208" i="2" s="1"/>
  <c r="H229" i="4"/>
  <c r="M229" i="4"/>
  <c r="P229" i="4"/>
  <c r="K208" i="2" s="1"/>
  <c r="N237" i="4"/>
  <c r="O237" i="4"/>
  <c r="P237" i="4"/>
  <c r="K216" i="2" s="1"/>
  <c r="E237" i="4"/>
  <c r="G237" i="4" s="1"/>
  <c r="G216" i="2" s="1"/>
  <c r="I237" i="4"/>
  <c r="L237" i="4"/>
  <c r="M237" i="4"/>
  <c r="K237" i="4"/>
  <c r="H237" i="4"/>
  <c r="J237" i="4"/>
  <c r="L253" i="4"/>
  <c r="M253" i="4"/>
  <c r="E253" i="4"/>
  <c r="G253" i="4" s="1"/>
  <c r="G232" i="2" s="1"/>
  <c r="P253" i="4"/>
  <c r="K232" i="2" s="1"/>
  <c r="O253" i="4"/>
  <c r="N253" i="4"/>
  <c r="I253" i="4"/>
  <c r="K253" i="4"/>
  <c r="H253" i="4"/>
  <c r="J253" i="4"/>
  <c r="I261" i="4"/>
  <c r="J261" i="4"/>
  <c r="L261" i="4"/>
  <c r="K261" i="4"/>
  <c r="M261" i="4"/>
  <c r="N261" i="4"/>
  <c r="O261" i="4"/>
  <c r="P261" i="4"/>
  <c r="K240" i="2" s="1"/>
  <c r="E261" i="4"/>
  <c r="G261" i="4" s="1"/>
  <c r="G240" i="2" s="1"/>
  <c r="H261" i="4"/>
  <c r="P269" i="4"/>
  <c r="K248" i="2" s="1"/>
  <c r="E269" i="4"/>
  <c r="G269" i="4" s="1"/>
  <c r="G248" i="2" s="1"/>
  <c r="K269" i="4"/>
  <c r="J269" i="4"/>
  <c r="O269" i="4"/>
  <c r="L269" i="4"/>
  <c r="I269" i="4"/>
  <c r="M269" i="4"/>
  <c r="N269" i="4"/>
  <c r="H269" i="4"/>
  <c r="A133" i="2"/>
  <c r="A141" i="2"/>
  <c r="E141" i="2"/>
  <c r="A149" i="2"/>
  <c r="A157" i="2"/>
  <c r="E157" i="2"/>
  <c r="A165" i="2"/>
  <c r="A173" i="2"/>
  <c r="A181" i="2"/>
  <c r="A189" i="2"/>
  <c r="E189" i="2"/>
  <c r="A197" i="2"/>
  <c r="A205" i="2"/>
  <c r="A213" i="2"/>
  <c r="A221" i="2"/>
  <c r="A229" i="2"/>
  <c r="A237" i="2"/>
  <c r="A245" i="2"/>
  <c r="A253" i="2"/>
  <c r="E158" i="4"/>
  <c r="G158" i="4" s="1"/>
  <c r="G137" i="2" s="1"/>
  <c r="K158" i="4"/>
  <c r="N158" i="4"/>
  <c r="H158" i="4"/>
  <c r="J158" i="4"/>
  <c r="L158" i="4"/>
  <c r="M158" i="4"/>
  <c r="P158" i="4"/>
  <c r="K137" i="2" s="1"/>
  <c r="O158" i="4"/>
  <c r="I158" i="4"/>
  <c r="O166" i="4"/>
  <c r="P166" i="4"/>
  <c r="K145" i="2" s="1"/>
  <c r="K166" i="4"/>
  <c r="L166" i="4"/>
  <c r="M166" i="4"/>
  <c r="N166" i="4"/>
  <c r="H166" i="4"/>
  <c r="I166" i="4"/>
  <c r="E166" i="4"/>
  <c r="G166" i="4" s="1"/>
  <c r="G145" i="2" s="1"/>
  <c r="J166" i="4"/>
  <c r="E174" i="4"/>
  <c r="G174" i="4" s="1"/>
  <c r="G153" i="2" s="1"/>
  <c r="O174" i="4"/>
  <c r="H174" i="4"/>
  <c r="N174" i="4"/>
  <c r="P174" i="4"/>
  <c r="K153" i="2" s="1"/>
  <c r="M174" i="4"/>
  <c r="L174" i="4"/>
  <c r="I174" i="4"/>
  <c r="K174" i="4"/>
  <c r="J174" i="4"/>
  <c r="E182" i="4"/>
  <c r="G182" i="4" s="1"/>
  <c r="G161" i="2" s="1"/>
  <c r="L182" i="4"/>
  <c r="H182" i="4"/>
  <c r="M182" i="4"/>
  <c r="O182" i="4"/>
  <c r="I182" i="4"/>
  <c r="N182" i="4"/>
  <c r="K182" i="4"/>
  <c r="P182" i="4"/>
  <c r="K161" i="2" s="1"/>
  <c r="J182" i="4"/>
  <c r="E190" i="4"/>
  <c r="G190" i="4" s="1"/>
  <c r="G169" i="2" s="1"/>
  <c r="J190" i="4"/>
  <c r="I190" i="4"/>
  <c r="N190" i="4"/>
  <c r="K190" i="4"/>
  <c r="L190" i="4"/>
  <c r="O190" i="4"/>
  <c r="H190" i="4"/>
  <c r="M190" i="4"/>
  <c r="P190" i="4"/>
  <c r="K169" i="2" s="1"/>
  <c r="P198" i="4"/>
  <c r="K177" i="2" s="1"/>
  <c r="M198" i="4"/>
  <c r="N198" i="4"/>
  <c r="K198" i="4"/>
  <c r="L198" i="4"/>
  <c r="I198" i="4"/>
  <c r="E198" i="4"/>
  <c r="G198" i="4" s="1"/>
  <c r="G177" i="2" s="1"/>
  <c r="J198" i="4"/>
  <c r="O198" i="4"/>
  <c r="H198" i="4"/>
  <c r="P206" i="4"/>
  <c r="K185" i="2" s="1"/>
  <c r="H206" i="4"/>
  <c r="L206" i="4"/>
  <c r="O206" i="4"/>
  <c r="E206" i="4"/>
  <c r="G206" i="4" s="1"/>
  <c r="G185" i="2" s="1"/>
  <c r="I206" i="4"/>
  <c r="K206" i="4"/>
  <c r="N206" i="4"/>
  <c r="J206" i="4"/>
  <c r="M206" i="4"/>
  <c r="E214" i="4"/>
  <c r="G214" i="4" s="1"/>
  <c r="G193" i="2" s="1"/>
  <c r="J214" i="4"/>
  <c r="N214" i="4"/>
  <c r="H214" i="4"/>
  <c r="O214" i="4"/>
  <c r="L214" i="4"/>
  <c r="I214" i="4"/>
  <c r="M214" i="4"/>
  <c r="P214" i="4"/>
  <c r="K193" i="2" s="1"/>
  <c r="K214" i="4"/>
  <c r="E222" i="4"/>
  <c r="G222" i="4" s="1"/>
  <c r="G201" i="2" s="1"/>
  <c r="K222" i="4"/>
  <c r="N222" i="4"/>
  <c r="O222" i="4"/>
  <c r="H222" i="4"/>
  <c r="I222" i="4"/>
  <c r="L222" i="4"/>
  <c r="P222" i="4"/>
  <c r="K201" i="2" s="1"/>
  <c r="J222" i="4"/>
  <c r="M222" i="4"/>
  <c r="K230" i="4"/>
  <c r="L230" i="4"/>
  <c r="O230" i="4"/>
  <c r="H230" i="4"/>
  <c r="P230" i="4"/>
  <c r="K209" i="2" s="1"/>
  <c r="N230" i="4"/>
  <c r="M230" i="4"/>
  <c r="E230" i="4"/>
  <c r="G230" i="4" s="1"/>
  <c r="G209" i="2" s="1"/>
  <c r="I230" i="4"/>
  <c r="J230" i="4"/>
  <c r="E238" i="4"/>
  <c r="G238" i="4" s="1"/>
  <c r="G217" i="2" s="1"/>
  <c r="I238" i="4"/>
  <c r="L238" i="4"/>
  <c r="H238" i="4"/>
  <c r="J238" i="4"/>
  <c r="P238" i="4"/>
  <c r="K217" i="2" s="1"/>
  <c r="N238" i="4"/>
  <c r="M238" i="4"/>
  <c r="O238" i="4"/>
  <c r="K238" i="4"/>
  <c r="M246" i="4"/>
  <c r="N246" i="4"/>
  <c r="L246" i="4"/>
  <c r="E246" i="4"/>
  <c r="G246" i="4" s="1"/>
  <c r="G225" i="2" s="1"/>
  <c r="P246" i="4"/>
  <c r="K225" i="2" s="1"/>
  <c r="I246" i="4"/>
  <c r="O246" i="4"/>
  <c r="H246" i="4"/>
  <c r="J246" i="4"/>
  <c r="K246" i="4"/>
  <c r="P254" i="4"/>
  <c r="K233" i="2" s="1"/>
  <c r="N254" i="4"/>
  <c r="E254" i="4"/>
  <c r="G254" i="4" s="1"/>
  <c r="G233" i="2" s="1"/>
  <c r="J254" i="4"/>
  <c r="K254" i="4"/>
  <c r="L254" i="4"/>
  <c r="H254" i="4"/>
  <c r="I254" i="4"/>
  <c r="O254" i="4"/>
  <c r="M254" i="4"/>
  <c r="E262" i="4"/>
  <c r="G262" i="4" s="1"/>
  <c r="G241" i="2" s="1"/>
  <c r="M262" i="4"/>
  <c r="N262" i="4"/>
  <c r="I262" i="4"/>
  <c r="J262" i="4"/>
  <c r="K262" i="4"/>
  <c r="O262" i="4"/>
  <c r="H262" i="4"/>
  <c r="L262" i="4"/>
  <c r="P262" i="4"/>
  <c r="K241" i="2" s="1"/>
  <c r="E270" i="4"/>
  <c r="G270" i="4" s="1"/>
  <c r="G249" i="2" s="1"/>
  <c r="H270" i="4"/>
  <c r="K270" i="4"/>
  <c r="M270" i="4"/>
  <c r="L270" i="4"/>
  <c r="J270" i="4"/>
  <c r="N270" i="4"/>
  <c r="I270" i="4"/>
  <c r="O270" i="4"/>
  <c r="P270" i="4"/>
  <c r="K249" i="2" s="1"/>
  <c r="E206" i="2" l="1"/>
  <c r="E164" i="2"/>
  <c r="E212" i="2"/>
  <c r="E252" i="2"/>
  <c r="E218" i="2"/>
  <c r="E180" i="2"/>
  <c r="E187" i="2"/>
  <c r="E165" i="2"/>
  <c r="E196" i="2"/>
  <c r="E251" i="2"/>
  <c r="E253" i="2"/>
  <c r="E170" i="2"/>
  <c r="E197" i="2"/>
  <c r="E229" i="2"/>
  <c r="E234" i="2"/>
  <c r="E221" i="2"/>
  <c r="E181" i="2"/>
  <c r="E162" i="2"/>
  <c r="E139" i="2"/>
  <c r="E140" i="2"/>
  <c r="Q208" i="4"/>
  <c r="R208" i="4" s="1"/>
  <c r="J187" i="2" s="1"/>
  <c r="E230" i="2"/>
  <c r="E182" i="2"/>
  <c r="E136" i="2"/>
  <c r="E215" i="2"/>
  <c r="Q235" i="4"/>
  <c r="R235" i="4" s="1"/>
  <c r="J214" i="2" s="1"/>
  <c r="Q227" i="4"/>
  <c r="R227" i="4" s="1"/>
  <c r="J206" i="2" s="1"/>
  <c r="E199" i="2"/>
  <c r="E177" i="2"/>
  <c r="E166" i="2"/>
  <c r="Q258" i="4"/>
  <c r="R258" i="4" s="1"/>
  <c r="J237" i="2" s="1"/>
  <c r="Q194" i="4"/>
  <c r="R194" i="4" s="1"/>
  <c r="J173" i="2" s="1"/>
  <c r="E216" i="2"/>
  <c r="E176" i="2"/>
  <c r="Q254" i="4"/>
  <c r="R254" i="4" s="1"/>
  <c r="J233" i="2" s="1"/>
  <c r="Q174" i="4"/>
  <c r="R174" i="4" s="1"/>
  <c r="J153" i="2" s="1"/>
  <c r="Q244" i="4"/>
  <c r="R244" i="4" s="1"/>
  <c r="J223" i="2" s="1"/>
  <c r="E154" i="2"/>
  <c r="E238" i="2"/>
  <c r="E231" i="2"/>
  <c r="Q230" i="4"/>
  <c r="R230" i="4" s="1"/>
  <c r="J209" i="2" s="1"/>
  <c r="E245" i="2"/>
  <c r="E248" i="2"/>
  <c r="Q184" i="4"/>
  <c r="R184" i="4" s="1"/>
  <c r="J163" i="2" s="1"/>
  <c r="E255" i="2"/>
  <c r="E145" i="2"/>
  <c r="E200" i="2"/>
  <c r="E158" i="2"/>
  <c r="Q191" i="4"/>
  <c r="Q183" i="4"/>
  <c r="E237" i="2"/>
  <c r="Q156" i="4"/>
  <c r="R156" i="4" s="1"/>
  <c r="J135" i="2" s="1"/>
  <c r="E225" i="2"/>
  <c r="E223" i="2"/>
  <c r="E240" i="2"/>
  <c r="E152" i="2"/>
  <c r="Q241" i="4"/>
  <c r="R241" i="4" s="1"/>
  <c r="J220" i="2" s="1"/>
  <c r="Q233" i="4"/>
  <c r="E192" i="2"/>
  <c r="E135" i="2"/>
  <c r="Q169" i="4"/>
  <c r="Q246" i="4"/>
  <c r="Q229" i="4"/>
  <c r="Q220" i="4"/>
  <c r="Q209" i="4"/>
  <c r="E132" i="2"/>
  <c r="E155" i="2"/>
  <c r="H163" i="2"/>
  <c r="Q187" i="4"/>
  <c r="E175" i="2"/>
  <c r="Q251" i="4"/>
  <c r="Q211" i="4"/>
  <c r="E217" i="2"/>
  <c r="Q257" i="4"/>
  <c r="Q249" i="4"/>
  <c r="E159" i="2"/>
  <c r="Q262" i="4"/>
  <c r="Q214" i="4"/>
  <c r="E133" i="2"/>
  <c r="Q205" i="4"/>
  <c r="E172" i="2"/>
  <c r="Q203" i="4"/>
  <c r="Q171" i="4"/>
  <c r="E150" i="2"/>
  <c r="E163" i="2"/>
  <c r="E143" i="2"/>
  <c r="Q212" i="4"/>
  <c r="E151" i="2"/>
  <c r="E153" i="2"/>
  <c r="E183" i="2"/>
  <c r="Q273" i="4"/>
  <c r="Q217" i="4"/>
  <c r="E208" i="2"/>
  <c r="E144" i="2"/>
  <c r="Q168" i="4"/>
  <c r="Q239" i="4"/>
  <c r="E190" i="2"/>
  <c r="Q175" i="4"/>
  <c r="Q164" i="4"/>
  <c r="Q218" i="4"/>
  <c r="Q253" i="4"/>
  <c r="E161" i="2"/>
  <c r="Q266" i="4"/>
  <c r="Q226" i="4"/>
  <c r="Q202" i="4"/>
  <c r="E232" i="2"/>
  <c r="E168" i="2"/>
  <c r="Q182" i="4"/>
  <c r="Q166" i="4"/>
  <c r="E173" i="2"/>
  <c r="Q237" i="4"/>
  <c r="Q157" i="4"/>
  <c r="Q228" i="4"/>
  <c r="Q204" i="4"/>
  <c r="Q196" i="4"/>
  <c r="E201" i="2"/>
  <c r="E169" i="2"/>
  <c r="Q219" i="4"/>
  <c r="Q178" i="4"/>
  <c r="E233" i="2"/>
  <c r="Q153" i="4"/>
  <c r="E184" i="2"/>
  <c r="E247" i="2"/>
  <c r="Q272" i="4"/>
  <c r="Q264" i="4"/>
  <c r="Q232" i="4"/>
  <c r="Q224" i="4"/>
  <c r="Q216" i="4"/>
  <c r="Q192" i="4"/>
  <c r="E191" i="2"/>
  <c r="Q238" i="4"/>
  <c r="Q190" i="4"/>
  <c r="E213" i="2"/>
  <c r="E149" i="2"/>
  <c r="Q269" i="4"/>
  <c r="E188" i="2"/>
  <c r="Q268" i="4"/>
  <c r="Q188" i="4"/>
  <c r="E235" i="2"/>
  <c r="E211" i="2"/>
  <c r="E147" i="2"/>
  <c r="E137" i="2"/>
  <c r="E167" i="2"/>
  <c r="Q245" i="4"/>
  <c r="E185" i="2"/>
  <c r="Q243" i="4"/>
  <c r="E222" i="2"/>
  <c r="Q250" i="4"/>
  <c r="E209" i="2"/>
  <c r="Q177" i="4"/>
  <c r="E224" i="2"/>
  <c r="E160" i="2"/>
  <c r="Q240" i="4"/>
  <c r="Q248" i="4"/>
  <c r="Q271" i="4"/>
  <c r="E246" i="2"/>
  <c r="Q201" i="4"/>
  <c r="E174" i="2"/>
  <c r="Q259" i="4"/>
  <c r="Q261" i="4"/>
  <c r="Q197" i="4"/>
  <c r="Q252" i="4"/>
  <c r="Q180" i="4"/>
  <c r="Q181" i="4"/>
  <c r="Q274" i="4"/>
  <c r="Q154" i="4"/>
  <c r="Q247" i="4"/>
  <c r="Q215" i="4"/>
  <c r="Q199" i="4"/>
  <c r="Q159" i="4"/>
  <c r="Q206" i="4"/>
  <c r="Q221" i="4"/>
  <c r="Q167" i="4"/>
  <c r="E214" i="2"/>
  <c r="Q260" i="4"/>
  <c r="Q270" i="4"/>
  <c r="Q189" i="4"/>
  <c r="Q276" i="4"/>
  <c r="Q160" i="4"/>
  <c r="Q222" i="4"/>
  <c r="E205" i="2"/>
  <c r="Q173" i="4"/>
  <c r="Q165" i="4"/>
  <c r="E195" i="2"/>
  <c r="Q275" i="4"/>
  <c r="Q155" i="4"/>
  <c r="Q236" i="4"/>
  <c r="E203" i="2"/>
  <c r="E239" i="2"/>
  <c r="Q172" i="4"/>
  <c r="Q267" i="4"/>
  <c r="Q195" i="4"/>
  <c r="Q186" i="4"/>
  <c r="E193" i="2"/>
  <c r="Q176" i="4"/>
  <c r="Q193" i="4"/>
  <c r="Q185" i="4"/>
  <c r="Q161" i="4"/>
  <c r="Q256" i="4"/>
  <c r="Q200" i="4"/>
  <c r="Q263" i="4"/>
  <c r="Q255" i="4"/>
  <c r="Q198" i="4"/>
  <c r="Q158" i="4"/>
  <c r="Q213" i="4"/>
  <c r="E228" i="2"/>
  <c r="E156" i="2"/>
  <c r="E241" i="2"/>
  <c r="E204" i="2"/>
  <c r="Q179" i="4"/>
  <c r="Q163" i="4"/>
  <c r="Q242" i="4"/>
  <c r="Q234" i="4"/>
  <c r="Q210" i="4"/>
  <c r="Q170" i="4"/>
  <c r="Q162" i="4"/>
  <c r="E249" i="2"/>
  <c r="E134" i="2"/>
  <c r="Q265" i="4"/>
  <c r="Q225" i="4"/>
  <c r="E207" i="2"/>
  <c r="Q223" i="4"/>
  <c r="E142" i="2"/>
  <c r="Q231" i="4"/>
  <c r="Q207" i="4"/>
  <c r="E254" i="2"/>
  <c r="H173" i="2" l="1"/>
  <c r="H135" i="2"/>
  <c r="H153" i="2"/>
  <c r="H223" i="2"/>
  <c r="H209" i="2"/>
  <c r="H187" i="2"/>
  <c r="H214" i="2"/>
  <c r="H237" i="2"/>
  <c r="H233" i="2"/>
  <c r="H220" i="2"/>
  <c r="R233" i="4"/>
  <c r="J212" i="2" s="1"/>
  <c r="H212" i="2"/>
  <c r="R183" i="4"/>
  <c r="J162" i="2" s="1"/>
  <c r="H162" i="2"/>
  <c r="H206" i="2"/>
  <c r="R191" i="4"/>
  <c r="J170" i="2" s="1"/>
  <c r="H170" i="2"/>
  <c r="R263" i="4"/>
  <c r="J242" i="2" s="1"/>
  <c r="H242" i="2"/>
  <c r="R186" i="4"/>
  <c r="J165" i="2" s="1"/>
  <c r="H165" i="2"/>
  <c r="H254" i="2"/>
  <c r="R275" i="4"/>
  <c r="J254" i="2" s="1"/>
  <c r="R189" i="4"/>
  <c r="J168" i="2" s="1"/>
  <c r="H168" i="2"/>
  <c r="R180" i="4"/>
  <c r="J159" i="2" s="1"/>
  <c r="H159" i="2"/>
  <c r="R250" i="4"/>
  <c r="J229" i="2" s="1"/>
  <c r="H229" i="2"/>
  <c r="R264" i="4"/>
  <c r="J243" i="2" s="1"/>
  <c r="H243" i="2"/>
  <c r="R219" i="4"/>
  <c r="J198" i="2" s="1"/>
  <c r="H198" i="2"/>
  <c r="R168" i="4"/>
  <c r="J147" i="2" s="1"/>
  <c r="H147" i="2"/>
  <c r="R249" i="4"/>
  <c r="J228" i="2" s="1"/>
  <c r="H228" i="2"/>
  <c r="R231" i="4"/>
  <c r="J210" i="2" s="1"/>
  <c r="H210" i="2"/>
  <c r="R200" i="4"/>
  <c r="J179" i="2" s="1"/>
  <c r="H179" i="2"/>
  <c r="R195" i="4"/>
  <c r="J174" i="2" s="1"/>
  <c r="H174" i="2"/>
  <c r="R270" i="4"/>
  <c r="J249" i="2" s="1"/>
  <c r="H249" i="2"/>
  <c r="R159" i="4"/>
  <c r="J138" i="2" s="1"/>
  <c r="H138" i="2"/>
  <c r="R252" i="4"/>
  <c r="J231" i="2" s="1"/>
  <c r="H231" i="2"/>
  <c r="R271" i="4"/>
  <c r="J250" i="2" s="1"/>
  <c r="H250" i="2"/>
  <c r="R190" i="4"/>
  <c r="J169" i="2" s="1"/>
  <c r="H169" i="2"/>
  <c r="H251" i="2"/>
  <c r="R272" i="4"/>
  <c r="J251" i="2" s="1"/>
  <c r="R166" i="4"/>
  <c r="J145" i="2" s="1"/>
  <c r="H145" i="2"/>
  <c r="R212" i="4"/>
  <c r="J191" i="2" s="1"/>
  <c r="H191" i="2"/>
  <c r="R205" i="4"/>
  <c r="J184" i="2" s="1"/>
  <c r="H184" i="2"/>
  <c r="R257" i="4"/>
  <c r="J236" i="2" s="1"/>
  <c r="H236" i="2"/>
  <c r="R207" i="4"/>
  <c r="J186" i="2" s="1"/>
  <c r="H186" i="2"/>
  <c r="R256" i="4"/>
  <c r="J235" i="2" s="1"/>
  <c r="H235" i="2"/>
  <c r="R267" i="4"/>
  <c r="J246" i="2" s="1"/>
  <c r="H246" i="2"/>
  <c r="R165" i="4"/>
  <c r="J144" i="2" s="1"/>
  <c r="H144" i="2"/>
  <c r="R260" i="4"/>
  <c r="J239" i="2" s="1"/>
  <c r="H239" i="2"/>
  <c r="R199" i="4"/>
  <c r="J178" i="2" s="1"/>
  <c r="H178" i="2"/>
  <c r="R197" i="4"/>
  <c r="J176" i="2" s="1"/>
  <c r="H176" i="2"/>
  <c r="R248" i="4"/>
  <c r="J227" i="2" s="1"/>
  <c r="H227" i="2"/>
  <c r="R243" i="4"/>
  <c r="J222" i="2" s="1"/>
  <c r="H222" i="2"/>
  <c r="R238" i="4"/>
  <c r="J217" i="2" s="1"/>
  <c r="H217" i="2"/>
  <c r="R182" i="4"/>
  <c r="J161" i="2" s="1"/>
  <c r="H161" i="2"/>
  <c r="R253" i="4"/>
  <c r="J232" i="2" s="1"/>
  <c r="H232" i="2"/>
  <c r="R162" i="4"/>
  <c r="J141" i="2" s="1"/>
  <c r="H141" i="2"/>
  <c r="R223" i="4"/>
  <c r="J202" i="2" s="1"/>
  <c r="H202" i="2"/>
  <c r="R210" i="4"/>
  <c r="J189" i="2" s="1"/>
  <c r="H189" i="2"/>
  <c r="R161" i="4"/>
  <c r="J140" i="2" s="1"/>
  <c r="H140" i="2"/>
  <c r="R172" i="4"/>
  <c r="J151" i="2" s="1"/>
  <c r="H151" i="2"/>
  <c r="R173" i="4"/>
  <c r="J152" i="2" s="1"/>
  <c r="H152" i="2"/>
  <c r="R215" i="4"/>
  <c r="J194" i="2" s="1"/>
  <c r="H194" i="2"/>
  <c r="R261" i="4"/>
  <c r="J240" i="2" s="1"/>
  <c r="H240" i="2"/>
  <c r="R240" i="4"/>
  <c r="J219" i="2" s="1"/>
  <c r="H219" i="2"/>
  <c r="R188" i="4"/>
  <c r="J167" i="2" s="1"/>
  <c r="H167" i="2"/>
  <c r="R196" i="4"/>
  <c r="J175" i="2" s="1"/>
  <c r="H175" i="2"/>
  <c r="R218" i="4"/>
  <c r="J197" i="2" s="1"/>
  <c r="H197" i="2"/>
  <c r="R217" i="4"/>
  <c r="J196" i="2" s="1"/>
  <c r="H196" i="2"/>
  <c r="R209" i="4"/>
  <c r="J188" i="2" s="1"/>
  <c r="H188" i="2"/>
  <c r="R234" i="4"/>
  <c r="J213" i="2" s="1"/>
  <c r="H213" i="2"/>
  <c r="R185" i="4"/>
  <c r="J164" i="2" s="1"/>
  <c r="H164" i="2"/>
  <c r="R167" i="4"/>
  <c r="J146" i="2" s="1"/>
  <c r="H146" i="2"/>
  <c r="R247" i="4"/>
  <c r="J226" i="2" s="1"/>
  <c r="H226" i="2"/>
  <c r="H238" i="2"/>
  <c r="R259" i="4"/>
  <c r="J238" i="2" s="1"/>
  <c r="H247" i="2"/>
  <c r="R268" i="4"/>
  <c r="J247" i="2" s="1"/>
  <c r="H171" i="2"/>
  <c r="R192" i="4"/>
  <c r="J171" i="2" s="1"/>
  <c r="R153" i="4"/>
  <c r="J132" i="2" s="1"/>
  <c r="H132" i="2"/>
  <c r="R204" i="4"/>
  <c r="J183" i="2" s="1"/>
  <c r="H183" i="2"/>
  <c r="R164" i="4"/>
  <c r="J143" i="2" s="1"/>
  <c r="H143" i="2"/>
  <c r="R273" i="4"/>
  <c r="J252" i="2" s="1"/>
  <c r="H252" i="2"/>
  <c r="R211" i="4"/>
  <c r="J190" i="2" s="1"/>
  <c r="H190" i="2"/>
  <c r="R220" i="4"/>
  <c r="J199" i="2" s="1"/>
  <c r="H199" i="2"/>
  <c r="R170" i="4"/>
  <c r="J149" i="2" s="1"/>
  <c r="H149" i="2"/>
  <c r="R213" i="4"/>
  <c r="J192" i="2" s="1"/>
  <c r="H192" i="2"/>
  <c r="H204" i="2"/>
  <c r="R225" i="4"/>
  <c r="J204" i="2" s="1"/>
  <c r="R242" i="4"/>
  <c r="J221" i="2" s="1"/>
  <c r="H221" i="2"/>
  <c r="R158" i="4"/>
  <c r="J137" i="2" s="1"/>
  <c r="H137" i="2"/>
  <c r="R193" i="4"/>
  <c r="J172" i="2" s="1"/>
  <c r="H172" i="2"/>
  <c r="R222" i="4"/>
  <c r="J201" i="2" s="1"/>
  <c r="H201" i="2"/>
  <c r="R221" i="4"/>
  <c r="J200" i="2" s="1"/>
  <c r="H200" i="2"/>
  <c r="R154" i="4"/>
  <c r="J133" i="2" s="1"/>
  <c r="H133" i="2"/>
  <c r="R245" i="4"/>
  <c r="J224" i="2" s="1"/>
  <c r="H224" i="2"/>
  <c r="R216" i="4"/>
  <c r="J195" i="2" s="1"/>
  <c r="H195" i="2"/>
  <c r="R228" i="4"/>
  <c r="J207" i="2" s="1"/>
  <c r="H207" i="2"/>
  <c r="R202" i="4"/>
  <c r="J181" i="2" s="1"/>
  <c r="H181" i="2"/>
  <c r="R175" i="4"/>
  <c r="J154" i="2" s="1"/>
  <c r="H154" i="2"/>
  <c r="R171" i="4"/>
  <c r="J150" i="2" s="1"/>
  <c r="H150" i="2"/>
  <c r="R214" i="4"/>
  <c r="J193" i="2" s="1"/>
  <c r="H193" i="2"/>
  <c r="R251" i="4"/>
  <c r="J230" i="2" s="1"/>
  <c r="H230" i="2"/>
  <c r="R229" i="4"/>
  <c r="J208" i="2" s="1"/>
  <c r="H208" i="2"/>
  <c r="R265" i="4"/>
  <c r="J244" i="2" s="1"/>
  <c r="H244" i="2"/>
  <c r="R163" i="4"/>
  <c r="J142" i="2" s="1"/>
  <c r="H142" i="2"/>
  <c r="R198" i="4"/>
  <c r="J177" i="2" s="1"/>
  <c r="H177" i="2"/>
  <c r="H155" i="2"/>
  <c r="R176" i="4"/>
  <c r="J155" i="2" s="1"/>
  <c r="R236" i="4"/>
  <c r="J215" i="2" s="1"/>
  <c r="H215" i="2"/>
  <c r="R160" i="4"/>
  <c r="J139" i="2" s="1"/>
  <c r="H139" i="2"/>
  <c r="R274" i="4"/>
  <c r="J253" i="2" s="1"/>
  <c r="H253" i="2"/>
  <c r="R177" i="4"/>
  <c r="J156" i="2" s="1"/>
  <c r="H156" i="2"/>
  <c r="R269" i="4"/>
  <c r="J248" i="2" s="1"/>
  <c r="H248" i="2"/>
  <c r="R224" i="4"/>
  <c r="J203" i="2" s="1"/>
  <c r="H203" i="2"/>
  <c r="R157" i="4"/>
  <c r="J136" i="2" s="1"/>
  <c r="H136" i="2"/>
  <c r="R226" i="4"/>
  <c r="J205" i="2" s="1"/>
  <c r="H205" i="2"/>
  <c r="R203" i="4"/>
  <c r="J182" i="2" s="1"/>
  <c r="H182" i="2"/>
  <c r="R262" i="4"/>
  <c r="J241" i="2" s="1"/>
  <c r="H241" i="2"/>
  <c r="R246" i="4"/>
  <c r="J225" i="2" s="1"/>
  <c r="H225" i="2"/>
  <c r="R179" i="4"/>
  <c r="J158" i="2" s="1"/>
  <c r="H158" i="2"/>
  <c r="R255" i="4"/>
  <c r="J234" i="2" s="1"/>
  <c r="H234" i="2"/>
  <c r="R155" i="4"/>
  <c r="J134" i="2" s="1"/>
  <c r="H134" i="2"/>
  <c r="R276" i="4"/>
  <c r="J255" i="2" s="1"/>
  <c r="H255" i="2"/>
  <c r="R206" i="4"/>
  <c r="J185" i="2" s="1"/>
  <c r="H185" i="2"/>
  <c r="R181" i="4"/>
  <c r="J160" i="2" s="1"/>
  <c r="H160" i="2"/>
  <c r="R201" i="4"/>
  <c r="J180" i="2" s="1"/>
  <c r="H180" i="2"/>
  <c r="H211" i="2"/>
  <c r="R232" i="4"/>
  <c r="J211" i="2" s="1"/>
  <c r="R178" i="4"/>
  <c r="J157" i="2" s="1"/>
  <c r="H157" i="2"/>
  <c r="R237" i="4"/>
  <c r="J216" i="2" s="1"/>
  <c r="H216" i="2"/>
  <c r="R266" i="4"/>
  <c r="J245" i="2" s="1"/>
  <c r="H245" i="2"/>
  <c r="R239" i="4"/>
  <c r="J218" i="2" s="1"/>
  <c r="H218" i="2"/>
  <c r="R187" i="4"/>
  <c r="J166" i="2" s="1"/>
  <c r="H166" i="2"/>
  <c r="R169" i="4"/>
  <c r="J148" i="2" s="1"/>
  <c r="H148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<sst xmlns="http://schemas.openxmlformats.org/spreadsheetml/2006/main" count="15423" uniqueCount="1192">
  <si>
    <t>Departamento</t>
  </si>
  <si>
    <t>Municipio</t>
  </si>
  <si>
    <t>Atributo</t>
  </si>
  <si>
    <t>LLAVE</t>
  </si>
  <si>
    <t xml:space="preserve"> Llave_percent </t>
  </si>
  <si>
    <t>DISCAPACITADO_35</t>
  </si>
  <si>
    <t>DISCAPACITADO_45</t>
  </si>
  <si>
    <t>JOVENES_30</t>
  </si>
  <si>
    <t>JOVENES_40</t>
  </si>
  <si>
    <t>MUJERES_20</t>
  </si>
  <si>
    <t>MUJERES_30</t>
  </si>
  <si>
    <t>HOMBRES_15</t>
  </si>
  <si>
    <t>HOMBRES_25</t>
  </si>
  <si>
    <t>TOTAL_RECURSOS</t>
  </si>
  <si>
    <t xml:space="preserve"> recursos_percent </t>
  </si>
  <si>
    <t>Total</t>
  </si>
  <si>
    <t>AMAZONAS</t>
  </si>
  <si>
    <t>ANTIOQUIA</t>
  </si>
  <si>
    <t>ARAUCA</t>
  </si>
  <si>
    <t>ATLÁNTICO</t>
  </si>
  <si>
    <t>BOGOTÁ,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</si>
  <si>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</si>
  <si>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</si>
  <si>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</si>
  <si>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</si>
  <si>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</si>
  <si>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</si>
  <si>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</si>
  <si>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</si>
  <si>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CUNDINAMARCA</t>
  </si>
  <si>
    <t>CÓRDOBA</t>
  </si>
  <si>
    <t>GUAVIARE</t>
  </si>
  <si>
    <t>HUILA</t>
  </si>
  <si>
    <t>MAGDALENA</t>
  </si>
  <si>
    <t>META</t>
  </si>
  <si>
    <t>NARIÑO</t>
  </si>
  <si>
    <t>PUTUMAYO</t>
  </si>
  <si>
    <t>QUINDÍO</t>
  </si>
  <si>
    <t>RISARALDA</t>
  </si>
  <si>
    <t>SANTANDER</t>
  </si>
  <si>
    <t>SUCRE</t>
  </si>
  <si>
    <t>TOLIMA</t>
  </si>
  <si>
    <t>VICHADA</t>
  </si>
  <si>
    <t>LETICIA</t>
  </si>
  <si>
    <t>ABEJORRAL</t>
  </si>
  <si>
    <t>AMAGÁ</t>
  </si>
  <si>
    <t>AMALFI</t>
  </si>
  <si>
    <t>ANDES</t>
  </si>
  <si>
    <t>ANZÁ</t>
  </si>
  <si>
    <t>APARTADÓ</t>
  </si>
  <si>
    <t>ARBOLETES</t>
  </si>
  <si>
    <t>ARMENIA</t>
  </si>
  <si>
    <t>BELLO</t>
  </si>
  <si>
    <t>BURITICÁ</t>
  </si>
  <si>
    <t>CARAMANTA</t>
  </si>
  <si>
    <t>CAREPA</t>
  </si>
  <si>
    <t>CAUCASIA</t>
  </si>
  <si>
    <t>CIUDAD BOLÍVAR</t>
  </si>
  <si>
    <t>COPACABANA</t>
  </si>
  <si>
    <t>DABEIBA</t>
  </si>
  <si>
    <t>DONMATÍAS</t>
  </si>
  <si>
    <t>EBÉJICO</t>
  </si>
  <si>
    <t>EL BAGRE</t>
  </si>
  <si>
    <t>EL CARMEN DE VIBORAL</t>
  </si>
  <si>
    <t>EL SANTUARIO</t>
  </si>
  <si>
    <t>ENTRERRÍOS</t>
  </si>
  <si>
    <t>ENVIGADO</t>
  </si>
  <si>
    <t>FREDONIA</t>
  </si>
  <si>
    <t>GIRARDOTA</t>
  </si>
  <si>
    <t>GUARNE</t>
  </si>
  <si>
    <t>GUATAPÉ</t>
  </si>
  <si>
    <t>GÓMEZ PLATA</t>
  </si>
  <si>
    <t>ITAGÜÍ</t>
  </si>
  <si>
    <t>ITUANGO</t>
  </si>
  <si>
    <t>JARDÍN</t>
  </si>
  <si>
    <t>JERICÓ</t>
  </si>
  <si>
    <t>LA CEJA</t>
  </si>
  <si>
    <t>LA ESTRELLA</t>
  </si>
  <si>
    <t>LA PINTADA</t>
  </si>
  <si>
    <t>LA UNIÓN</t>
  </si>
  <si>
    <t>MARINILLA</t>
  </si>
  <si>
    <t>MEDELLÍN</t>
  </si>
  <si>
    <t>NECOCLÍ</t>
  </si>
  <si>
    <t>PEÑOL</t>
  </si>
  <si>
    <t>PUERTO BERRÍO</t>
  </si>
  <si>
    <t>PUERTO TRIUNFO</t>
  </si>
  <si>
    <t>RETIRO</t>
  </si>
  <si>
    <t>RIONEGRO</t>
  </si>
  <si>
    <t>SABANETA</t>
  </si>
  <si>
    <t>SALGAR</t>
  </si>
  <si>
    <t>SAN ANDRÉS DE CUERQUÍA</t>
  </si>
  <si>
    <t>SAN CARLOS</t>
  </si>
  <si>
    <t>SAN JERÓNIMO</t>
  </si>
  <si>
    <t>SAN LUIS</t>
  </si>
  <si>
    <t>SAN PEDRO DE LOS MILAGROS</t>
  </si>
  <si>
    <t>SAN ROQUE</t>
  </si>
  <si>
    <t>SANTA BÁRBARA</t>
  </si>
  <si>
    <t>SANTA FÉ DE ANTIOQUIA</t>
  </si>
  <si>
    <t>SANTA ROSA DE OSOS</t>
  </si>
  <si>
    <t>SONSÓN</t>
  </si>
  <si>
    <t>TURBO</t>
  </si>
  <si>
    <t>URRAO</t>
  </si>
  <si>
    <t>VENECIA</t>
  </si>
  <si>
    <t>YARUMAL</t>
  </si>
  <si>
    <t>ARAUQUITA</t>
  </si>
  <si>
    <t>SARAVENA</t>
  </si>
  <si>
    <t>TAME</t>
  </si>
  <si>
    <t>BARANOA</t>
  </si>
  <si>
    <t>BARRANQUILLA</t>
  </si>
  <si>
    <t>GALAPA</t>
  </si>
  <si>
    <t>MALAMBO</t>
  </si>
  <si>
    <t>PUERTO COLOMBIA</t>
  </si>
  <si>
    <t>SOLEDAD</t>
  </si>
  <si>
    <t>ARJONA</t>
  </si>
  <si>
    <t>CARTAGENA DE INDIAS</t>
  </si>
  <si>
    <t>EL CARMEN DE BOLÍVAR</t>
  </si>
  <si>
    <t>MAGANGUÉ</t>
  </si>
  <si>
    <t>SAN JACINTO</t>
  </si>
  <si>
    <t>SANTA ROSA DEL SUR</t>
  </si>
  <si>
    <t>TALAIGUA NUEVO</t>
  </si>
  <si>
    <t>TURBACO</t>
  </si>
  <si>
    <t>TURBANA</t>
  </si>
  <si>
    <t>ZAMBRANO</t>
  </si>
  <si>
    <t>CHIQUINQUIRÁ</t>
  </si>
  <si>
    <t>CHIVATÁ</t>
  </si>
  <si>
    <t>CÓMBITA</t>
  </si>
  <si>
    <t>DUITAMA</t>
  </si>
  <si>
    <t>MONIQUIRÁ</t>
  </si>
  <si>
    <t>NOBSA</t>
  </si>
  <si>
    <t>PAIPA</t>
  </si>
  <si>
    <t>PUERTO BOYACÁ</t>
  </si>
  <si>
    <t>SAMACÁ</t>
  </si>
  <si>
    <t>SAN JOSÉ DE PARE</t>
  </si>
  <si>
    <t>SOGAMOSO</t>
  </si>
  <si>
    <t>SORACÁ</t>
  </si>
  <si>
    <t>SOTAQUIRÁ</t>
  </si>
  <si>
    <t>TOCA</t>
  </si>
  <si>
    <t>TUNJA</t>
  </si>
  <si>
    <t>TURMEQUÉ</t>
  </si>
  <si>
    <t>TUTA</t>
  </si>
  <si>
    <t>VILLA DE LEYVA</t>
  </si>
  <si>
    <t>AGUADAS</t>
  </si>
  <si>
    <t>ANSERMA</t>
  </si>
  <si>
    <t>CHINCHINÁ</t>
  </si>
  <si>
    <t>LA DORADA</t>
  </si>
  <si>
    <t>MANIZALES</t>
  </si>
  <si>
    <t>MANZANARES</t>
  </si>
  <si>
    <t>MARMATO</t>
  </si>
  <si>
    <t>PENSILVANIA</t>
  </si>
  <si>
    <t>RIOSUCIO</t>
  </si>
  <si>
    <t>VILLAMARÍA</t>
  </si>
  <si>
    <t>ALBANIA</t>
  </si>
  <si>
    <t>EL DONCELLO</t>
  </si>
  <si>
    <t>FLORENCIA</t>
  </si>
  <si>
    <t>SAN VICENTE DEL CAGUÁN</t>
  </si>
  <si>
    <t>AGUAZUL</t>
  </si>
  <si>
    <t>MANÍ</t>
  </si>
  <si>
    <t>MONTERREY</t>
  </si>
  <si>
    <t>PORE</t>
  </si>
  <si>
    <t>VILLANUEVA</t>
  </si>
  <si>
    <t>YOPAL</t>
  </si>
  <si>
    <t>CALOTO</t>
  </si>
  <si>
    <t>PIENDAMÓ - TUNÍA</t>
  </si>
  <si>
    <t>POPAYÁN</t>
  </si>
  <si>
    <t>PUERTO TEJADA</t>
  </si>
  <si>
    <t>SANTANDER DE QUILICHAO</t>
  </si>
  <si>
    <t>VILLA RICA</t>
  </si>
  <si>
    <t>AGUACHICA</t>
  </si>
  <si>
    <t>CHIRIGUANÁ</t>
  </si>
  <si>
    <t>LA PAZ</t>
  </si>
  <si>
    <t>SAN MARTÍN</t>
  </si>
  <si>
    <t>VALLEDUPAR</t>
  </si>
  <si>
    <t>QUIBDÓ</t>
  </si>
  <si>
    <t>CAJICÁ</t>
  </si>
  <si>
    <t>CARMEN DE CARUPA</t>
  </si>
  <si>
    <t>CHÍA</t>
  </si>
  <si>
    <t>COGUA</t>
  </si>
  <si>
    <t>COTA</t>
  </si>
  <si>
    <t>EL ROSAL</t>
  </si>
  <si>
    <t>FACATATIVÁ</t>
  </si>
  <si>
    <t>FUNZA</t>
  </si>
  <si>
    <t>FUSAGASUGÁ</t>
  </si>
  <si>
    <t>FÓMEQUE</t>
  </si>
  <si>
    <t>GACHANCIPÁ</t>
  </si>
  <si>
    <t>GIRARDOT</t>
  </si>
  <si>
    <t>GRANADA</t>
  </si>
  <si>
    <t>GUADUAS</t>
  </si>
  <si>
    <t>GUASCA</t>
  </si>
  <si>
    <t>GUATAVITA</t>
  </si>
  <si>
    <t>LA CALERA</t>
  </si>
  <si>
    <t>LA MESA</t>
  </si>
  <si>
    <t>MADRID</t>
  </si>
  <si>
    <t>MANTA</t>
  </si>
  <si>
    <t>MOSQUERA</t>
  </si>
  <si>
    <t>PACHO</t>
  </si>
  <si>
    <t>SAN ANTONIO DEL TEQUENDAMA</t>
  </si>
  <si>
    <t>SAN JUAN DE RIOSECO</t>
  </si>
  <si>
    <t>SESQUILÉ</t>
  </si>
  <si>
    <t>SIBATÉ</t>
  </si>
  <si>
    <t>SIMIJACA</t>
  </si>
  <si>
    <t>SOACHA</t>
  </si>
  <si>
    <t>SOPÓ</t>
  </si>
  <si>
    <t>SUBACHOQUE</t>
  </si>
  <si>
    <t>TABIO</t>
  </si>
  <si>
    <t>TENJO</t>
  </si>
  <si>
    <t>TOCAIMA</t>
  </si>
  <si>
    <t>TOCANCIPÁ</t>
  </si>
  <si>
    <t>UBAQUE</t>
  </si>
  <si>
    <t>VILLA DE SAN DIEGO DE UBATÉ</t>
  </si>
  <si>
    <t>VILLAPINZÓN</t>
  </si>
  <si>
    <t>VILLETA</t>
  </si>
  <si>
    <t>ZIPAQUIRÁ</t>
  </si>
  <si>
    <t>AYAPEL</t>
  </si>
  <si>
    <t>CERETÉ</t>
  </si>
  <si>
    <t>CHINÚ</t>
  </si>
  <si>
    <t>CIÉNAGA DE ORO</t>
  </si>
  <si>
    <t>LORICA</t>
  </si>
  <si>
    <t>MONTELÍBANO</t>
  </si>
  <si>
    <t>MONTERÍA</t>
  </si>
  <si>
    <t>PLANETA RICA</t>
  </si>
  <si>
    <t>SAHAGÚN</t>
  </si>
  <si>
    <t>TIERRALTA</t>
  </si>
  <si>
    <t>VALENCIA</t>
  </si>
  <si>
    <t>SAN JOSÉ DEL GUAVIARE</t>
  </si>
  <si>
    <t>CAMPOALEGRE</t>
  </si>
  <si>
    <t>GARZÓN</t>
  </si>
  <si>
    <t>LA PLATA</t>
  </si>
  <si>
    <t>NEIVA</t>
  </si>
  <si>
    <t>PALERMO</t>
  </si>
  <si>
    <t>PALESTINA</t>
  </si>
  <si>
    <t>PITALITO</t>
  </si>
  <si>
    <t>RIVERA</t>
  </si>
  <si>
    <t>TIMANÁ</t>
  </si>
  <si>
    <t>DIBULLA</t>
  </si>
  <si>
    <t>MAICAO</t>
  </si>
  <si>
    <t>RIOHACHA</t>
  </si>
  <si>
    <t>GUAMAL</t>
  </si>
  <si>
    <t>NUEVA GRANADA</t>
  </si>
  <si>
    <t>SAN SEBASTIÁN DE BUENAVISTA</t>
  </si>
  <si>
    <t>SANTA MARTA</t>
  </si>
  <si>
    <t>ACACÍAS</t>
  </si>
  <si>
    <t>BARRANCA DE UPÍA</t>
  </si>
  <si>
    <t>CASTILLA LA NUEVA</t>
  </si>
  <si>
    <t>CUMARAL</t>
  </si>
  <si>
    <t>PUERTO GAITÁN</t>
  </si>
  <si>
    <t>RESTREPO</t>
  </si>
  <si>
    <t>VILLAVICENCIO</t>
  </si>
  <si>
    <t>BUESACO</t>
  </si>
  <si>
    <t>EL ROSARIO</t>
  </si>
  <si>
    <t>IPIALES</t>
  </si>
  <si>
    <t>PASTO</t>
  </si>
  <si>
    <t>SAN ANDRÉS DE TUMACO</t>
  </si>
  <si>
    <t>TAMINANGO</t>
  </si>
  <si>
    <t>TÚQUERRES</t>
  </si>
  <si>
    <t>CHINÁCOTA</t>
  </si>
  <si>
    <t>CUCUTILLA</t>
  </si>
  <si>
    <t>LA ESPERANZA</t>
  </si>
  <si>
    <t>LOS PATIOS</t>
  </si>
  <si>
    <t>OCAÑA</t>
  </si>
  <si>
    <t>PAMPLONA</t>
  </si>
  <si>
    <t>SAN JOSÉ DE CÚCUTA</t>
  </si>
  <si>
    <t>SARDINATA</t>
  </si>
  <si>
    <t>TIBÚ</t>
  </si>
  <si>
    <t>VILLA DEL ROSARIO</t>
  </si>
  <si>
    <t>MOCOA</t>
  </si>
  <si>
    <t>ORITO</t>
  </si>
  <si>
    <t>PUERTO ASÍS</t>
  </si>
  <si>
    <t>SIBUNDOY</t>
  </si>
  <si>
    <t>VALLE DEL GUAMUEZ</t>
  </si>
  <si>
    <t>CALARCÁ</t>
  </si>
  <si>
    <t>CIRCASIA</t>
  </si>
  <si>
    <t>LA TEBAIDA</t>
  </si>
  <si>
    <t>MONTENEGRO</t>
  </si>
  <si>
    <t>PIJAO</t>
  </si>
  <si>
    <t>QUIMBAYA</t>
  </si>
  <si>
    <t>DOSQUEBRADAS</t>
  </si>
  <si>
    <t>LA VIRGINIA</t>
  </si>
  <si>
    <t>PEREIRA</t>
  </si>
  <si>
    <t>SANTA ROSA DE CABAL</t>
  </si>
  <si>
    <t>BARBOSA</t>
  </si>
  <si>
    <t>BARICHARA</t>
  </si>
  <si>
    <t>BARRANCABERMEJA</t>
  </si>
  <si>
    <t>BETULIA</t>
  </si>
  <si>
    <t>BUCARAMANGA</t>
  </si>
  <si>
    <t>FLORIDABLANCA</t>
  </si>
  <si>
    <t>GIRÓN</t>
  </si>
  <si>
    <t>LEBRIJA</t>
  </si>
  <si>
    <t>LOS SANTOS</t>
  </si>
  <si>
    <t>MÁLAGA</t>
  </si>
  <si>
    <t>PIEDECUESTA</t>
  </si>
  <si>
    <t>PINCHOTE</t>
  </si>
  <si>
    <t>SABANA DE TORRES</t>
  </si>
  <si>
    <t>SAN GIL</t>
  </si>
  <si>
    <t>SAN VICENTE DE CHUCURÍ</t>
  </si>
  <si>
    <t>SOCORRO</t>
  </si>
  <si>
    <t>VÉLEZ</t>
  </si>
  <si>
    <t>SAN JOSÉ DE TOLUVIEJO</t>
  </si>
  <si>
    <t>SAN MARCOS</t>
  </si>
  <si>
    <t>SAN ONOFRE</t>
  </si>
  <si>
    <t>SANTIAGO DE TOLÚ</t>
  </si>
  <si>
    <t>SINCELEJO</t>
  </si>
  <si>
    <t>ARMERO</t>
  </si>
  <si>
    <t>ESPINAL</t>
  </si>
  <si>
    <t>GUAMO</t>
  </si>
  <si>
    <t>IBAGUÉ</t>
  </si>
  <si>
    <t>MELGAR</t>
  </si>
  <si>
    <t>NATAGAIMA</t>
  </si>
  <si>
    <t>PURIFICACIÓN</t>
  </si>
  <si>
    <t>SAN SEBASTIÁN DE MARIQUITA</t>
  </si>
  <si>
    <t>VENADILLO</t>
  </si>
  <si>
    <t>ALCALÁ</t>
  </si>
  <si>
    <t>ANDALUCÍA</t>
  </si>
  <si>
    <t>ANSERMANUEVO</t>
  </si>
  <si>
    <t>BUENAVENTURA</t>
  </si>
  <si>
    <t>CAICEDONIA</t>
  </si>
  <si>
    <t>CANDELARIA</t>
  </si>
  <si>
    <t>CARTAGO</t>
  </si>
  <si>
    <t>EL CERRITO</t>
  </si>
  <si>
    <t>EL DOVIO</t>
  </si>
  <si>
    <t>EL ÁGUILA</t>
  </si>
  <si>
    <t>FLORIDA</t>
  </si>
  <si>
    <t>JAMUNDÍ</t>
  </si>
  <si>
    <t>LA VICTORIA</t>
  </si>
  <si>
    <t>OBANDO</t>
  </si>
  <si>
    <t>PALMIRA</t>
  </si>
  <si>
    <t>PRADERA</t>
  </si>
  <si>
    <t>ROLDANILLO</t>
  </si>
  <si>
    <t>SEVILLA</t>
  </si>
  <si>
    <t>TULUÁ</t>
  </si>
  <si>
    <t>YUMBO</t>
  </si>
  <si>
    <t>ZARZAL</t>
  </si>
  <si>
    <t>CUMARIBO</t>
  </si>
  <si>
    <t>GRANDE</t>
  </si>
  <si>
    <t>MEDIANO</t>
  </si>
  <si>
    <t>MICRO</t>
  </si>
  <si>
    <t>MUY GRANDE</t>
  </si>
  <si>
    <t>PEQUEÑO</t>
  </si>
  <si>
    <t>JURIDICA</t>
  </si>
  <si>
    <t>NATURAL</t>
  </si>
  <si>
    <t>ACTIVIDADES ARTÍSTICAS, DE ENTRETENIMIENTO Y RECREACIÓN</t>
  </si>
  <si>
    <t>ACTIVIDADES DE ATENCIÓN DE LA SALUD HUMANA Y DE ASISTENCIA SOCIAL</t>
  </si>
  <si>
    <t>ACTIVIDADES DE LOS HOGARES INDIVIDUALES EN CALIDAD DE EMPLEADORES; ACTIVIDADES NO DIFERENCIADAS DE LOS HOGARES INDIVIDUALES COMO PRODUCTORES DE BIENES Y SERVICIOS PARA USO PROPIO</t>
  </si>
  <si>
    <t>ACTIVIDADES DE SERVICIOS ADMINISTRATIVOS Y DE APOYO</t>
  </si>
  <si>
    <t>ACTIVIDADES FINANCIERAS Y DE SEGUROS</t>
  </si>
  <si>
    <t>ACTIVIDADES INMOBILIARIAS</t>
  </si>
  <si>
    <t>ACTIVIDADES PROFESIONALES, CIENTÍFICAS Y TÉCNICAS</t>
  </si>
  <si>
    <t>ADMINISTRACIÓN PÚBLICA Y DEFENSA; PLANES DE SEGURIDAD SOCIAL DE AFILIACIÓN OBLIGATORIA</t>
  </si>
  <si>
    <t>AGRICULTURA, GANADERÍA, CAZA, SILVICULTURA Y PESCA</t>
  </si>
  <si>
    <t>ALOJAMIENTO Y SERVICIOS DE COMIDA</t>
  </si>
  <si>
    <t>COMERCIO AL POR MAYOR Y AL POR MENOR; REPARACIÓN DE VEHÍCULOS AUTOMOTORES Y MOTOCICLETAS</t>
  </si>
  <si>
    <t>CONSTRUCCIÓN</t>
  </si>
  <si>
    <t>DISTRIBUCIÓN DE AGUA; EVACUACIÓN Y TRATAMIENTO DE AGUAS RESIDUALES, GESTIÓN DE DESECHOS Y ACTIVIDADES DE SANEAMIENTO AMBIENTAL</t>
  </si>
  <si>
    <t>EDUCACIÓN</t>
  </si>
  <si>
    <t>EXPLOTACIÓN DE MINAS Y CANTERAS</t>
  </si>
  <si>
    <t>INDUSTRIAS MANUFACTURERAS</t>
  </si>
  <si>
    <t>INFORMACIÓN Y COMUNICACIONES</t>
  </si>
  <si>
    <t>OTRAS</t>
  </si>
  <si>
    <t>OTRAS ACTIVIDADES DE SERVICIOS</t>
  </si>
  <si>
    <t>SUMINISTRO DE ELECTRICIDAD, GAS, VAPOR Y AIRE ACONDICIONADO</t>
  </si>
  <si>
    <t>TRANSPORTE Y ALMACENAMIENTO</t>
  </si>
  <si>
    <t>Solicitudes</t>
  </si>
  <si>
    <t>GUAINÍA</t>
  </si>
  <si>
    <t>VAUPÉS</t>
  </si>
  <si>
    <t>ANGOSTURA</t>
  </si>
  <si>
    <t>CAÑASGORDAS</t>
  </si>
  <si>
    <t>CHIGORODÓ</t>
  </si>
  <si>
    <t>COCORNÁ</t>
  </si>
  <si>
    <t>CÁCERES</t>
  </si>
  <si>
    <t>GUADALUPE</t>
  </si>
  <si>
    <t>REMEDIOS</t>
  </si>
  <si>
    <t>SABANALARGA</t>
  </si>
  <si>
    <t>SAN FRANCISCO</t>
  </si>
  <si>
    <t>SAN PEDRO DE URABÁ</t>
  </si>
  <si>
    <t>SAN RAFAEL</t>
  </si>
  <si>
    <t>VALPARAÍSO</t>
  </si>
  <si>
    <t>MAHATES</t>
  </si>
  <si>
    <t>SAN PABLO</t>
  </si>
  <si>
    <t>SANTA CRUZ DE MOMPOX</t>
  </si>
  <si>
    <t>MIRAFLORES</t>
  </si>
  <si>
    <t>SAN LUIS DE GACENO</t>
  </si>
  <si>
    <t>VENTAQUEMADA</t>
  </si>
  <si>
    <t>PAZ DE ARIPORO</t>
  </si>
  <si>
    <t>TAURAMENA</t>
  </si>
  <si>
    <t>LA VEGA</t>
  </si>
  <si>
    <t>AGUSTÍN CODAZZI</t>
  </si>
  <si>
    <t>EL PASO</t>
  </si>
  <si>
    <t>LA JAGUA DE IBIRICO</t>
  </si>
  <si>
    <t>RÍO DE ORO</t>
  </si>
  <si>
    <t>SAN ALBERTO</t>
  </si>
  <si>
    <t>BAJO BAUDÓ</t>
  </si>
  <si>
    <t>ANAPOIMA</t>
  </si>
  <si>
    <t>EL COLEGIO</t>
  </si>
  <si>
    <t>RICAURTE</t>
  </si>
  <si>
    <t>SUSA</t>
  </si>
  <si>
    <t>SAN ANTERO</t>
  </si>
  <si>
    <t>SUAZA</t>
  </si>
  <si>
    <t>EL BANCO</t>
  </si>
  <si>
    <t>FUNDACIÓN</t>
  </si>
  <si>
    <t>PUERTO LÓPEZ</t>
  </si>
  <si>
    <t>SANDONÁ</t>
  </si>
  <si>
    <t>EL ZULIA</t>
  </si>
  <si>
    <t>RAGONVALIA</t>
  </si>
  <si>
    <t>FILANDIA</t>
  </si>
  <si>
    <t>GÉNOVA</t>
  </si>
  <si>
    <t>SALENTO</t>
  </si>
  <si>
    <t>QUINCHÍA</t>
  </si>
  <si>
    <t>CURITÍ</t>
  </si>
  <si>
    <t>FLORIÁN</t>
  </si>
  <si>
    <t>LA BELLEZA</t>
  </si>
  <si>
    <t>SAMPUÉS</t>
  </si>
  <si>
    <t>SAN PEDRO</t>
  </si>
  <si>
    <t>CAJAMARCA</t>
  </si>
  <si>
    <t>CARMEN DE APICALÁ</t>
  </si>
  <si>
    <t>HONDA</t>
  </si>
  <si>
    <t>DAGUA</t>
  </si>
  <si>
    <t>GINEBRA</t>
  </si>
  <si>
    <t>MITÚ</t>
  </si>
  <si>
    <t>Beneficiados</t>
  </si>
  <si>
    <t>No Beneficiados</t>
  </si>
  <si>
    <t>Resumen general</t>
  </si>
  <si>
    <t>Ubicación</t>
  </si>
  <si>
    <t>Empleadores beneficiados</t>
  </si>
  <si>
    <t>%</t>
  </si>
  <si>
    <t>Empleados</t>
  </si>
  <si>
    <t>Recursos en millones</t>
  </si>
  <si>
    <t>Nacional</t>
  </si>
  <si>
    <r>
      <rPr>
        <b/>
        <sz val="8"/>
        <rFont val="Verdana"/>
        <family val="2"/>
      </rPr>
      <t xml:space="preserve">Programa Incentivo a la Creación y Permanencia de Nuevos Empleos Formales
</t>
    </r>
    <r>
      <rPr>
        <b/>
        <sz val="18"/>
        <rFont val="Verdana"/>
        <family val="2"/>
      </rPr>
      <t>EMPLEOS PARA LA VIDA</t>
    </r>
  </si>
  <si>
    <t>Resultados consolidados por departamento enero 2024 a febrero 2025 incluye ciclo errores operativos ciclos 1-12</t>
  </si>
  <si>
    <t xml:space="preserve">Código </t>
  </si>
  <si>
    <t>05</t>
  </si>
  <si>
    <t>ABRIAQUÍ</t>
  </si>
  <si>
    <t>ALEJANDRÍA</t>
  </si>
  <si>
    <t>ANGELÓPOLIS</t>
  </si>
  <si>
    <t>ANORÍ</t>
  </si>
  <si>
    <t>ARGELIA</t>
  </si>
  <si>
    <t>BELMIRA</t>
  </si>
  <si>
    <t>BETANIA</t>
  </si>
  <si>
    <t>BRICEÑO</t>
  </si>
  <si>
    <t>CAICEDO</t>
  </si>
  <si>
    <t>CAMPAMENTO</t>
  </si>
  <si>
    <t>CARACOLÍ</t>
  </si>
  <si>
    <t>CAROLINA</t>
  </si>
  <si>
    <t>CISNEROS</t>
  </si>
  <si>
    <t>CONCEPCIÓN</t>
  </si>
  <si>
    <t>CONCORDIA</t>
  </si>
  <si>
    <t>FRONTINO</t>
  </si>
  <si>
    <t>GIRALDO</t>
  </si>
  <si>
    <t>HELICONIA</t>
  </si>
  <si>
    <t>HISPANIA</t>
  </si>
  <si>
    <t>LIBORINA</t>
  </si>
  <si>
    <t>MACEO</t>
  </si>
  <si>
    <t>MONTEBELLO</t>
  </si>
  <si>
    <t>MURINDÓ</t>
  </si>
  <si>
    <t>MUTATÁ</t>
  </si>
  <si>
    <t>NECHÍ</t>
  </si>
  <si>
    <t>OLAYA</t>
  </si>
  <si>
    <t>PEQUE</t>
  </si>
  <si>
    <t>PUEBLORRICO</t>
  </si>
  <si>
    <t>PUERTO NARE</t>
  </si>
  <si>
    <t>SAN JOSÉ DE LA MONTAÑA</t>
  </si>
  <si>
    <t>SAN JUAN DE URABÁ</t>
  </si>
  <si>
    <t>SAN VICENTE FERRER</t>
  </si>
  <si>
    <t>SANTO DOMINGO</t>
  </si>
  <si>
    <t>SEGOVIA</t>
  </si>
  <si>
    <t>SOPETRÁN</t>
  </si>
  <si>
    <t>TÁMESIS</t>
  </si>
  <si>
    <t>TARAZÁ</t>
  </si>
  <si>
    <t>TARSO</t>
  </si>
  <si>
    <t>TITIRIBÍ</t>
  </si>
  <si>
    <t>TOLEDO</t>
  </si>
  <si>
    <t>URAMITA</t>
  </si>
  <si>
    <t>VALDIVIA</t>
  </si>
  <si>
    <t>VEGACHÍ</t>
  </si>
  <si>
    <t>VIGÍA DEL FUERTE</t>
  </si>
  <si>
    <t>YALÍ</t>
  </si>
  <si>
    <t>YOLOMBÓ</t>
  </si>
  <si>
    <t>YONDÓ</t>
  </si>
  <si>
    <t>ZARAGOZA</t>
  </si>
  <si>
    <t>08</t>
  </si>
  <si>
    <t>CAMPO DE LA CRUZ</t>
  </si>
  <si>
    <t>JUAN DE ACOSTA</t>
  </si>
  <si>
    <t>LURUACO</t>
  </si>
  <si>
    <t>MANATÍ</t>
  </si>
  <si>
    <t>PALMAR DE VARELA</t>
  </si>
  <si>
    <t>PIOJÓ</t>
  </si>
  <si>
    <t>POLONUEVO</t>
  </si>
  <si>
    <t>PONEDERA</t>
  </si>
  <si>
    <t>REPELÓN</t>
  </si>
  <si>
    <t>SABANAGRANDE</t>
  </si>
  <si>
    <t>SANTA LUCÍA</t>
  </si>
  <si>
    <t>SANTO TOMÁS</t>
  </si>
  <si>
    <t>SUAN</t>
  </si>
  <si>
    <t>TUBARÁ</t>
  </si>
  <si>
    <t>USIACURÍ</t>
  </si>
  <si>
    <t>11</t>
  </si>
  <si>
    <t>13</t>
  </si>
  <si>
    <t>ACHÍ</t>
  </si>
  <si>
    <t>ALTOS DEL ROSARIO</t>
  </si>
  <si>
    <t>ARENAL</t>
  </si>
  <si>
    <t>ARROYOHONDO</t>
  </si>
  <si>
    <t>BARRANCO DE LOBA</t>
  </si>
  <si>
    <t>CALAMAR</t>
  </si>
  <si>
    <t>CANTAGALLO</t>
  </si>
  <si>
    <t>CICUCO</t>
  </si>
  <si>
    <t>CLEMENCIA</t>
  </si>
  <si>
    <t>EL GUAMO</t>
  </si>
  <si>
    <t>EL PEÑÓN</t>
  </si>
  <si>
    <t>HATILLO DE LOBA</t>
  </si>
  <si>
    <t>MARGARITA</t>
  </si>
  <si>
    <t>MARÍA LA BAJA</t>
  </si>
  <si>
    <t>MONTECRISTO</t>
  </si>
  <si>
    <t>MORALES</t>
  </si>
  <si>
    <t>NOROSÍ</t>
  </si>
  <si>
    <t>PINILLOS</t>
  </si>
  <si>
    <t>REGIDOR</t>
  </si>
  <si>
    <t>RÍO VIEJO</t>
  </si>
  <si>
    <t>SAN CRISTÓBAL</t>
  </si>
  <si>
    <t>SAN ESTANISLAO</t>
  </si>
  <si>
    <t>SAN FERNANDO</t>
  </si>
  <si>
    <t>SAN JACINTO DEL CAUCA</t>
  </si>
  <si>
    <t>SAN JUAN NEPOMUCENO</t>
  </si>
  <si>
    <t>SAN MARTÍN DE LOBA</t>
  </si>
  <si>
    <t>SANTA CATALINA</t>
  </si>
  <si>
    <t>SANTA ROSA</t>
  </si>
  <si>
    <t>SIMITÍ</t>
  </si>
  <si>
    <t>SOPLAVIENTO</t>
  </si>
  <si>
    <t>TIQUISIO</t>
  </si>
  <si>
    <t>TURBANÁ</t>
  </si>
  <si>
    <t>15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</si>
  <si>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</si>
  <si>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</si>
  <si>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</si>
  <si>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</si>
  <si>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</si>
  <si>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</si>
  <si>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</si>
  <si>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</si>
  <si>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</si>
  <si>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</si>
  <si>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</si>
  <si>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</si>
  <si>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CHISCAS</t>
  </si>
  <si>
    <t>CHITA</t>
  </si>
  <si>
    <t>CHITARAQUE</t>
  </si>
  <si>
    <t>CIÉNEGA</t>
  </si>
  <si>
    <t>COPER</t>
  </si>
  <si>
    <t>CORRALES</t>
  </si>
  <si>
    <t>COVARACHÍA</t>
  </si>
  <si>
    <t>CUBARÁ</t>
  </si>
  <si>
    <t>CUCAITA</t>
  </si>
  <si>
    <t>CUÍTIVA</t>
  </si>
  <si>
    <t>CHÍQUIZA</t>
  </si>
  <si>
    <t>CHIVOR</t>
  </si>
  <si>
    <t>EL COCUY</t>
  </si>
  <si>
    <t>EL ESPINO</t>
  </si>
  <si>
    <t>FIRAVITOBA</t>
  </si>
  <si>
    <t>FLORESTA</t>
  </si>
  <si>
    <t>GACHANTIVÁ</t>
  </si>
  <si>
    <t>GÁMEZA</t>
  </si>
  <si>
    <t>GARAGOA</t>
  </si>
  <si>
    <t>GUACAMAYAS</t>
  </si>
  <si>
    <t>GUATEQUE</t>
  </si>
  <si>
    <t>GUAYATÁ</t>
  </si>
  <si>
    <t>GÜICÁN DE LA SIERRA</t>
  </si>
  <si>
    <t>IZA</t>
  </si>
  <si>
    <t>JENESANO</t>
  </si>
  <si>
    <t>LABRANZAGRANDE</t>
  </si>
  <si>
    <t>LA CAPILLA</t>
  </si>
  <si>
    <t>LA UVITA</t>
  </si>
  <si>
    <t>MACANAL</t>
  </si>
  <si>
    <t>MARIPÍ</t>
  </si>
  <si>
    <t>MONGUA</t>
  </si>
  <si>
    <t>MONGUÍ</t>
  </si>
  <si>
    <t>MOTAVITA</t>
  </si>
  <si>
    <t>MUZO</t>
  </si>
  <si>
    <t>NUEVO COLÓN</t>
  </si>
  <si>
    <t>OICATÁ</t>
  </si>
  <si>
    <t>OTANCHE</t>
  </si>
  <si>
    <t>PACHAVITA</t>
  </si>
  <si>
    <t>PÁEZ</t>
  </si>
  <si>
    <t>PAJARITO</t>
  </si>
  <si>
    <t>PANQUEBA</t>
  </si>
  <si>
    <t>PAUNA</t>
  </si>
  <si>
    <t>PAYA</t>
  </si>
  <si>
    <t>PAZ DE RÍO</t>
  </si>
  <si>
    <t>PESCA</t>
  </si>
  <si>
    <t>PISBA</t>
  </si>
  <si>
    <t>QUÍPAMA</t>
  </si>
  <si>
    <t>RAMIRIQUÍ</t>
  </si>
  <si>
    <t>RÁQUIRA</t>
  </si>
  <si>
    <t>RONDÓN</t>
  </si>
  <si>
    <t>SABOYÁ</t>
  </si>
  <si>
    <t>SÁCHICA</t>
  </si>
  <si>
    <t>SAN EDUARDO</t>
  </si>
  <si>
    <t>SAN MATEO</t>
  </si>
  <si>
    <t>SAN MIGUEL DE SEMA</t>
  </si>
  <si>
    <t>SAN PABLO DE BORBUR</t>
  </si>
  <si>
    <t>SANTANA</t>
  </si>
  <si>
    <t>SANTA MARÍA</t>
  </si>
  <si>
    <t>SANTA ROSA DE VITERBO</t>
  </si>
  <si>
    <t>SANTA SOFÍA</t>
  </si>
  <si>
    <t>SATIVANORTE</t>
  </si>
  <si>
    <t>SATIVASUR</t>
  </si>
  <si>
    <t>SIACHOQUE</t>
  </si>
  <si>
    <t>SOATÁ</t>
  </si>
  <si>
    <t>SOCOTÁ</t>
  </si>
  <si>
    <t>SOCHA</t>
  </si>
  <si>
    <t>SOMONDOCO</t>
  </si>
  <si>
    <t>SORA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</si>
  <si>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</si>
  <si>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</si>
  <si>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</si>
  <si>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</si>
  <si>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</si>
  <si>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</si>
  <si>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</si>
  <si>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</si>
  <si>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</si>
  <si>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TOGÜÍ</t>
  </si>
  <si>
    <t>TÓPAGA</t>
  </si>
  <si>
    <t>TOTA</t>
  </si>
  <si>
    <t>TUNUNGUÁ</t>
  </si>
  <si>
    <t>TUTAZÁ</t>
  </si>
  <si>
    <t>ÚMBITA</t>
  </si>
  <si>
    <t>VIRACACHÁ</t>
  </si>
  <si>
    <t>ZETAQUIRA</t>
  </si>
  <si>
    <t>17</t>
  </si>
  <si>
    <t>ARANZAZU</t>
  </si>
  <si>
    <t>BELALCÁZAR</t>
  </si>
  <si>
    <t>FILADELFIA</t>
  </si>
  <si>
    <t>LA MERCED</t>
  </si>
  <si>
    <t>MARQUETALIA</t>
  </si>
  <si>
    <t>MARULANDA</t>
  </si>
  <si>
    <t>NEIRA</t>
  </si>
  <si>
    <t>NORCASIA</t>
  </si>
  <si>
    <t>PÁCORA</t>
  </si>
  <si>
    <t>SALAMINA</t>
  </si>
  <si>
    <t>SAMANÁ</t>
  </si>
  <si>
    <t>SAN JOSÉ</t>
  </si>
  <si>
    <t>SUPÍA</t>
  </si>
  <si>
    <t>VICTORIA</t>
  </si>
  <si>
    <t>VITERBO</t>
  </si>
  <si>
    <t>18</t>
  </si>
  <si>
    <t>BELÉN DE LOS ANDAQUÍES</t>
  </si>
  <si>
    <t>CARTAGENA DEL CHAIRÁ</t>
  </si>
  <si>
    <t>CURILLO</t>
  </si>
  <si>
    <t>EL PAUJÍL</t>
  </si>
  <si>
    <t>LA MONTAÑITA</t>
  </si>
  <si>
    <t>MILÁN</t>
  </si>
  <si>
    <t>MORELIA</t>
  </si>
  <si>
    <t>PUERTO RICO</t>
  </si>
  <si>
    <t>SAN JOSÉ DEL FRAGUA</t>
  </si>
  <si>
    <t>SOLANO</t>
  </si>
  <si>
    <t>SOLITA</t>
  </si>
  <si>
    <t>19</t>
  </si>
  <si>
    <t>ALMAGUER</t>
  </si>
  <si>
    <t>BALBOA</t>
  </si>
  <si>
    <t>BUENOS AIRES</t>
  </si>
  <si>
    <t>CAJIBÍO</t>
  </si>
  <si>
    <t>CALDONO</t>
  </si>
  <si>
    <t>CORINTO</t>
  </si>
  <si>
    <t>EL TAMBO</t>
  </si>
  <si>
    <t>GUACHENÉ</t>
  </si>
  <si>
    <t>GUAPI</t>
  </si>
  <si>
    <t>INZÁ</t>
  </si>
  <si>
    <t>JAMBALÓ</t>
  </si>
  <si>
    <t>LA SIERRA</t>
  </si>
  <si>
    <t>LÓPEZ DE MICAY</t>
  </si>
  <si>
    <t>MERCADERES</t>
  </si>
  <si>
    <t>MIRANDA</t>
  </si>
  <si>
    <t>PADILLA</t>
  </si>
  <si>
    <t>PATÍA</t>
  </si>
  <si>
    <t>PIAMONTE</t>
  </si>
  <si>
    <t>PURACÉ</t>
  </si>
  <si>
    <t>ROSAS</t>
  </si>
  <si>
    <t>SAN SEBASTIÁN</t>
  </si>
  <si>
    <t>SILVIA</t>
  </si>
  <si>
    <t>SOTARÁ PAISPAMBA</t>
  </si>
  <si>
    <t>SUÁREZ</t>
  </si>
  <si>
    <t>TIMBÍO</t>
  </si>
  <si>
    <t>TIMBIQUÍ</t>
  </si>
  <si>
    <t>TORIBÍO</t>
  </si>
  <si>
    <t>TOTORÓ</t>
  </si>
  <si>
    <t>20</t>
  </si>
  <si>
    <t>ASTREA</t>
  </si>
  <si>
    <t>BECERRIL</t>
  </si>
  <si>
    <t>BOSCONIA</t>
  </si>
  <si>
    <t>CHIMICHAGUA</t>
  </si>
  <si>
    <t>CURUMANÍ</t>
  </si>
  <si>
    <t>EL COPEY</t>
  </si>
  <si>
    <t>GAMARRA</t>
  </si>
  <si>
    <t>GONZÁLEZ</t>
  </si>
  <si>
    <t>LA GLORIA</t>
  </si>
  <si>
    <t>MANAURE BALCÓN DEL CESAR</t>
  </si>
  <si>
    <t>PAILITAS</t>
  </si>
  <si>
    <t>PELAYA</t>
  </si>
  <si>
    <t>PUEBLO BELLO</t>
  </si>
  <si>
    <t>SAN DIEGO</t>
  </si>
  <si>
    <t>TAMALAMEQUE</t>
  </si>
  <si>
    <t>23</t>
  </si>
  <si>
    <t>CANALETE</t>
  </si>
  <si>
    <t>CHIMÁ</t>
  </si>
  <si>
    <t>COTORRA</t>
  </si>
  <si>
    <t>LA APARTADA</t>
  </si>
  <si>
    <t>LOS CÓRDOBAS</t>
  </si>
  <si>
    <t>MOMIL</t>
  </si>
  <si>
    <t>MOÑITOS</t>
  </si>
  <si>
    <t>PUEBLO NUEVO</t>
  </si>
  <si>
    <t>PUERTO ESCONDIDO</t>
  </si>
  <si>
    <t>PUERTO LIBERTADOR</t>
  </si>
  <si>
    <t>PURÍSIMA DE LA CONCEPCIÓN</t>
  </si>
  <si>
    <t>SAN ANDRÉS DE SOTAVENTO</t>
  </si>
  <si>
    <t>SAN BERNARDO DEL VIENTO</t>
  </si>
  <si>
    <t>SAN JOSÉ DE URÉ</t>
  </si>
  <si>
    <t>SAN PELAYO</t>
  </si>
  <si>
    <t>TUCHÍN</t>
  </si>
  <si>
    <t>25</t>
  </si>
  <si>
    <t>AGUA DE DIOS</t>
  </si>
  <si>
    <t>ALBÁN</t>
  </si>
  <si>
    <t>ANOLAIMA</t>
  </si>
  <si>
    <t>ARBELÁEZ</t>
  </si>
  <si>
    <t>BELTRÁN</t>
  </si>
  <si>
    <t>BITUIMA</t>
  </si>
  <si>
    <t>BOJACÁ</t>
  </si>
  <si>
    <t>CABRERA</t>
  </si>
  <si>
    <t>CACHIPAY</t>
  </si>
  <si>
    <t>CAPARRAPÍ</t>
  </si>
  <si>
    <t>CÁQUEZA</t>
  </si>
  <si>
    <t>CHAGUANÍ</t>
  </si>
  <si>
    <t>CHIPAQUE</t>
  </si>
  <si>
    <t>CHOACHÍ</t>
  </si>
  <si>
    <t>CHOCONTÁ</t>
  </si>
  <si>
    <t>CUCUNUBÁ</t>
  </si>
  <si>
    <t>FOSCA</t>
  </si>
  <si>
    <t>FÚQUENE</t>
  </si>
  <si>
    <t>GACHALÁ</t>
  </si>
  <si>
    <t>GACHETÁ</t>
  </si>
  <si>
    <t>GAMA</t>
  </si>
  <si>
    <t>GUACHETÁ</t>
  </si>
  <si>
    <t>GUATAQUÍ</t>
  </si>
  <si>
    <t>GUAYABAL DE SÍQUIMA</t>
  </si>
  <si>
    <t>GUAYABETAL</t>
  </si>
  <si>
    <t>GUTIÉRREZ</t>
  </si>
  <si>
    <t>JERUSALÉN</t>
  </si>
  <si>
    <t>JUNÍN</t>
  </si>
  <si>
    <t>LA PALMA</t>
  </si>
  <si>
    <t>LA PEÑA</t>
  </si>
  <si>
    <t>LENGUAZAQUE</t>
  </si>
  <si>
    <t>MACHETÁ</t>
  </si>
  <si>
    <t>MEDINA</t>
  </si>
  <si>
    <t>NEMOCÓN</t>
  </si>
  <si>
    <t>NILO</t>
  </si>
  <si>
    <t>NIMAIMA</t>
  </si>
  <si>
    <t>NOCAIMA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</si>
  <si>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</si>
  <si>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</si>
  <si>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</si>
  <si>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</si>
  <si>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</si>
  <si>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</si>
  <si>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</si>
  <si>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</si>
  <si>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</si>
  <si>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APULO</t>
  </si>
  <si>
    <t>SAN BERNARDO</t>
  </si>
  <si>
    <t>SAN CAYETANO</t>
  </si>
  <si>
    <t>SASAIMA</t>
  </si>
  <si>
    <t>SILVANIA</t>
  </si>
  <si>
    <t>SUESCA</t>
  </si>
  <si>
    <t>SUPATÁ</t>
  </si>
  <si>
    <t>SUTATAUSA</t>
  </si>
  <si>
    <t>TAUSA</t>
  </si>
  <si>
    <t>TENA</t>
  </si>
  <si>
    <t>TIBACUY</t>
  </si>
  <si>
    <t>TIBIRITA</t>
  </si>
  <si>
    <t>TOPAIPÍ</t>
  </si>
  <si>
    <t>UBALÁ</t>
  </si>
  <si>
    <t>UNE</t>
  </si>
  <si>
    <t>ÚTICA</t>
  </si>
  <si>
    <t>VERGARA</t>
  </si>
  <si>
    <t>VIANÍ</t>
  </si>
  <si>
    <t>VILLAGÓMEZ</t>
  </si>
  <si>
    <t>VIOTÁ</t>
  </si>
  <si>
    <t>YACOPÍ</t>
  </si>
  <si>
    <t>ZIPACÓN</t>
  </si>
  <si>
    <t>27</t>
  </si>
  <si>
    <t>ACANDÍ</t>
  </si>
  <si>
    <t>ALTO BAUDÓ</t>
  </si>
  <si>
    <t>ATRATO</t>
  </si>
  <si>
    <t>BAGADÓ</t>
  </si>
  <si>
    <t>BAHÍA SOLANO</t>
  </si>
  <si>
    <t>BOJAYÁ</t>
  </si>
  <si>
    <t>EL CANTÓN DEL SAN PABLO</t>
  </si>
  <si>
    <t>CARMEN DEL DARIÉN</t>
  </si>
  <si>
    <t>CÉRTEGUI</t>
  </si>
  <si>
    <t>CONDOTO</t>
  </si>
  <si>
    <t>EL CARMEN DE ATRATO</t>
  </si>
  <si>
    <t>EL LITORAL DEL SAN JUAN</t>
  </si>
  <si>
    <t>ISTMINA</t>
  </si>
  <si>
    <t>JURADÓ</t>
  </si>
  <si>
    <t>LLORÓ</t>
  </si>
  <si>
    <t>MEDIO ATRATO</t>
  </si>
  <si>
    <t>MEDIO BAUDÓ</t>
  </si>
  <si>
    <t>MEDIO SAN JUAN</t>
  </si>
  <si>
    <t>NÓVITA</t>
  </si>
  <si>
    <t>NUQUÍ</t>
  </si>
  <si>
    <t>RÍO IRÓ</t>
  </si>
  <si>
    <t>RÍO QUITO</t>
  </si>
  <si>
    <t>SAN JOSÉ DEL PALMAR</t>
  </si>
  <si>
    <t>SIPÍ</t>
  </si>
  <si>
    <t>TADÓ</t>
  </si>
  <si>
    <t>UNGUÍA</t>
  </si>
  <si>
    <t>UNIÓN PANAMERICANA</t>
  </si>
  <si>
    <t>41</t>
  </si>
  <si>
    <t>ACEVEDO</t>
  </si>
  <si>
    <t>AGRADO</t>
  </si>
  <si>
    <t>AIPE</t>
  </si>
  <si>
    <t>ALGECIRAS</t>
  </si>
  <si>
    <t>ALTAMIRA</t>
  </si>
  <si>
    <t>BARAYA</t>
  </si>
  <si>
    <t>COLOMBIA</t>
  </si>
  <si>
    <t>ELÍAS</t>
  </si>
  <si>
    <t>GIGANTE</t>
  </si>
  <si>
    <t>HOBO</t>
  </si>
  <si>
    <t>ÍQUIRA</t>
  </si>
  <si>
    <t>ISNOS</t>
  </si>
  <si>
    <t>LA ARGENTINA</t>
  </si>
  <si>
    <t>NÁTAGA</t>
  </si>
  <si>
    <t>OPORAPA</t>
  </si>
  <si>
    <t>PAICOL</t>
  </si>
  <si>
    <t>PITAL</t>
  </si>
  <si>
    <t>SALADOBLANCO</t>
  </si>
  <si>
    <t>SAN AGUSTÍN</t>
  </si>
  <si>
    <t>TARQUI</t>
  </si>
  <si>
    <t>TESALIA</t>
  </si>
  <si>
    <t>TELLO</t>
  </si>
  <si>
    <t>TERUEL</t>
  </si>
  <si>
    <t>VILLAVIEJA</t>
  </si>
  <si>
    <t>YAGUARÁ</t>
  </si>
  <si>
    <t>44</t>
  </si>
  <si>
    <t>BARRANCAS</t>
  </si>
  <si>
    <t>DISTRACCIÓN</t>
  </si>
  <si>
    <t>EL MOLINO</t>
  </si>
  <si>
    <t>FONSECA</t>
  </si>
  <si>
    <t>HATONUEVO</t>
  </si>
  <si>
    <t>LA JAGUA DEL PILAR</t>
  </si>
  <si>
    <t>MANAURE</t>
  </si>
  <si>
    <t>SAN JUAN DEL CESAR</t>
  </si>
  <si>
    <t>URIBIA</t>
  </si>
  <si>
    <t>URUMITA</t>
  </si>
  <si>
    <t>47</t>
  </si>
  <si>
    <t>ALGARROBO</t>
  </si>
  <si>
    <t>ARACATACA</t>
  </si>
  <si>
    <t>ARIGUANÍ</t>
  </si>
  <si>
    <t>CERRO DE SAN ANTONIO</t>
  </si>
  <si>
    <t>CHIVOLO</t>
  </si>
  <si>
    <t>CIÉNAGA</t>
  </si>
  <si>
    <t>EL PIÑÓN</t>
  </si>
  <si>
    <t>EL RETÉN</t>
  </si>
  <si>
    <t>PEDRAZA</t>
  </si>
  <si>
    <t>PIJIÑO DEL CARMEN</t>
  </si>
  <si>
    <t>PIVIJAY</t>
  </si>
  <si>
    <t>PLATO</t>
  </si>
  <si>
    <t>PUEBLOVIEJO</t>
  </si>
  <si>
    <t>REMOLINO</t>
  </si>
  <si>
    <t>SABANAS DE SAN ÁNGEL</t>
  </si>
  <si>
    <t>SAN ZENÓN</t>
  </si>
  <si>
    <t>SANTA ANA</t>
  </si>
  <si>
    <t>SANTA BÁRBARA DE PINTO</t>
  </si>
  <si>
    <t>SITIONUEVO</t>
  </si>
  <si>
    <t>TENERIFE</t>
  </si>
  <si>
    <t>ZAPAYÁN</t>
  </si>
  <si>
    <t>ZONA BANANERA</t>
  </si>
  <si>
    <t>50</t>
  </si>
  <si>
    <t>CABUYARO</t>
  </si>
  <si>
    <t>CUBARRAL</t>
  </si>
  <si>
    <t>EL CALVARIO</t>
  </si>
  <si>
    <t>EL CASTILLO</t>
  </si>
  <si>
    <t>EL DORADO</t>
  </si>
  <si>
    <t>FUENTE DE ORO</t>
  </si>
  <si>
    <t>MAPIRIPÁN</t>
  </si>
  <si>
    <t>MESETAS</t>
  </si>
  <si>
    <t>LA MACARENA</t>
  </si>
  <si>
    <t>URIBE</t>
  </si>
  <si>
    <t>LEJANÍAS</t>
  </si>
  <si>
    <t>PUERTO CONCORDIA</t>
  </si>
  <si>
    <t>PUERTO LLERAS</t>
  </si>
  <si>
    <t>SAN CARLOS DE GUAROA</t>
  </si>
  <si>
    <t>SAN JUAN DE ARAMA</t>
  </si>
  <si>
    <t>SAN JUANITO</t>
  </si>
  <si>
    <t>VISTAHERMOSA</t>
  </si>
  <si>
    <t>52</t>
  </si>
  <si>
    <t>ALDANA</t>
  </si>
  <si>
    <t>ANCUYA</t>
  </si>
  <si>
    <t>ARBOLEDA</t>
  </si>
  <si>
    <t>BARBACOAS</t>
  </si>
  <si>
    <t>COLÓN</t>
  </si>
  <si>
    <t>CONSACÁ</t>
  </si>
  <si>
    <t>CONTADERO</t>
  </si>
  <si>
    <t>CUASPUD CARLOSAMA</t>
  </si>
  <si>
    <t>CUMBAL</t>
  </si>
  <si>
    <t>CUMBITARA</t>
  </si>
  <si>
    <t>CHACHAGÜÍ</t>
  </si>
  <si>
    <t>EL CHARCO</t>
  </si>
  <si>
    <t>EL PEÑOL</t>
  </si>
  <si>
    <t>EL TABLÓN DE GÓMEZ</t>
  </si>
  <si>
    <t>FUNES</t>
  </si>
  <si>
    <t>GUACHUCAL</t>
  </si>
  <si>
    <t>GUAITARILLA</t>
  </si>
  <si>
    <t>GUALMATÁN</t>
  </si>
  <si>
    <t>ILES</t>
  </si>
  <si>
    <t>IMUÉS</t>
  </si>
  <si>
    <t>LA CRUZ</t>
  </si>
  <si>
    <t>LA FLORIDA</t>
  </si>
  <si>
    <t>LA LLANADA</t>
  </si>
  <si>
    <t>LA TOLA</t>
  </si>
  <si>
    <t>LEIVA</t>
  </si>
  <si>
    <t>LINARES</t>
  </si>
  <si>
    <t>LOS ANDES</t>
  </si>
  <si>
    <t>MAGÜÍ</t>
  </si>
  <si>
    <t>MALLAMA</t>
  </si>
  <si>
    <t>OLAYA HERRERA</t>
  </si>
  <si>
    <t>OSPINA</t>
  </si>
  <si>
    <t>FRANCISCO PIZARRO</t>
  </si>
  <si>
    <t>POLICARPA</t>
  </si>
  <si>
    <t>POTOSÍ</t>
  </si>
  <si>
    <t>PROVIDENCIA</t>
  </si>
  <si>
    <t>PUERRES</t>
  </si>
  <si>
    <t>PUPIALES</t>
  </si>
  <si>
    <t>ROBERTO PAYÁN</t>
  </si>
  <si>
    <t>SAMANIEGO</t>
  </si>
  <si>
    <t>SAN LORENZO</t>
  </si>
  <si>
    <t>SAN PEDRO DE CARTAGO</t>
  </si>
  <si>
    <t>SANTACRUZ</t>
  </si>
  <si>
    <t>SAPUYES</t>
  </si>
  <si>
    <t>TANGUA</t>
  </si>
  <si>
    <t>YACUANQUER</t>
  </si>
  <si>
    <t>54</t>
  </si>
  <si>
    <t>ÁBREGO</t>
  </si>
  <si>
    <t>ARBOLEDAS</t>
  </si>
  <si>
    <t>BOCHALEMA</t>
  </si>
  <si>
    <t>BUCARASICA</t>
  </si>
  <si>
    <t>CÁCOTA</t>
  </si>
  <si>
    <t>CÁCHIRA</t>
  </si>
  <si>
    <t>CHITAGÁ</t>
  </si>
  <si>
    <t>CONVENCIÓN</t>
  </si>
  <si>
    <t>DURANIA</t>
  </si>
  <si>
    <t>EL CARMEN</t>
  </si>
  <si>
    <t>EL TARRA</t>
  </si>
  <si>
    <t>GRAMALOTE</t>
  </si>
  <si>
    <t>HACARÍ</t>
  </si>
  <si>
    <t>HERRÁN</t>
  </si>
  <si>
    <t>LABATECA</t>
  </si>
  <si>
    <t>LA PLAYA</t>
  </si>
  <si>
    <t>LOURDES</t>
  </si>
  <si>
    <t>MUTISCUA</t>
  </si>
  <si>
    <t>PAMPLONITA</t>
  </si>
  <si>
    <t>PUERTO SANTANDER</t>
  </si>
  <si>
    <t>SALAZAR</t>
  </si>
  <si>
    <t>SAN CALIXTO</t>
  </si>
  <si>
    <t>SANTIAGO</t>
  </si>
  <si>
    <t>SILOS</t>
  </si>
  <si>
    <t>TEORAMA</t>
  </si>
  <si>
    <t>VILLA CARO</t>
  </si>
  <si>
    <t>63</t>
  </si>
  <si>
    <t>66</t>
  </si>
  <si>
    <t>APÍA</t>
  </si>
  <si>
    <t>BELÉN DE UMBRÍA</t>
  </si>
  <si>
    <t>GUÁTICA</t>
  </si>
  <si>
    <t>LA CELIA</t>
  </si>
  <si>
    <t>MARSELLA</t>
  </si>
  <si>
    <t>MISTRATÓ</t>
  </si>
  <si>
    <t>PUEBLO RICO</t>
  </si>
  <si>
    <t>SANTUARIO</t>
  </si>
  <si>
    <t>68</t>
  </si>
  <si>
    <t>AGUADA</t>
  </si>
  <si>
    <t>ARATOCA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</si>
  <si>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</si>
  <si>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</si>
  <si>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</si>
  <si>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</si>
  <si>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</si>
  <si>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</si>
  <si>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</si>
  <si>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</si>
  <si>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</si>
  <si>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</si>
  <si>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</si>
  <si>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</si>
  <si>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</si>
  <si>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EL CARMEN DE CHUCURÍ</t>
  </si>
  <si>
    <t>EL GUACAMAYO</t>
  </si>
  <si>
    <t>EL PLAYÓN</t>
  </si>
  <si>
    <t>ENCINO</t>
  </si>
  <si>
    <t>ENCISO</t>
  </si>
  <si>
    <t>GALÁN</t>
  </si>
  <si>
    <t>GÁMBITA</t>
  </si>
  <si>
    <t>GUACA</t>
  </si>
  <si>
    <t>GUAPOTÁ</t>
  </si>
  <si>
    <t>GUAVATÁ</t>
  </si>
  <si>
    <t>GÜEPSA</t>
  </si>
  <si>
    <t>HATO</t>
  </si>
  <si>
    <t>JESÚS MARÍA</t>
  </si>
  <si>
    <t>JORDÁN</t>
  </si>
  <si>
    <t>LANDÁZURI</t>
  </si>
  <si>
    <t>MACARAVITA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</si>
  <si>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</si>
  <si>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</si>
  <si>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</si>
  <si>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</si>
  <si>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</si>
  <si>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</si>
  <si>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</si>
  <si>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</si>
  <si>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</si>
  <si>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PUENTE NACIONAL</t>
  </si>
  <si>
    <t>PUERTO PARRA</t>
  </si>
  <si>
    <t>PUERTO WILCHES</t>
  </si>
  <si>
    <t>SAN ANDRÉS</t>
  </si>
  <si>
    <t>SAN BENITO</t>
  </si>
  <si>
    <t>SAN JOAQUÍN</t>
  </si>
  <si>
    <t>SAN JOSÉ DE MIRANDA</t>
  </si>
  <si>
    <t>SAN MIGUEL</t>
  </si>
  <si>
    <t>SANTA HELENA DEL OPÓN</t>
  </si>
  <si>
    <t>SIMACOTA</t>
  </si>
  <si>
    <t>SUAITA</t>
  </si>
  <si>
    <t>SURATÁ</t>
  </si>
  <si>
    <t>TONA</t>
  </si>
  <si>
    <t>VALLE DE SAN JOSÉ</t>
  </si>
  <si>
    <t>VETAS</t>
  </si>
  <si>
    <t>ZAPATOCA</t>
  </si>
  <si>
    <t>70</t>
  </si>
  <si>
    <t>CAIMITO</t>
  </si>
  <si>
    <t>COLOSÓ</t>
  </si>
  <si>
    <t>COROZAL</t>
  </si>
  <si>
    <t>COVEÑAS</t>
  </si>
  <si>
    <t>CHALÁN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</si>
  <si>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</si>
  <si>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</si>
  <si>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</si>
  <si>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</si>
  <si>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</si>
  <si>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</si>
  <si>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</si>
  <si>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</si>
  <si>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SAN BENITO ABAD</t>
  </si>
  <si>
    <t>SAN JUAN DE BETULIA</t>
  </si>
  <si>
    <t>SAN LUIS DE SINCÉ</t>
  </si>
  <si>
    <t>73</t>
  </si>
  <si>
    <t>ALPUJARRA</t>
  </si>
  <si>
    <t>ALVARADO</t>
  </si>
  <si>
    <t>AMBALEMA</t>
  </si>
  <si>
    <t>ANZOÁTEGUI</t>
  </si>
  <si>
    <t>ATACO</t>
  </si>
  <si>
    <t>CASABIANCA</t>
  </si>
  <si>
    <t>CHAPARRAL</t>
  </si>
  <si>
    <t>COELLO</t>
  </si>
  <si>
    <t>COYAIMA</t>
  </si>
  <si>
    <t>CUNDAY</t>
  </si>
  <si>
    <t>DOLORES</t>
  </si>
  <si>
    <t>FALAN</t>
  </si>
  <si>
    <t>FLANDES</t>
  </si>
  <si>
    <t>FRESNO</t>
  </si>
  <si>
    <t>HERVEO</t>
  </si>
  <si>
    <t>ICONONZO</t>
  </si>
  <si>
    <t>LÉRIDA</t>
  </si>
  <si>
    <t>LÍBANO</t>
  </si>
  <si>
    <t>MURILLO</t>
  </si>
  <si>
    <t>ORTEGA</t>
  </si>
  <si>
    <t>PALOCABILDO</t>
  </si>
  <si>
    <t>PIEDRAS</t>
  </si>
  <si>
    <t>PLANADAS</t>
  </si>
  <si>
    <t>PRADO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</si>
  <si>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</si>
  <si>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</si>
  <si>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</si>
  <si>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</si>
  <si>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</si>
  <si>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</si>
  <si>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</si>
  <si>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VILLAHERMOSA</t>
  </si>
  <si>
    <t>VILLARRICA</t>
  </si>
  <si>
    <t>76</t>
  </si>
  <si>
    <t>CALI</t>
  </si>
  <si>
    <t>BUGALAGRANDE</t>
  </si>
  <si>
    <t>CALIMA</t>
  </si>
  <si>
    <t>EL CAIRO</t>
  </si>
  <si>
    <t>GUACARÍ</t>
  </si>
  <si>
    <t>LA CUMBRE</t>
  </si>
  <si>
    <t>RIOFRÍO</t>
  </si>
  <si>
    <t>TORO</t>
  </si>
  <si>
    <t>TRUJILLO</t>
  </si>
  <si>
    <t>ULLOA</t>
  </si>
  <si>
    <t>VERSALLES</t>
  </si>
  <si>
    <t>VIJES</t>
  </si>
  <si>
    <t>YOTOCO</t>
  </si>
  <si>
    <t>81</t>
  </si>
  <si>
    <t>CRAVO NORTE</t>
  </si>
  <si>
    <t>FORTUL</t>
  </si>
  <si>
    <t>PUERTO RONDÓN</t>
  </si>
  <si>
    <t>85</t>
  </si>
  <si>
    <t>CHÁMEZA</t>
  </si>
  <si>
    <t>HATO COROZAL</t>
  </si>
  <si>
    <t>LA SALINA</t>
  </si>
  <si>
    <t>NUNCHÍA</t>
  </si>
  <si>
    <t>OROCUÉ</t>
  </si>
  <si>
    <t>RECETOR</t>
  </si>
  <si>
    <t>SÁCAMA</t>
  </si>
  <si>
    <t>SAN LUIS DE PALENQUE</t>
  </si>
  <si>
    <t>TÁMARA</t>
  </si>
  <si>
    <t>TRINIDAD</t>
  </si>
  <si>
    <t>86</t>
  </si>
  <si>
    <t>PUERTO CAICEDO</t>
  </si>
  <si>
    <t>PUERTO GUZMÁN</t>
  </si>
  <si>
    <t>PUERTO LEGUÍZAMO</t>
  </si>
  <si>
    <t>VILLAGARZÓN</t>
  </si>
  <si>
    <t>88</t>
  </si>
  <si>
    <t>91</t>
  </si>
  <si>
    <t>EL ENCANTO</t>
  </si>
  <si>
    <t>LA CHORRERA</t>
  </si>
  <si>
    <t>LA PEDRERA</t>
  </si>
  <si>
    <t>MIRITÍ - PARANÁ</t>
  </si>
  <si>
    <t>PUERTO ALEGRÍA</t>
  </si>
  <si>
    <t>PUERTO ARICA</t>
  </si>
  <si>
    <t>PUERTO NARIÑO</t>
  </si>
  <si>
    <t>TARAPACÁ</t>
  </si>
  <si>
    <t>94</t>
  </si>
  <si>
    <t>INÍRIDA</t>
  </si>
  <si>
    <t>BARRANCOMINAS</t>
  </si>
  <si>
    <t>SAN FELIPE</t>
  </si>
  <si>
    <t>LA GUADALUPE</t>
  </si>
  <si>
    <t>CACAHUAL</t>
  </si>
  <si>
    <t>PANA PANA</t>
  </si>
  <si>
    <t>MORICHAL</t>
  </si>
  <si>
    <t>95</t>
  </si>
  <si>
    <t>EL RETORNO</t>
  </si>
  <si>
    <t>97</t>
  </si>
  <si>
    <t>CARURÚ</t>
  </si>
  <si>
    <t>PACOA</t>
  </si>
  <si>
    <t>TARAIRA</t>
  </si>
  <si>
    <t>PAPUNAHUA</t>
  </si>
  <si>
    <t>YAVARATÉ</t>
  </si>
  <si>
    <t>99</t>
  </si>
  <si>
    <t>PUERTO CARREÑO</t>
  </si>
  <si>
    <t>LA PRIMAVERA</t>
  </si>
  <si>
    <t>SANTA ROSALÍA</t>
  </si>
  <si>
    <t>BOGOTÁ</t>
  </si>
  <si>
    <t>Total Empleados</t>
  </si>
  <si>
    <t>En condición de discapacidad</t>
  </si>
  <si>
    <t>Jovenes entre 18 y 28 años</t>
  </si>
  <si>
    <t>Mujeres mayores de 28 años</t>
  </si>
  <si>
    <t>Hombres mayores de 28 años</t>
  </si>
  <si>
    <t>Normal</t>
  </si>
  <si>
    <t>Incentivos</t>
  </si>
  <si>
    <t>10% adic</t>
  </si>
  <si>
    <r>
      <t xml:space="preserve">Resumen tipo de persona </t>
    </r>
    <r>
      <rPr>
        <sz val="7"/>
        <color theme="1"/>
        <rFont val="Verdana"/>
        <family val="2"/>
      </rPr>
      <t>(Recursos en Millones de pesos)</t>
    </r>
  </si>
  <si>
    <t xml:space="preserve">Empleadores con subsidio </t>
  </si>
  <si>
    <t xml:space="preserve">Total de recursos </t>
  </si>
  <si>
    <t>Natural</t>
  </si>
  <si>
    <t>Jurídica</t>
  </si>
  <si>
    <t>Resumen por tamaño de empleador - Nacional</t>
  </si>
  <si>
    <t>Tamaño</t>
  </si>
  <si>
    <t>Empleadores</t>
  </si>
  <si>
    <t>Recursos</t>
  </si>
  <si>
    <t>Micro</t>
  </si>
  <si>
    <t>Grande</t>
  </si>
  <si>
    <t>Muy Grande</t>
  </si>
  <si>
    <t>*Recursos en millones de pesos</t>
  </si>
  <si>
    <t>Pequeño</t>
  </si>
  <si>
    <t>Mediano</t>
  </si>
  <si>
    <t>Hombres &gt;28</t>
  </si>
  <si>
    <t>Mujeres &gt;28</t>
  </si>
  <si>
    <t>Jóvenes 18-28</t>
  </si>
  <si>
    <t>Condición discapacidad</t>
  </si>
  <si>
    <t>Resumen por tamaño de empleador -</t>
  </si>
  <si>
    <t>Resumen por actividad económica</t>
  </si>
  <si>
    <t>Actividad económico</t>
  </si>
  <si>
    <t/>
  </si>
  <si>
    <t>Actividad económica</t>
  </si>
  <si>
    <t>Municipal</t>
  </si>
  <si>
    <t>Departamental</t>
  </si>
  <si>
    <t>Conceptos de conformidad y no conformidad</t>
  </si>
  <si>
    <t>Total de solicitudes</t>
  </si>
  <si>
    <t>Empleadores Beneficiados</t>
  </si>
  <si>
    <t>Empleadores sin beneficio</t>
  </si>
  <si>
    <r>
      <t xml:space="preserve">Distribución de los empleadores beneficiarios por municipio </t>
    </r>
    <r>
      <rPr>
        <sz val="8"/>
        <color theme="1"/>
        <rFont val="Verdana"/>
        <family val="2"/>
      </rPr>
      <t>(Recursos en Millones de pesos)</t>
    </r>
  </si>
  <si>
    <t>NORTE_DE_SANTANDER</t>
  </si>
  <si>
    <t>LA_GUAJIRA</t>
  </si>
  <si>
    <t>SAN ANDRÉS_PROVIDENCIA_Y_SANTA CATALINA</t>
  </si>
  <si>
    <t>SAN_ANDRÉS_PROVIDENCIA_Y_SANTA_CATALINA</t>
  </si>
  <si>
    <t>VALLE_DEL_CAUCA</t>
  </si>
  <si>
    <t>BUGA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</si>
</sst>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3" formatCode="_-* #,##0.00_-;\-* #,##0.00_-;_-* &quot;-&quot;??_-;_-@_-"/>
    <numFmt numFmtId="164" formatCode="&quot;$&quot;\ #,##0.0"/>
    <numFmt numFmtId="165" formatCode="0.0%"/>
    <numFmt numFmtId="166" formatCode="&quot;$&quot;\ #,##0"/>
    <numFmt numFmtId="167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6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7"/>
      <color theme="1"/>
      <name val="Verdana"/>
      <family val="2"/>
    </font>
    <font>
      <b/>
      <sz val="6"/>
      <color theme="1"/>
      <name val="Verdana"/>
      <family val="2"/>
    </font>
    <font>
      <sz val="7"/>
      <color theme="1"/>
      <name val="Verdana"/>
      <family val="2"/>
    </font>
    <font>
      <b/>
      <sz val="8"/>
      <name val="Verdana"/>
      <family val="2"/>
    </font>
    <font>
      <b/>
      <sz val="18"/>
      <name val="Verdana"/>
      <family val="2"/>
    </font>
    <font>
      <b/>
      <sz val="7"/>
      <name val="Verdana"/>
      <family val="2"/>
    </font>
    <font>
      <b/>
      <sz val="5"/>
      <color theme="1"/>
      <name val="Verdana"/>
      <family val="2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5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C02A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79">
    <xf numFmtId="0" fontId="0" fillId="0" borderId="0" xfId="0"/>
    <xf numFmtId="0" fontId="1" fillId="0" borderId="1" xfId="0" applyFont="1" applyBorder="1" applyAlignment="1">
      <alignment horizontal="center" vertical="top"/>
    </xf>
    <xf numFmtId="0" fontId="4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6" fillId="0" borderId="2" xfId="0" applyFont="1" applyBorder="1" applyAlignment="1">
      <alignment horizontal="center" vertical="center"/>
    </xf>
    <xf numFmtId="165" fontId="8" fillId="0" borderId="0" xfId="2" applyNumberFormat="1" applyFont="1" applyBorder="1" applyAlignment="1" applyProtection="1">
      <alignment horizontal="center"/>
      <protection hidden="1"/>
    </xf>
    <xf numFmtId="165" fontId="8" fillId="0" borderId="3" xfId="2" applyNumberFormat="1" applyFont="1" applyBorder="1" applyAlignment="1" applyProtection="1">
      <alignment horizontal="center"/>
      <protection hidden="1"/>
    </xf>
    <xf numFmtId="0" fontId="7" fillId="0" borderId="2" xfId="0" applyFont="1" applyBorder="1" applyAlignment="1">
      <alignment horizontal="center" vertical="center" wrapText="1"/>
    </xf>
    <xf numFmtId="3" fontId="8" fillId="0" borderId="0" xfId="0" applyNumberFormat="1" applyFont="1" applyAlignment="1" applyProtection="1">
      <alignment horizontal="center"/>
      <protection hidden="1"/>
    </xf>
    <xf numFmtId="0" fontId="9" fillId="2" borderId="0" xfId="0" applyFont="1" applyFill="1" applyAlignment="1">
      <alignment horizontal="right" vertical="center" wrapText="1"/>
    </xf>
    <xf numFmtId="0" fontId="0" fillId="2" borderId="0" xfId="0" applyFill="1"/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3" fontId="8" fillId="0" borderId="3" xfId="0" applyNumberFormat="1" applyFont="1" applyBorder="1" applyProtection="1">
      <protection hidden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3" fillId="0" borderId="0" xfId="0" applyFont="1"/>
    <xf numFmtId="3" fontId="3" fillId="0" borderId="0" xfId="0" applyNumberFormat="1" applyFont="1" applyProtection="1">
      <protection hidden="1"/>
    </xf>
    <xf numFmtId="164" fontId="3" fillId="0" borderId="0" xfId="0" applyNumberFormat="1" applyFont="1" applyProtection="1">
      <protection hidden="1"/>
    </xf>
    <xf numFmtId="165" fontId="3" fillId="0" borderId="0" xfId="2" applyNumberFormat="1" applyFont="1" applyBorder="1" applyAlignment="1" applyProtection="1">
      <alignment horizontal="center"/>
      <protection hidden="1"/>
    </xf>
    <xf numFmtId="165" fontId="3" fillId="0" borderId="3" xfId="2" applyNumberFormat="1" applyFont="1" applyBorder="1" applyAlignment="1" applyProtection="1">
      <alignment horizontal="center"/>
      <protection hidden="1"/>
    </xf>
    <xf numFmtId="3" fontId="3" fillId="0" borderId="3" xfId="0" applyNumberFormat="1" applyFont="1" applyBorder="1" applyProtection="1">
      <protection hidden="1"/>
    </xf>
    <xf numFmtId="166" fontId="3" fillId="0" borderId="0" xfId="0" applyNumberFormat="1" applyFont="1" applyProtection="1">
      <protection hidden="1"/>
    </xf>
    <xf numFmtId="167" fontId="3" fillId="0" borderId="0" xfId="1" applyNumberFormat="1" applyFont="1" applyBorder="1" applyAlignment="1" applyProtection="1">
      <alignment horizontal="center"/>
      <protection hidden="1"/>
    </xf>
    <xf numFmtId="167" fontId="3" fillId="0" borderId="0" xfId="1" applyNumberFormat="1" applyFont="1" applyAlignment="1" applyProtection="1">
      <protection hidden="1"/>
    </xf>
    <xf numFmtId="167" fontId="3" fillId="0" borderId="3" xfId="1" applyNumberFormat="1" applyFont="1" applyBorder="1" applyAlignment="1" applyProtection="1">
      <alignment horizontal="center"/>
      <protection hidden="1"/>
    </xf>
    <xf numFmtId="167" fontId="3" fillId="0" borderId="3" xfId="1" applyNumberFormat="1" applyFont="1" applyBorder="1" applyAlignment="1" applyProtection="1">
      <protection hidden="1"/>
    </xf>
    <xf numFmtId="166" fontId="3" fillId="0" borderId="3" xfId="0" applyNumberFormat="1" applyFont="1" applyBorder="1" applyProtection="1">
      <protection hidden="1"/>
    </xf>
    <xf numFmtId="165" fontId="8" fillId="0" borderId="11" xfId="2" applyNumberFormat="1" applyFont="1" applyBorder="1" applyAlignment="1" applyProtection="1">
      <alignment horizontal="center"/>
      <protection hidden="1"/>
    </xf>
    <xf numFmtId="165" fontId="8" fillId="0" borderId="10" xfId="2" applyNumberFormat="1" applyFont="1" applyBorder="1" applyAlignment="1" applyProtection="1">
      <alignment horizontal="center"/>
      <protection hidden="1"/>
    </xf>
    <xf numFmtId="3" fontId="3" fillId="0" borderId="0" xfId="0" applyNumberFormat="1" applyFont="1" applyAlignment="1" applyProtection="1">
      <alignment horizontal="center"/>
      <protection hidden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165" fontId="3" fillId="0" borderId="0" xfId="2" applyNumberFormat="1" applyFont="1" applyBorder="1" applyAlignment="1" applyProtection="1">
      <alignment horizontal="center" vertical="center"/>
      <protection hidden="1"/>
    </xf>
    <xf numFmtId="9" fontId="7" fillId="0" borderId="2" xfId="2" applyFont="1" applyBorder="1" applyAlignment="1" applyProtection="1">
      <alignment horizontal="center" vertical="center"/>
      <protection hidden="1"/>
    </xf>
    <xf numFmtId="0" fontId="3" fillId="0" borderId="0" xfId="0" applyFont="1" applyAlignment="1">
      <alignment vertical="top"/>
    </xf>
    <xf numFmtId="0" fontId="7" fillId="0" borderId="2" xfId="0" applyFont="1" applyBorder="1" applyAlignment="1">
      <alignment vertical="center"/>
    </xf>
    <xf numFmtId="167" fontId="3" fillId="0" borderId="0" xfId="1" applyNumberFormat="1" applyFont="1" applyBorder="1" applyAlignment="1" applyProtection="1">
      <alignment horizontal="center" vertical="center"/>
      <protection hidden="1"/>
    </xf>
    <xf numFmtId="167" fontId="3" fillId="0" borderId="7" xfId="1" applyNumberFormat="1" applyFont="1" applyBorder="1" applyAlignment="1" applyProtection="1">
      <protection hidden="1"/>
    </xf>
    <xf numFmtId="3" fontId="7" fillId="0" borderId="2" xfId="0" applyNumberFormat="1" applyFont="1" applyBorder="1" applyAlignment="1" applyProtection="1">
      <alignment vertical="center"/>
      <protection hidden="1"/>
    </xf>
    <xf numFmtId="165" fontId="8" fillId="0" borderId="0" xfId="2" applyNumberFormat="1" applyFont="1" applyBorder="1" applyAlignment="1" applyProtection="1">
      <alignment horizontal="center" vertical="center"/>
      <protection hidden="1"/>
    </xf>
    <xf numFmtId="9" fontId="6" fillId="0" borderId="2" xfId="2" applyFont="1" applyBorder="1" applyAlignment="1" applyProtection="1">
      <alignment horizontal="center" vertical="center"/>
      <protection hidden="1"/>
    </xf>
    <xf numFmtId="0" fontId="13" fillId="0" borderId="0" xfId="0" applyFont="1"/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9" fontId="7" fillId="0" borderId="3" xfId="2" applyFont="1" applyBorder="1" applyAlignment="1" applyProtection="1">
      <alignment horizontal="center" vertical="center"/>
      <protection hidden="1"/>
    </xf>
    <xf numFmtId="3" fontId="7" fillId="0" borderId="3" xfId="0" applyNumberFormat="1" applyFont="1" applyBorder="1" applyAlignment="1" applyProtection="1">
      <alignment vertical="center"/>
      <protection hidden="1"/>
    </xf>
    <xf numFmtId="167" fontId="3" fillId="0" borderId="0" xfId="1" applyNumberFormat="1" applyFont="1" applyBorder="1" applyAlignment="1" applyProtection="1">
      <protection hidden="1"/>
    </xf>
    <xf numFmtId="165" fontId="3" fillId="0" borderId="3" xfId="2" applyNumberFormat="1" applyFont="1" applyBorder="1" applyAlignment="1" applyProtection="1">
      <alignment horizontal="center" vertical="center"/>
      <protection hidden="1"/>
    </xf>
    <xf numFmtId="167" fontId="3" fillId="0" borderId="3" xfId="1" applyNumberFormat="1" applyFont="1" applyBorder="1" applyAlignment="1" applyProtection="1">
      <alignment horizontal="center" vertical="center"/>
      <protection hidden="1"/>
    </xf>
    <xf numFmtId="165" fontId="3" fillId="0" borderId="7" xfId="2" applyNumberFormat="1" applyFont="1" applyBorder="1" applyAlignment="1" applyProtection="1">
      <alignment horizontal="center" vertical="center"/>
      <protection hidden="1"/>
    </xf>
    <xf numFmtId="167" fontId="3" fillId="0" borderId="7" xfId="1" applyNumberFormat="1" applyFont="1" applyBorder="1" applyAlignment="1" applyProtection="1">
      <alignment horizontal="center" vertical="center"/>
      <protection hidden="1"/>
    </xf>
    <xf numFmtId="3" fontId="12" fillId="0" borderId="3" xfId="0" applyNumberFormat="1" applyFont="1" applyBorder="1" applyAlignment="1" applyProtection="1">
      <alignment vertical="center"/>
      <protection hidden="1"/>
    </xf>
    <xf numFmtId="167" fontId="12" fillId="0" borderId="3" xfId="1" applyNumberFormat="1" applyFont="1" applyBorder="1" applyAlignment="1" applyProtection="1">
      <alignment horizontal="center" vertical="center"/>
      <protection hidden="1"/>
    </xf>
    <xf numFmtId="3" fontId="8" fillId="0" borderId="7" xfId="0" applyNumberFormat="1" applyFont="1" applyBorder="1" applyAlignment="1" applyProtection="1">
      <alignment horizontal="center"/>
      <protection hidden="1"/>
    </xf>
    <xf numFmtId="167" fontId="3" fillId="0" borderId="0" xfId="0" applyNumberFormat="1" applyFont="1"/>
    <xf numFmtId="9" fontId="3" fillId="0" borderId="0" xfId="2" applyFont="1" applyBorder="1" applyAlignment="1" applyProtection="1">
      <alignment horizontal="center" vertical="center"/>
      <protection hidden="1"/>
    </xf>
    <xf numFmtId="0" fontId="14" fillId="0" borderId="2" xfId="0" applyFont="1" applyBorder="1"/>
    <xf numFmtId="0" fontId="4" fillId="0" borderId="2" xfId="0" applyFont="1" applyBorder="1"/>
    <xf numFmtId="3" fontId="12" fillId="0" borderId="2" xfId="0" applyNumberFormat="1" applyFont="1" applyBorder="1" applyAlignment="1" applyProtection="1">
      <alignment vertical="center"/>
      <protection hidden="1"/>
    </xf>
    <xf numFmtId="167" fontId="3" fillId="0" borderId="2" xfId="0" applyNumberFormat="1" applyFont="1" applyBorder="1"/>
    <xf numFmtId="9" fontId="3" fillId="0" borderId="2" xfId="2" applyFont="1" applyBorder="1" applyAlignment="1" applyProtection="1">
      <alignment horizontal="center" vertical="center"/>
      <protection hidden="1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166" fontId="8" fillId="0" borderId="0" xfId="0" applyNumberFormat="1" applyFont="1" applyAlignment="1" applyProtection="1">
      <alignment horizontal="center"/>
      <protection hidden="1"/>
    </xf>
    <xf numFmtId="0" fontId="6" fillId="0" borderId="15" xfId="0" applyFont="1" applyBorder="1" applyAlignment="1">
      <alignment horizontal="center" vertical="center"/>
    </xf>
    <xf numFmtId="165" fontId="8" fillId="0" borderId="17" xfId="2" applyNumberFormat="1" applyFont="1" applyBorder="1" applyAlignment="1" applyProtection="1">
      <alignment horizontal="center" vertical="center"/>
      <protection hidden="1"/>
    </xf>
    <xf numFmtId="9" fontId="6" fillId="0" borderId="14" xfId="2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>
      <alignment vertical="center" wrapText="1"/>
    </xf>
    <xf numFmtId="0" fontId="0" fillId="0" borderId="3" xfId="0" applyBorder="1"/>
    <xf numFmtId="0" fontId="0" fillId="0" borderId="7" xfId="0" applyBorder="1"/>
    <xf numFmtId="0" fontId="13" fillId="0" borderId="7" xfId="0" applyFont="1" applyBorder="1"/>
    <xf numFmtId="0" fontId="0" fillId="0" borderId="2" xfId="0" applyBorder="1"/>
    <xf numFmtId="0" fontId="13" fillId="0" borderId="2" xfId="0" applyFont="1" applyBorder="1"/>
    <xf numFmtId="167" fontId="12" fillId="0" borderId="2" xfId="1" applyNumberFormat="1" applyFont="1" applyBorder="1" applyAlignment="1" applyProtection="1">
      <alignment horizontal="center" vertical="center"/>
      <protection hidden="1"/>
    </xf>
    <xf numFmtId="3" fontId="6" fillId="0" borderId="2" xfId="0" applyNumberFormat="1" applyFont="1" applyBorder="1" applyAlignment="1" applyProtection="1">
      <alignment horizontal="center"/>
      <protection hidden="1"/>
    </xf>
    <xf numFmtId="0" fontId="3" fillId="0" borderId="3" xfId="0" applyFont="1" applyBorder="1"/>
    <xf numFmtId="0" fontId="3" fillId="0" borderId="7" xfId="0" applyFont="1" applyBorder="1"/>
    <xf numFmtId="167" fontId="13" fillId="0" borderId="0" xfId="1" applyNumberFormat="1" applyFont="1" applyBorder="1"/>
    <xf numFmtId="167" fontId="13" fillId="0" borderId="2" xfId="1" applyNumberFormat="1" applyFont="1" applyBorder="1"/>
    <xf numFmtId="0" fontId="5" fillId="0" borderId="3" xfId="0" applyFont="1" applyBorder="1"/>
    <xf numFmtId="0" fontId="5" fillId="0" borderId="15" xfId="0" applyFont="1" applyBorder="1"/>
    <xf numFmtId="0" fontId="6" fillId="0" borderId="3" xfId="0" applyFont="1" applyBorder="1" applyAlignment="1" applyProtection="1">
      <alignment horizontal="center"/>
      <protection hidden="1"/>
    </xf>
    <xf numFmtId="9" fontId="8" fillId="0" borderId="7" xfId="2" applyFont="1" applyBorder="1" applyAlignment="1" applyProtection="1">
      <alignment horizontal="center"/>
      <protection hidden="1"/>
    </xf>
    <xf numFmtId="9" fontId="8" fillId="0" borderId="0" xfId="2" applyFont="1" applyAlignment="1" applyProtection="1">
      <alignment horizontal="center"/>
      <protection hidden="1"/>
    </xf>
    <xf numFmtId="9" fontId="8" fillId="0" borderId="3" xfId="2" applyFont="1" applyBorder="1" applyAlignment="1" applyProtection="1">
      <alignment horizontal="center"/>
      <protection hidden="1"/>
    </xf>
    <xf numFmtId="0" fontId="15" fillId="0" borderId="0" xfId="0" applyFont="1"/>
    <xf numFmtId="0" fontId="15" fillId="0" borderId="7" xfId="0" applyFont="1" applyBorder="1"/>
    <xf numFmtId="0" fontId="5" fillId="0" borderId="2" xfId="0" applyFont="1" applyBorder="1" applyProtection="1">
      <protection hidden="1"/>
    </xf>
    <xf numFmtId="165" fontId="15" fillId="0" borderId="0" xfId="2" applyNumberFormat="1" applyFont="1"/>
    <xf numFmtId="0" fontId="16" fillId="0" borderId="0" xfId="0" applyFont="1"/>
    <xf numFmtId="167" fontId="15" fillId="0" borderId="0" xfId="1" applyNumberFormat="1" applyFont="1" applyAlignment="1"/>
    <xf numFmtId="167" fontId="15" fillId="0" borderId="0" xfId="1" applyNumberFormat="1" applyFont="1" applyAlignment="1">
      <alignment horizontal="center"/>
    </xf>
    <xf numFmtId="167" fontId="15" fillId="0" borderId="7" xfId="1" applyNumberFormat="1" applyFont="1" applyBorder="1" applyAlignment="1"/>
    <xf numFmtId="167" fontId="15" fillId="0" borderId="7" xfId="1" applyNumberFormat="1" applyFont="1" applyBorder="1" applyAlignment="1">
      <alignment horizontal="center"/>
    </xf>
    <xf numFmtId="0" fontId="5" fillId="0" borderId="2" xfId="0" applyFont="1" applyBorder="1" applyAlignment="1" applyProtection="1">
      <alignment horizontal="center"/>
      <protection hidden="1"/>
    </xf>
    <xf numFmtId="0" fontId="6" fillId="0" borderId="2" xfId="0" applyFont="1" applyBorder="1" applyAlignment="1">
      <alignment horizontal="center" vertical="center"/>
    </xf>
    <xf numFmtId="3" fontId="8" fillId="0" borderId="0" xfId="0" applyNumberFormat="1" applyFont="1" applyAlignment="1" applyProtection="1">
      <alignment horizontal="center"/>
      <protection hidden="1"/>
    </xf>
    <xf numFmtId="3" fontId="8" fillId="0" borderId="3" xfId="0" applyNumberFormat="1" applyFont="1" applyBorder="1" applyAlignment="1" applyProtection="1">
      <alignment horizontal="center"/>
      <protection hidden="1"/>
    </xf>
    <xf numFmtId="0" fontId="8" fillId="0" borderId="0" xfId="0" applyFont="1" applyAlignment="1">
      <alignment horizontal="left"/>
    </xf>
    <xf numFmtId="0" fontId="8" fillId="0" borderId="17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3" fontId="6" fillId="0" borderId="13" xfId="0" applyNumberFormat="1" applyFont="1" applyBorder="1" applyAlignment="1" applyProtection="1">
      <alignment horizontal="center"/>
      <protection hidden="1"/>
    </xf>
    <xf numFmtId="3" fontId="6" fillId="0" borderId="2" xfId="0" applyNumberFormat="1" applyFont="1" applyBorder="1" applyAlignment="1" applyProtection="1">
      <alignment horizontal="center"/>
      <protection hidden="1"/>
    </xf>
    <xf numFmtId="0" fontId="6" fillId="0" borderId="3" xfId="0" applyFont="1" applyBorder="1" applyAlignment="1" applyProtection="1">
      <alignment horizontal="center"/>
      <protection hidden="1"/>
    </xf>
    <xf numFmtId="0" fontId="8" fillId="0" borderId="7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3" fontId="8" fillId="0" borderId="7" xfId="0" applyNumberFormat="1" applyFont="1" applyBorder="1" applyAlignment="1" applyProtection="1">
      <alignment horizontal="center"/>
      <protection hidden="1"/>
    </xf>
    <xf numFmtId="165" fontId="8" fillId="0" borderId="0" xfId="2" applyNumberFormat="1" applyFont="1" applyBorder="1" applyAlignment="1" applyProtection="1">
      <alignment horizontal="center" vertical="center"/>
      <protection hidden="1"/>
    </xf>
    <xf numFmtId="165" fontId="8" fillId="0" borderId="17" xfId="2" applyNumberFormat="1" applyFont="1" applyBorder="1" applyAlignment="1" applyProtection="1">
      <alignment horizontal="center" vertical="center"/>
      <protection hidden="1"/>
    </xf>
    <xf numFmtId="3" fontId="8" fillId="0" borderId="3" xfId="0" applyNumberFormat="1" applyFont="1" applyBorder="1" applyProtection="1">
      <protection hidden="1"/>
    </xf>
    <xf numFmtId="3" fontId="8" fillId="0" borderId="15" xfId="0" applyNumberFormat="1" applyFont="1" applyBorder="1" applyProtection="1">
      <protection hidden="1"/>
    </xf>
    <xf numFmtId="3" fontId="8" fillId="0" borderId="18" xfId="0" applyNumberFormat="1" applyFont="1" applyBorder="1" applyAlignment="1" applyProtection="1">
      <alignment horizontal="center"/>
      <protection hidden="1"/>
    </xf>
    <xf numFmtId="3" fontId="8" fillId="0" borderId="16" xfId="0" applyNumberFormat="1" applyFont="1" applyBorder="1" applyAlignment="1" applyProtection="1">
      <alignment horizontal="center"/>
      <protection hidden="1"/>
    </xf>
    <xf numFmtId="0" fontId="6" fillId="0" borderId="13" xfId="0" applyFont="1" applyBorder="1" applyAlignment="1">
      <alignment horizontal="center" vertical="center"/>
    </xf>
    <xf numFmtId="165" fontId="8" fillId="0" borderId="7" xfId="2" applyNumberFormat="1" applyFont="1" applyBorder="1" applyAlignment="1" applyProtection="1">
      <alignment horizontal="center" vertical="center"/>
      <protection hidden="1"/>
    </xf>
    <xf numFmtId="165" fontId="8" fillId="0" borderId="12" xfId="2" applyNumberFormat="1" applyFont="1" applyBorder="1" applyAlignment="1" applyProtection="1">
      <alignment horizontal="center" vertical="center"/>
      <protection hidden="1"/>
    </xf>
    <xf numFmtId="3" fontId="8" fillId="0" borderId="19" xfId="0" applyNumberFormat="1" applyFont="1" applyBorder="1" applyAlignment="1" applyProtection="1">
      <alignment horizontal="center"/>
      <protection hidden="1"/>
    </xf>
    <xf numFmtId="0" fontId="6" fillId="0" borderId="13" xfId="0" applyFont="1" applyBorder="1" applyAlignment="1" applyProtection="1">
      <alignment horizontal="center"/>
      <protection hidden="1"/>
    </xf>
    <xf numFmtId="0" fontId="6" fillId="0" borderId="2" xfId="0" applyFont="1" applyBorder="1" applyAlignment="1" applyProtection="1">
      <alignment horizontal="center"/>
      <protection hidden="1"/>
    </xf>
    <xf numFmtId="0" fontId="6" fillId="0" borderId="14" xfId="0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left" vertical="center" wrapText="1"/>
      <protection hidden="1"/>
    </xf>
    <xf numFmtId="0" fontId="6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9" fontId="6" fillId="0" borderId="2" xfId="2" applyFont="1" applyBorder="1" applyAlignment="1" applyProtection="1">
      <alignment horizontal="center" vertical="center"/>
      <protection hidden="1"/>
    </xf>
    <xf numFmtId="164" fontId="7" fillId="0" borderId="2" xfId="0" applyNumberFormat="1" applyFont="1" applyBorder="1" applyAlignment="1" applyProtection="1">
      <alignment horizontal="center" vertical="center"/>
      <protection hidden="1"/>
    </xf>
    <xf numFmtId="164" fontId="3" fillId="0" borderId="0" xfId="0" applyNumberFormat="1" applyFont="1" applyAlignment="1" applyProtection="1">
      <alignment horizontal="center"/>
      <protection hidden="1"/>
    </xf>
    <xf numFmtId="0" fontId="3" fillId="0" borderId="0" xfId="0" applyFont="1" applyAlignment="1">
      <alignment horizontal="center"/>
    </xf>
    <xf numFmtId="3" fontId="3" fillId="0" borderId="0" xfId="0" applyNumberFormat="1" applyFont="1" applyAlignment="1" applyProtection="1">
      <alignment horizontal="center"/>
      <protection hidden="1"/>
    </xf>
    <xf numFmtId="3" fontId="3" fillId="0" borderId="3" xfId="0" applyNumberFormat="1" applyFont="1" applyBorder="1" applyAlignment="1" applyProtection="1">
      <alignment horizontal="center"/>
      <protection hidden="1"/>
    </xf>
    <xf numFmtId="164" fontId="3" fillId="0" borderId="3" xfId="0" applyNumberFormat="1" applyFont="1" applyBorder="1" applyAlignment="1" applyProtection="1">
      <alignment horizontal="center"/>
      <protection hidden="1"/>
    </xf>
    <xf numFmtId="0" fontId="7" fillId="0" borderId="2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3" fontId="3" fillId="0" borderId="7" xfId="0" applyNumberFormat="1" applyFont="1" applyBorder="1" applyAlignment="1" applyProtection="1">
      <alignment horizontal="center"/>
      <protection hidden="1"/>
    </xf>
    <xf numFmtId="164" fontId="3" fillId="0" borderId="7" xfId="0" applyNumberFormat="1" applyFont="1" applyBorder="1" applyAlignment="1" applyProtection="1">
      <alignment horizontal="center"/>
      <protection hidden="1"/>
    </xf>
    <xf numFmtId="3" fontId="7" fillId="0" borderId="2" xfId="0" applyNumberFormat="1" applyFont="1" applyBorder="1" applyAlignment="1" applyProtection="1">
      <alignment horizontal="center" vertical="center"/>
      <protection hidden="1"/>
    </xf>
    <xf numFmtId="166" fontId="8" fillId="0" borderId="3" xfId="0" applyNumberFormat="1" applyFont="1" applyBorder="1" applyAlignment="1" applyProtection="1">
      <alignment horizontal="center"/>
      <protection hidden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3" fontId="8" fillId="0" borderId="8" xfId="0" applyNumberFormat="1" applyFont="1" applyBorder="1" applyAlignment="1" applyProtection="1">
      <alignment horizontal="center"/>
      <protection hidden="1"/>
    </xf>
    <xf numFmtId="3" fontId="8" fillId="0" borderId="11" xfId="0" applyNumberFormat="1" applyFont="1" applyBorder="1" applyAlignment="1" applyProtection="1">
      <alignment horizontal="center"/>
      <protection hidden="1"/>
    </xf>
    <xf numFmtId="3" fontId="8" fillId="0" borderId="10" xfId="0" applyNumberFormat="1" applyFont="1" applyBorder="1" applyAlignment="1" applyProtection="1">
      <alignment horizontal="center"/>
      <protection hidden="1"/>
    </xf>
    <xf numFmtId="166" fontId="8" fillId="0" borderId="0" xfId="0" applyNumberFormat="1" applyFont="1" applyAlignment="1" applyProtection="1">
      <alignment horizontal="center"/>
      <protection hidden="1"/>
    </xf>
    <xf numFmtId="0" fontId="6" fillId="0" borderId="2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9" fillId="2" borderId="0" xfId="0" applyFont="1" applyFill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" fontId="7" fillId="0" borderId="3" xfId="0" applyNumberFormat="1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1" defaultTableStyle="TableStyleMedium9" defaultPivotStyle="PivotStyleLight16">
    <tableStyle name="Invisible" pivot="0" table="0" count="0" xr9:uid="{30F90646-80E6-4DA2-9921-F418DC041700}"/>
  </tableStyles>
  <colors>
    <mruColors>
      <color rgb="FFFFF1C5"/>
      <color rgb="FFE6C0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60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/>
              <a:t>Porcentaje de empleados por tamaño del empleador </a:t>
            </a:r>
          </a:p>
          <a:p>
            <a:pPr>
              <a:defRPr/>
            </a:pPr>
            <a:r>
              <a:rPr lang="es-ES"/>
              <a:t>- Nacional</a:t>
            </a:r>
          </a:p>
        </c:rich>
      </c:tx>
      <c:layout>
        <c:manualLayout>
          <c:xMode val="edge"/>
          <c:yMode val="edge"/>
          <c:x val="0.17956626682073226"/>
          <c:y val="6.8384632227927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60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stacked"/>
        <c:varyColors val="0"/>
        <c:ser>
          <c:idx val="2"/>
          <c:order val="2"/>
          <c:tx>
            <c:strRef>
              <c:f>AUXILIAR!$J$18</c:f>
              <c:strCache>
                <c:ptCount val="1"/>
                <c:pt idx="0">
                  <c:v>Condición discapacidad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5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AUXILIAR!$B$19:$B$24</c:f>
              <c:strCache>
                <c:ptCount val="6"/>
                <c:pt idx="0">
                  <c:v>Micro</c:v>
                </c:pt>
                <c:pt idx="1">
                  <c:v>Pequeño</c:v>
                </c:pt>
                <c:pt idx="2">
                  <c:v>Mediano</c:v>
                </c:pt>
                <c:pt idx="3">
                  <c:v>Grande</c:v>
                </c:pt>
                <c:pt idx="4">
                  <c:v>Muy Grande</c:v>
                </c:pt>
                <c:pt idx="5">
                  <c:v>Total</c:v>
                </c:pt>
              </c:strCache>
            </c:strRef>
          </c:cat>
          <c:val>
            <c:numRef>
              <c:f>AUXILIAR!$J$19:$J$24</c:f>
              <c:numCache>
                <c:formatCode>0%</c:formatCode>
                <c:ptCount val="6"/>
                <c:pt idx="0">
                  <c:v>4.1868959066411297E-3</c:v>
                </c:pt>
                <c:pt idx="1">
                  <c:v>2.1727130726860605E-3</c:v>
                </c:pt>
                <c:pt idx="2">
                  <c:v>2.110521628006041E-3</c:v>
                </c:pt>
                <c:pt idx="3">
                  <c:v>2.5741788946172981E-3</c:v>
                </c:pt>
                <c:pt idx="4">
                  <c:v>2.3333199594772159E-3</c:v>
                </c:pt>
                <c:pt idx="5">
                  <c:v>2.3556949174881152E-3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22-4514-9599-0653FD6444A3}"/>
            </c:ext>
          </c:extLst>
        </c:ser>
        <c:ser>
          <c:idx val="3"/>
          <c:order val="3"/>
          <c:tx>
            <c:strRef>
              <c:f>AUXILIAR!$K$18</c:f>
              <c:strCache>
                <c:ptCount val="1"/>
                <c:pt idx="0">
                  <c:v>Jóvenes 18-28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5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AUXILIAR!$B$19:$B$24</c:f>
              <c:strCache>
                <c:ptCount val="6"/>
                <c:pt idx="0">
                  <c:v>Micro</c:v>
                </c:pt>
                <c:pt idx="1">
                  <c:v>Pequeño</c:v>
                </c:pt>
                <c:pt idx="2">
                  <c:v>Mediano</c:v>
                </c:pt>
                <c:pt idx="3">
                  <c:v>Grande</c:v>
                </c:pt>
                <c:pt idx="4">
                  <c:v>Muy Grande</c:v>
                </c:pt>
                <c:pt idx="5">
                  <c:v>Total</c:v>
                </c:pt>
              </c:strCache>
            </c:strRef>
          </c:cat>
          <c:val>
            <c:numRef>
              <c:f>AUXILIAR!$K$19:$K$24</c:f>
              <c:numCache>
                <c:formatCode>0%</c:formatCode>
                <c:ptCount val="6"/>
                <c:pt idx="0">
                  <c:v>0.40884593113892476</c:v>
                </c:pt>
                <c:pt idx="1">
                  <c:v>0.41953327774319704</c:v>
                </c:pt>
                <c:pt idx="2">
                  <c:v>0.44317081671378228</c:v>
                </c:pt>
                <c:pt idx="3">
                  <c:v>0.52212568049897246</c:v>
                </c:pt>
                <c:pt idx="4">
                  <c:v>0.63891215382609301</c:v>
                </c:pt>
                <c:pt idx="5">
                  <c:v>0.58021249636093519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22-4514-9599-0653FD6444A3}"/>
            </c:ext>
          </c:extLst>
        </c:ser>
        <c:ser>
          <c:idx val="4"/>
          <c:order val="4"/>
          <c:tx>
            <c:strRef>
              <c:f>AUXILIAR!$L$18</c:f>
              <c:strCache>
                <c:ptCount val="1"/>
                <c:pt idx="0">
                  <c:v>Mujeres &gt;28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5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AUXILIAR!$B$19:$B$24</c:f>
              <c:strCache>
                <c:ptCount val="6"/>
                <c:pt idx="0">
                  <c:v>Micro</c:v>
                </c:pt>
                <c:pt idx="1">
                  <c:v>Pequeño</c:v>
                </c:pt>
                <c:pt idx="2">
                  <c:v>Mediano</c:v>
                </c:pt>
                <c:pt idx="3">
                  <c:v>Grande</c:v>
                </c:pt>
                <c:pt idx="4">
                  <c:v>Muy Grande</c:v>
                </c:pt>
                <c:pt idx="5">
                  <c:v>Total</c:v>
                </c:pt>
              </c:strCache>
            </c:strRef>
          </c:cat>
          <c:val>
            <c:numRef>
              <c:f>AUXILIAR!$L$19:$L$24</c:f>
              <c:numCache>
                <c:formatCode>0%</c:formatCode>
                <c:ptCount val="6"/>
                <c:pt idx="0">
                  <c:v>0.3295621575876353</c:v>
                </c:pt>
                <c:pt idx="1">
                  <c:v>0.29372731863718038</c:v>
                </c:pt>
                <c:pt idx="2">
                  <c:v>0.28067355974647923</c:v>
                </c:pt>
                <c:pt idx="3">
                  <c:v>0.25021451490788477</c:v>
                </c:pt>
                <c:pt idx="4">
                  <c:v>0.21425419019629477</c:v>
                </c:pt>
                <c:pt idx="5">
                  <c:v>0.23480288989712186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22-4514-9599-0653FD6444A3}"/>
            </c:ext>
          </c:extLst>
        </c:ser>
        <c:ser>
          <c:idx val="5"/>
          <c:order val="5"/>
          <c:tx>
            <c:strRef>
              <c:f>AUXILIAR!$M$18</c:f>
              <c:strCache>
                <c:ptCount val="1"/>
                <c:pt idx="0">
                  <c:v>Hombres &gt;28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5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AUXILIAR!$B$19:$B$24</c:f>
              <c:strCache>
                <c:ptCount val="6"/>
                <c:pt idx="0">
                  <c:v>Micro</c:v>
                </c:pt>
                <c:pt idx="1">
                  <c:v>Pequeño</c:v>
                </c:pt>
                <c:pt idx="2">
                  <c:v>Mediano</c:v>
                </c:pt>
                <c:pt idx="3">
                  <c:v>Grande</c:v>
                </c:pt>
                <c:pt idx="4">
                  <c:v>Muy Grande</c:v>
                </c:pt>
                <c:pt idx="5">
                  <c:v>Total</c:v>
                </c:pt>
              </c:strCache>
            </c:strRef>
          </c:cat>
          <c:val>
            <c:numRef>
              <c:f>AUXILIAR!$M$19:$M$24</c:f>
              <c:numCache>
                <c:formatCode>0%</c:formatCode>
                <c:ptCount val="6"/>
                <c:pt idx="0">
                  <c:v>0.25740501536679883</c:v>
                </c:pt>
                <c:pt idx="1">
                  <c:v>0.28456669054693645</c:v>
                </c:pt>
                <c:pt idx="2">
                  <c:v>0.27404510191173242</c:v>
                </c:pt>
                <c:pt idx="3">
                  <c:v>0.22508562569852544</c:v>
                </c:pt>
                <c:pt idx="4">
                  <c:v>0.14450033601813494</c:v>
                </c:pt>
                <c:pt idx="5">
                  <c:v>0.18262891882445484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22-4514-9599-0653FD6444A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529504816"/>
        <c:axId val="152951126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AUXILIAR!$C$18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lang="en-US" sz="500" b="0" i="0" u="none" strike="noStrike" kern="1200" baseline="0">
                          <a:solidFill>
                            <a:sysClr val="windowText" lastClr="000000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  <a:cs typeface="+mn-cs"/>
                        </a:defRPr>
                      </a:pPr>
                      <a:endParaRPr lang="es-CO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AUXILIAR!$B$19:$B$24</c15:sqref>
                        </c15:formulaRef>
                      </c:ext>
                    </c:extLst>
                    <c:strCache>
                      <c:ptCount val="6"/>
                      <c:pt idx="0">
                        <c:v>Micro</c:v>
                      </c:pt>
                      <c:pt idx="1">
                        <c:v>Pequeño</c:v>
                      </c:pt>
                      <c:pt idx="2">
                        <c:v>Mediano</c:v>
                      </c:pt>
                      <c:pt idx="3">
                        <c:v>Grande</c:v>
                      </c:pt>
                      <c:pt idx="4">
                        <c:v>Muy Grande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AUXILIAR!$C$19:$C$24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5D22-4514-9599-0653FD6444A3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AUXILIAR!$D$18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lang="en-US" sz="500" b="0" i="0" u="none" strike="noStrike" kern="1200" baseline="0">
                          <a:solidFill>
                            <a:sysClr val="windowText" lastClr="000000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  <a:cs typeface="+mn-cs"/>
                        </a:defRPr>
                      </a:pPr>
                      <a:endParaRPr lang="es-CO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AUXILIAR!$B$19:$B$24</c15:sqref>
                        </c15:formulaRef>
                      </c:ext>
                    </c:extLst>
                    <c:strCache>
                      <c:ptCount val="6"/>
                      <c:pt idx="0">
                        <c:v>Micro</c:v>
                      </c:pt>
                      <c:pt idx="1">
                        <c:v>Pequeño</c:v>
                      </c:pt>
                      <c:pt idx="2">
                        <c:v>Mediano</c:v>
                      </c:pt>
                      <c:pt idx="3">
                        <c:v>Grande</c:v>
                      </c:pt>
                      <c:pt idx="4">
                        <c:v>Muy Grande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AUXILIAR!$D$19:$D$24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5D22-4514-9599-0653FD6444A3}"/>
                  </c:ext>
                </c:extLst>
              </c15:ser>
            </c15:filteredBarSeries>
          </c:ext>
        </c:extLst>
      </c:barChart>
      <c:catAx>
        <c:axId val="152950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5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529511264"/>
        <c:crosses val="autoZero"/>
        <c:auto val="1"/>
        <c:lblAlgn val="ctr"/>
        <c:lblOffset val="100"/>
        <c:noMultiLvlLbl val="0"/>
      </c:catAx>
      <c:valAx>
        <c:axId val="152951126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5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529504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5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 algn="ctr">
        <a:defRPr lang="en-US" sz="500" b="0" i="0" u="none" strike="noStrike" kern="1200" baseline="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60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/>
              <a:t>Porcentaje de empleados por tamaño del empleador </a:t>
            </a:r>
          </a:p>
          <a:p>
            <a:pPr>
              <a:defRPr/>
            </a:pPr>
            <a:r>
              <a:rPr lang="es-ES"/>
              <a:t>- Departamental</a:t>
            </a:r>
          </a:p>
        </c:rich>
      </c:tx>
      <c:layout>
        <c:manualLayout>
          <c:xMode val="edge"/>
          <c:yMode val="edge"/>
          <c:x val="0.17956626682073226"/>
          <c:y val="6.8384632227927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60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stacked"/>
        <c:varyColors val="0"/>
        <c:ser>
          <c:idx val="2"/>
          <c:order val="2"/>
          <c:tx>
            <c:strRef>
              <c:f>AUXILIAR!$J$39</c:f>
              <c:strCache>
                <c:ptCount val="1"/>
                <c:pt idx="0">
                  <c:v>Condición discapacidad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5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AUXILIAR!$B$40:$B$45</c:f>
              <c:strCache>
                <c:ptCount val="6"/>
                <c:pt idx="0">
                  <c:v>Micro</c:v>
                </c:pt>
                <c:pt idx="1">
                  <c:v>Pequeño</c:v>
                </c:pt>
                <c:pt idx="2">
                  <c:v>Mediano</c:v>
                </c:pt>
                <c:pt idx="3">
                  <c:v>Grande</c:v>
                </c:pt>
                <c:pt idx="4">
                  <c:v>Muy Grande</c:v>
                </c:pt>
                <c:pt idx="5">
                  <c:v>Total</c:v>
                </c:pt>
              </c:strCache>
            </c:strRef>
          </c:cat>
          <c:val>
            <c:numRef>
              <c:f>AUXILIAR!$J$40:$J$45</c:f>
              <c:numCache>
                <c:formatCode>0%</c:formatCode>
                <c:ptCount val="6"/>
                <c:pt idx="0">
                  <c:v>2.2920009168003668E-4</c:v>
                </c:pt>
                <c:pt idx="1">
                  <c:v>6.329113924050633E-4</c:v>
                </c:pt>
                <c:pt idx="2">
                  <c:v>1.5759455673404043E-3</c:v>
                </c:pt>
                <c:pt idx="3">
                  <c:v>2.7028041593152898E-3</c:v>
                </c:pt>
                <c:pt idx="4">
                  <c:v>1.957888228626387E-3</c:v>
                </c:pt>
                <c:pt idx="5">
                  <c:v>1.7864698415683325E-3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D2-47F1-970E-7FB2C4A1808A}"/>
            </c:ext>
          </c:extLst>
        </c:ser>
        <c:ser>
          <c:idx val="3"/>
          <c:order val="3"/>
          <c:tx>
            <c:strRef>
              <c:f>AUXILIAR!$K$39</c:f>
              <c:strCache>
                <c:ptCount val="1"/>
                <c:pt idx="0">
                  <c:v>Jóvenes 18-28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5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AUXILIAR!$B$40:$B$45</c:f>
              <c:strCache>
                <c:ptCount val="6"/>
                <c:pt idx="0">
                  <c:v>Micro</c:v>
                </c:pt>
                <c:pt idx="1">
                  <c:v>Pequeño</c:v>
                </c:pt>
                <c:pt idx="2">
                  <c:v>Mediano</c:v>
                </c:pt>
                <c:pt idx="3">
                  <c:v>Grande</c:v>
                </c:pt>
                <c:pt idx="4">
                  <c:v>Muy Grande</c:v>
                </c:pt>
                <c:pt idx="5">
                  <c:v>Total</c:v>
                </c:pt>
              </c:strCache>
            </c:strRef>
          </c:cat>
          <c:val>
            <c:numRef>
              <c:f>AUXILIAR!$K$40:$K$45</c:f>
              <c:numCache>
                <c:formatCode>0%</c:formatCode>
                <c:ptCount val="6"/>
                <c:pt idx="0">
                  <c:v>0.37451294980517991</c:v>
                </c:pt>
                <c:pt idx="1">
                  <c:v>0.3861155063291139</c:v>
                </c:pt>
                <c:pt idx="2">
                  <c:v>0.42472983790274166</c:v>
                </c:pt>
                <c:pt idx="3">
                  <c:v>0.56462329667029543</c:v>
                </c:pt>
                <c:pt idx="4">
                  <c:v>0.67325593377528936</c:v>
                </c:pt>
                <c:pt idx="5">
                  <c:v>0.57269051760613043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D2-47F1-970E-7FB2C4A1808A}"/>
            </c:ext>
          </c:extLst>
        </c:ser>
        <c:ser>
          <c:idx val="4"/>
          <c:order val="4"/>
          <c:tx>
            <c:strRef>
              <c:f>AUXILIAR!$L$39</c:f>
              <c:strCache>
                <c:ptCount val="1"/>
                <c:pt idx="0">
                  <c:v>Mujeres &gt;28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5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AUXILIAR!$B$40:$B$45</c:f>
              <c:strCache>
                <c:ptCount val="6"/>
                <c:pt idx="0">
                  <c:v>Micro</c:v>
                </c:pt>
                <c:pt idx="1">
                  <c:v>Pequeño</c:v>
                </c:pt>
                <c:pt idx="2">
                  <c:v>Mediano</c:v>
                </c:pt>
                <c:pt idx="3">
                  <c:v>Grande</c:v>
                </c:pt>
                <c:pt idx="4">
                  <c:v>Muy Grande</c:v>
                </c:pt>
                <c:pt idx="5">
                  <c:v>Total</c:v>
                </c:pt>
              </c:strCache>
            </c:strRef>
          </c:cat>
          <c:val>
            <c:numRef>
              <c:f>AUXILIAR!$L$40:$L$45</c:f>
              <c:numCache>
                <c:formatCode>0%</c:formatCode>
                <c:ptCount val="6"/>
                <c:pt idx="0">
                  <c:v>0.34815493926197572</c:v>
                </c:pt>
                <c:pt idx="1">
                  <c:v>0.3098892405063291</c:v>
                </c:pt>
                <c:pt idx="2">
                  <c:v>0.29887932759655794</c:v>
                </c:pt>
                <c:pt idx="3">
                  <c:v>0.25106047524306468</c:v>
                </c:pt>
                <c:pt idx="4">
                  <c:v>0.14032391028063065</c:v>
                </c:pt>
                <c:pt idx="5">
                  <c:v>0.20840581072822154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D2-47F1-970E-7FB2C4A1808A}"/>
            </c:ext>
          </c:extLst>
        </c:ser>
        <c:ser>
          <c:idx val="5"/>
          <c:order val="5"/>
          <c:tx>
            <c:strRef>
              <c:f>AUXILIAR!$M$39</c:f>
              <c:strCache>
                <c:ptCount val="1"/>
                <c:pt idx="0">
                  <c:v>Hombres &gt;28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5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AUXILIAR!$B$40:$B$45</c:f>
              <c:strCache>
                <c:ptCount val="6"/>
                <c:pt idx="0">
                  <c:v>Micro</c:v>
                </c:pt>
                <c:pt idx="1">
                  <c:v>Pequeño</c:v>
                </c:pt>
                <c:pt idx="2">
                  <c:v>Mediano</c:v>
                </c:pt>
                <c:pt idx="3">
                  <c:v>Grande</c:v>
                </c:pt>
                <c:pt idx="4">
                  <c:v>Muy Grande</c:v>
                </c:pt>
                <c:pt idx="5">
                  <c:v>Total</c:v>
                </c:pt>
              </c:strCache>
            </c:strRef>
          </c:cat>
          <c:val>
            <c:numRef>
              <c:f>AUXILIAR!$M$40:$M$45</c:f>
              <c:numCache>
                <c:formatCode>0%</c:formatCode>
                <c:ptCount val="6"/>
                <c:pt idx="0">
                  <c:v>0.27710291084116434</c:v>
                </c:pt>
                <c:pt idx="1">
                  <c:v>0.30336234177215188</c:v>
                </c:pt>
                <c:pt idx="2">
                  <c:v>0.27481488893336004</c:v>
                </c:pt>
                <c:pt idx="3">
                  <c:v>0.1816134239273246</c:v>
                </c:pt>
                <c:pt idx="4">
                  <c:v>0.18446226771545357</c:v>
                </c:pt>
                <c:pt idx="5">
                  <c:v>0.21711720182407973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D2-47F1-970E-7FB2C4A1808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529504816"/>
        <c:axId val="152951126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AUXILIAR!$C$39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lang="en-US" sz="500" b="0" i="0" u="none" strike="noStrike" kern="1200" baseline="0">
                          <a:solidFill>
                            <a:sysClr val="windowText" lastClr="000000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  <a:cs typeface="+mn-cs"/>
                        </a:defRPr>
                      </a:pPr>
                      <a:endParaRPr lang="es-CO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AUXILIAR!$B$40:$B$45</c15:sqref>
                        </c15:formulaRef>
                      </c:ext>
                    </c:extLst>
                    <c:strCache>
                      <c:ptCount val="6"/>
                      <c:pt idx="0">
                        <c:v>Micro</c:v>
                      </c:pt>
                      <c:pt idx="1">
                        <c:v>Pequeño</c:v>
                      </c:pt>
                      <c:pt idx="2">
                        <c:v>Mediano</c:v>
                      </c:pt>
                      <c:pt idx="3">
                        <c:v>Grande</c:v>
                      </c:pt>
                      <c:pt idx="4">
                        <c:v>Muy Grande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AUXILIAR!$C$40:$C$45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85D2-47F1-970E-7FB2C4A1808A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AUXILIAR!$D$39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lang="en-US" sz="500" b="0" i="0" u="none" strike="noStrike" kern="1200" baseline="0">
                          <a:solidFill>
                            <a:sysClr val="windowText" lastClr="000000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  <a:cs typeface="+mn-cs"/>
                        </a:defRPr>
                      </a:pPr>
                      <a:endParaRPr lang="es-CO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AUXILIAR!$B$40:$B$45</c15:sqref>
                        </c15:formulaRef>
                      </c:ext>
                    </c:extLst>
                    <c:strCache>
                      <c:ptCount val="6"/>
                      <c:pt idx="0">
                        <c:v>Micro</c:v>
                      </c:pt>
                      <c:pt idx="1">
                        <c:v>Pequeño</c:v>
                      </c:pt>
                      <c:pt idx="2">
                        <c:v>Mediano</c:v>
                      </c:pt>
                      <c:pt idx="3">
                        <c:v>Grande</c:v>
                      </c:pt>
                      <c:pt idx="4">
                        <c:v>Muy Grande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AUXILIAR!$D$40:$D$45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85D2-47F1-970E-7FB2C4A1808A}"/>
                  </c:ext>
                </c:extLst>
              </c15:ser>
            </c15:filteredBarSeries>
          </c:ext>
        </c:extLst>
      </c:barChart>
      <c:catAx>
        <c:axId val="152950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5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529511264"/>
        <c:crosses val="autoZero"/>
        <c:auto val="1"/>
        <c:lblAlgn val="ctr"/>
        <c:lblOffset val="100"/>
        <c:noMultiLvlLbl val="0"/>
      </c:catAx>
      <c:valAx>
        <c:axId val="152951126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5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529504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5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 algn="ctr">
        <a:defRPr lang="en-US" sz="500" b="0" i="0" u="none" strike="noStrike" kern="1200" baseline="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600" b="0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/>
              <a:t>Porcentaje de empleados por tamaño del empleador </a:t>
            </a:r>
          </a:p>
          <a:p>
            <a:pPr>
              <a:defRPr/>
            </a:pPr>
            <a:r>
              <a:rPr lang="es-ES"/>
              <a:t>- Municipal</a:t>
            </a:r>
          </a:p>
        </c:rich>
      </c:tx>
      <c:layout>
        <c:manualLayout>
          <c:xMode val="edge"/>
          <c:yMode val="edge"/>
          <c:x val="0.17956626682073226"/>
          <c:y val="6.8384632227927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600" b="0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stacked"/>
        <c:varyColors val="0"/>
        <c:ser>
          <c:idx val="2"/>
          <c:order val="2"/>
          <c:tx>
            <c:strRef>
              <c:f>AUXILIAR!$J$62</c:f>
              <c:strCache>
                <c:ptCount val="1"/>
                <c:pt idx="0">
                  <c:v>Condición discapacidad</c:v>
                </c:pt>
              </c:strCache>
            </c:strRef>
          </c:tx>
          <c:spPr>
            <a:solidFill>
              <a:srgbClr val="E6C02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5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AUXILIAR!$B$63:$B$68</c:f>
              <c:strCache>
                <c:ptCount val="6"/>
                <c:pt idx="0">
                  <c:v>Micro</c:v>
                </c:pt>
                <c:pt idx="1">
                  <c:v>Pequeño</c:v>
                </c:pt>
                <c:pt idx="2">
                  <c:v>Mediano</c:v>
                </c:pt>
                <c:pt idx="3">
                  <c:v>Grande</c:v>
                </c:pt>
                <c:pt idx="4">
                  <c:v>Muy Grande</c:v>
                </c:pt>
                <c:pt idx="5">
                  <c:v>Total</c:v>
                </c:pt>
              </c:strCache>
            </c:strRef>
          </c:cat>
          <c:val>
            <c:numRef>
              <c:f>AUXILIAR!$J$63:$J$68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BD-47CB-8636-7D78998245C0}"/>
            </c:ext>
          </c:extLst>
        </c:ser>
        <c:ser>
          <c:idx val="3"/>
          <c:order val="3"/>
          <c:tx>
            <c:strRef>
              <c:f>AUXILIAR!$K$62</c:f>
              <c:strCache>
                <c:ptCount val="1"/>
                <c:pt idx="0">
                  <c:v>Jóvenes 18-28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5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AUXILIAR!$B$63:$B$68</c:f>
              <c:strCache>
                <c:ptCount val="6"/>
                <c:pt idx="0">
                  <c:v>Micro</c:v>
                </c:pt>
                <c:pt idx="1">
                  <c:v>Pequeño</c:v>
                </c:pt>
                <c:pt idx="2">
                  <c:v>Mediano</c:v>
                </c:pt>
                <c:pt idx="3">
                  <c:v>Grande</c:v>
                </c:pt>
                <c:pt idx="4">
                  <c:v>Muy Grande</c:v>
                </c:pt>
                <c:pt idx="5">
                  <c:v>Total</c:v>
                </c:pt>
              </c:strCache>
            </c:strRef>
          </c:cat>
          <c:val>
            <c:numRef>
              <c:f>AUXILIAR!$K$63:$K$68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BD-47CB-8636-7D78998245C0}"/>
            </c:ext>
          </c:extLst>
        </c:ser>
        <c:ser>
          <c:idx val="4"/>
          <c:order val="4"/>
          <c:tx>
            <c:strRef>
              <c:f>AUXILIAR!$L$62</c:f>
              <c:strCache>
                <c:ptCount val="1"/>
                <c:pt idx="0">
                  <c:v>Mujeres &gt;28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5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AUXILIAR!$B$63:$B$68</c:f>
              <c:strCache>
                <c:ptCount val="6"/>
                <c:pt idx="0">
                  <c:v>Micro</c:v>
                </c:pt>
                <c:pt idx="1">
                  <c:v>Pequeño</c:v>
                </c:pt>
                <c:pt idx="2">
                  <c:v>Mediano</c:v>
                </c:pt>
                <c:pt idx="3">
                  <c:v>Grande</c:v>
                </c:pt>
                <c:pt idx="4">
                  <c:v>Muy Grande</c:v>
                </c:pt>
                <c:pt idx="5">
                  <c:v>Total</c:v>
                </c:pt>
              </c:strCache>
            </c:strRef>
          </c:cat>
          <c:val>
            <c:numRef>
              <c:f>AUXILIAR!$L$63:$L$68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8BD-47CB-8636-7D78998245C0}"/>
            </c:ext>
          </c:extLst>
        </c:ser>
        <c:ser>
          <c:idx val="5"/>
          <c:order val="5"/>
          <c:tx>
            <c:strRef>
              <c:f>AUXILIAR!$M$62</c:f>
              <c:strCache>
                <c:ptCount val="1"/>
                <c:pt idx="0">
                  <c:v>Hombres &gt;28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500" b="0" i="0" u="none" strike="noStrike" kern="1200" baseline="0">
                    <a:solidFill>
                      <a:sysClr val="windowText" lastClr="000000"/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AUXILIAR!$B$63:$B$68</c:f>
              <c:strCache>
                <c:ptCount val="6"/>
                <c:pt idx="0">
                  <c:v>Micro</c:v>
                </c:pt>
                <c:pt idx="1">
                  <c:v>Pequeño</c:v>
                </c:pt>
                <c:pt idx="2">
                  <c:v>Mediano</c:v>
                </c:pt>
                <c:pt idx="3">
                  <c:v>Grande</c:v>
                </c:pt>
                <c:pt idx="4">
                  <c:v>Muy Grande</c:v>
                </c:pt>
                <c:pt idx="5">
                  <c:v>Total</c:v>
                </c:pt>
              </c:strCache>
            </c:strRef>
          </c:cat>
          <c:val>
            <c:numRef>
              <c:f>AUXILIAR!$M$63:$M$68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8BD-47CB-8636-7D78998245C0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529504816"/>
        <c:axId val="152951126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AUXILIAR!$C$62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lang="en-US" sz="500" b="0" i="0" u="none" strike="noStrike" kern="1200" baseline="0">
                          <a:solidFill>
                            <a:sysClr val="windowText" lastClr="000000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  <a:cs typeface="+mn-cs"/>
                        </a:defRPr>
                      </a:pPr>
                      <a:endParaRPr lang="es-CO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AUXILIAR!$B$63:$B$68</c15:sqref>
                        </c15:formulaRef>
                      </c:ext>
                    </c:extLst>
                    <c:strCache>
                      <c:ptCount val="6"/>
                      <c:pt idx="0">
                        <c:v>Micro</c:v>
                      </c:pt>
                      <c:pt idx="1">
                        <c:v>Pequeño</c:v>
                      </c:pt>
                      <c:pt idx="2">
                        <c:v>Mediano</c:v>
                      </c:pt>
                      <c:pt idx="3">
                        <c:v>Grande</c:v>
                      </c:pt>
                      <c:pt idx="4">
                        <c:v>Muy Grande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AUXILIAR!$C$63:$C$68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08BD-47CB-8636-7D78998245C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AUXILIAR!$D$62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lang="en-US" sz="500" b="0" i="0" u="none" strike="noStrike" kern="1200" baseline="0">
                          <a:solidFill>
                            <a:sysClr val="windowText" lastClr="000000"/>
                          </a:solidFill>
                          <a:latin typeface="Verdana" panose="020B0604030504040204" pitchFamily="34" charset="0"/>
                          <a:ea typeface="Verdana" panose="020B0604030504040204" pitchFamily="34" charset="0"/>
                          <a:cs typeface="+mn-cs"/>
                        </a:defRPr>
                      </a:pPr>
                      <a:endParaRPr lang="es-CO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AUXILIAR!$B$63:$B$68</c15:sqref>
                        </c15:formulaRef>
                      </c:ext>
                    </c:extLst>
                    <c:strCache>
                      <c:ptCount val="6"/>
                      <c:pt idx="0">
                        <c:v>Micro</c:v>
                      </c:pt>
                      <c:pt idx="1">
                        <c:v>Pequeño</c:v>
                      </c:pt>
                      <c:pt idx="2">
                        <c:v>Mediano</c:v>
                      </c:pt>
                      <c:pt idx="3">
                        <c:v>Grande</c:v>
                      </c:pt>
                      <c:pt idx="4">
                        <c:v>Muy Grande</c:v>
                      </c:pt>
                      <c:pt idx="5">
                        <c:v>Total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AUXILIAR!$D$63:$D$68</c15:sqref>
                        </c15:formulaRef>
                      </c:ext>
                    </c:extLst>
                    <c:numCache>
                      <c:formatCode>General</c:formatCode>
                      <c:ptCount val="6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08BD-47CB-8636-7D78998245C0}"/>
                  </c:ext>
                </c:extLst>
              </c15:ser>
            </c15:filteredBarSeries>
          </c:ext>
        </c:extLst>
      </c:barChart>
      <c:catAx>
        <c:axId val="152950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5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529511264"/>
        <c:crosses val="autoZero"/>
        <c:auto val="1"/>
        <c:lblAlgn val="ctr"/>
        <c:lblOffset val="100"/>
        <c:noMultiLvlLbl val="0"/>
      </c:catAx>
      <c:valAx>
        <c:axId val="1529511264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500" b="0" i="0" u="none" strike="noStrike" kern="120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52950481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500" b="0" i="0" u="none" strike="noStrike" kern="12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 algn="ctr">
        <a:defRPr lang="en-US" sz="500" b="0" i="0" u="none" strike="noStrike" kern="1200" baseline="0">
          <a:solidFill>
            <a:sysClr val="windowText" lastClr="000000"/>
          </a:solidFill>
          <a:latin typeface="Verdana" panose="020B0604030504040204" pitchFamily="34" charset="0"/>
          <a:ea typeface="Verdana" panose="020B0604030504040204" pitchFamily="34" charset="0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720" b="1" i="0" u="none" strike="noStrike" kern="1200" spc="0" baseline="0">
                <a:solidFill>
                  <a:sysClr val="windowText" lastClr="000000"/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CO" b="1">
                <a:solidFill>
                  <a:sysClr val="windowText" lastClr="000000"/>
                </a:solidFill>
              </a:rPr>
              <a:t>Total de recursos en millones por actividad económica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720" b="1" i="0" u="none" strike="noStrike" kern="1200" spc="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AUXILIAR!$E$126</c:f>
              <c:strCache>
                <c:ptCount val="1"/>
                <c:pt idx="0">
                  <c:v>Municipal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AUXILIAR!$B$127:$B$147</c:f>
              <c:strCache>
                <c:ptCount val="21"/>
                <c:pt idx="0">
                  <c:v>Actividades artísticas, de entretenimiento y recreación</c:v>
                </c:pt>
                <c:pt idx="1">
                  <c:v>Actividades de atención de la salud humana y de asistencia social</c:v>
                </c:pt>
                <c:pt idx="2">
                  <c:v>Actividades de los hogares individuales en calidad de empleadores; actividades no diferenciadas de los hogares individuales como productores de bienes y servicios para uso propio</c:v>
                </c:pt>
                <c:pt idx="3">
                  <c:v>Actividades de servicios administrativos y de apoyo</c:v>
                </c:pt>
                <c:pt idx="4">
                  <c:v>Actividades financieras y de seguros</c:v>
                </c:pt>
                <c:pt idx="5">
                  <c:v>Actividades inmobiliarias</c:v>
                </c:pt>
                <c:pt idx="6">
                  <c:v>Actividades profesionales, científicas y técnicas</c:v>
                </c:pt>
                <c:pt idx="7">
                  <c:v>Administración pública y defensa; planes de seguridad social de afiliación obligatoria</c:v>
                </c:pt>
                <c:pt idx="8">
                  <c:v>Agricultura, ganadería, caza, silvicultura y pesca</c:v>
                </c:pt>
                <c:pt idx="9">
                  <c:v>Alojamiento y servicios de comida</c:v>
                </c:pt>
                <c:pt idx="10">
                  <c:v>Comercio al por mayor y al por menor; reparación de vehículos automotores y motocicletas</c:v>
                </c:pt>
                <c:pt idx="11">
                  <c:v>Construcción</c:v>
                </c:pt>
                <c:pt idx="12">
                  <c:v>Distribución de agua; evacuación y tratamiento de aguas residuales, gestión de desechos y actividades de saneamiento ambiental</c:v>
                </c:pt>
                <c:pt idx="13">
                  <c:v>Educación</c:v>
                </c:pt>
                <c:pt idx="14">
                  <c:v>Explotación de minas y canteras</c:v>
                </c:pt>
                <c:pt idx="15">
                  <c:v>Industrias manufactureras</c:v>
                </c:pt>
                <c:pt idx="16">
                  <c:v>Información y comunicaciones</c:v>
                </c:pt>
                <c:pt idx="17">
                  <c:v>Otras</c:v>
                </c:pt>
                <c:pt idx="18">
                  <c:v>Otras actividades de servicios</c:v>
                </c:pt>
                <c:pt idx="19">
                  <c:v>Suministro de electricidad, gas, vapor y aire acondicionado</c:v>
                </c:pt>
                <c:pt idx="20">
                  <c:v>Transporte y almacenamiento</c:v>
                </c:pt>
              </c:strCache>
            </c:strRef>
          </c:cat>
          <c:val>
            <c:numRef>
              <c:f>AUXILIAR!$E$127:$E$147</c:f>
              <c:numCache>
                <c:formatCode>_-* #,##0_-;\-* #,##0_-;_-* "-"??_-;_-@_-</c:formatCode>
                <c:ptCount val="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73-41D2-9A08-A0D16FCEDD55}"/>
            </c:ext>
          </c:extLst>
        </c:ser>
        <c:ser>
          <c:idx val="3"/>
          <c:order val="3"/>
          <c:tx>
            <c:strRef>
              <c:f>AUXILIAR!$F$126</c:f>
              <c:strCache>
                <c:ptCount val="1"/>
                <c:pt idx="0">
                  <c:v>Departamental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AUXILIAR!$B$127:$B$147</c:f>
              <c:strCache>
                <c:ptCount val="21"/>
                <c:pt idx="0">
                  <c:v>Actividades artísticas, de entretenimiento y recreación</c:v>
                </c:pt>
                <c:pt idx="1">
                  <c:v>Actividades de atención de la salud humana y de asistencia social</c:v>
                </c:pt>
                <c:pt idx="2">
                  <c:v>Actividades de los hogares individuales en calidad de empleadores; actividades no diferenciadas de los hogares individuales como productores de bienes y servicios para uso propio</c:v>
                </c:pt>
                <c:pt idx="3">
                  <c:v>Actividades de servicios administrativos y de apoyo</c:v>
                </c:pt>
                <c:pt idx="4">
                  <c:v>Actividades financieras y de seguros</c:v>
                </c:pt>
                <c:pt idx="5">
                  <c:v>Actividades inmobiliarias</c:v>
                </c:pt>
                <c:pt idx="6">
                  <c:v>Actividades profesionales, científicas y técnicas</c:v>
                </c:pt>
                <c:pt idx="7">
                  <c:v>Administración pública y defensa; planes de seguridad social de afiliación obligatoria</c:v>
                </c:pt>
                <c:pt idx="8">
                  <c:v>Agricultura, ganadería, caza, silvicultura y pesca</c:v>
                </c:pt>
                <c:pt idx="9">
                  <c:v>Alojamiento y servicios de comida</c:v>
                </c:pt>
                <c:pt idx="10">
                  <c:v>Comercio al por mayor y al por menor; reparación de vehículos automotores y motocicletas</c:v>
                </c:pt>
                <c:pt idx="11">
                  <c:v>Construcción</c:v>
                </c:pt>
                <c:pt idx="12">
                  <c:v>Distribución de agua; evacuación y tratamiento de aguas residuales, gestión de desechos y actividades de saneamiento ambiental</c:v>
                </c:pt>
                <c:pt idx="13">
                  <c:v>Educación</c:v>
                </c:pt>
                <c:pt idx="14">
                  <c:v>Explotación de minas y canteras</c:v>
                </c:pt>
                <c:pt idx="15">
                  <c:v>Industrias manufactureras</c:v>
                </c:pt>
                <c:pt idx="16">
                  <c:v>Información y comunicaciones</c:v>
                </c:pt>
                <c:pt idx="17">
                  <c:v>Otras</c:v>
                </c:pt>
                <c:pt idx="18">
                  <c:v>Otras actividades de servicios</c:v>
                </c:pt>
                <c:pt idx="19">
                  <c:v>Suministro de electricidad, gas, vapor y aire acondicionado</c:v>
                </c:pt>
                <c:pt idx="20">
                  <c:v>Transporte y almacenamiento</c:v>
                </c:pt>
              </c:strCache>
            </c:strRef>
          </c:cat>
          <c:val>
            <c:numRef>
              <c:f>AUXILIAR!$F$127:$F$147</c:f>
              <c:numCache>
                <c:formatCode>_-* #,##0_-;\-* #,##0_-;_-* "-"??_-;_-@_-</c:formatCode>
                <c:ptCount val="21"/>
                <c:pt idx="0">
                  <c:v>2060.3365250000002</c:v>
                </c:pt>
                <c:pt idx="1">
                  <c:v>4238.9457499999999</c:v>
                </c:pt>
                <c:pt idx="2">
                  <c:v>10.127000000000001</c:v>
                </c:pt>
                <c:pt idx="3">
                  <c:v>22093.292000000001</c:v>
                </c:pt>
                <c:pt idx="4">
                  <c:v>396.612775</c:v>
                </c:pt>
                <c:pt idx="5">
                  <c:v>329.53375</c:v>
                </c:pt>
                <c:pt idx="6">
                  <c:v>3323.0509000000002</c:v>
                </c:pt>
                <c:pt idx="7">
                  <c:v>2.6370499999999999</c:v>
                </c:pt>
                <c:pt idx="8">
                  <c:v>2784.6490749999998</c:v>
                </c:pt>
                <c:pt idx="9">
                  <c:v>2404.1946499999999</c:v>
                </c:pt>
                <c:pt idx="10">
                  <c:v>10161.304400000001</c:v>
                </c:pt>
                <c:pt idx="11">
                  <c:v>5468.363875</c:v>
                </c:pt>
                <c:pt idx="12">
                  <c:v>101.5638</c:v>
                </c:pt>
                <c:pt idx="13">
                  <c:v>513.32937500000003</c:v>
                </c:pt>
                <c:pt idx="14">
                  <c:v>34.427574999999997</c:v>
                </c:pt>
                <c:pt idx="15">
                  <c:v>13508.150175000001</c:v>
                </c:pt>
                <c:pt idx="16">
                  <c:v>2614.1007749999999</c:v>
                </c:pt>
                <c:pt idx="17">
                  <c:v>24.19755</c:v>
                </c:pt>
                <c:pt idx="18">
                  <c:v>535.67637500000001</c:v>
                </c:pt>
                <c:pt idx="19">
                  <c:v>137.685925</c:v>
                </c:pt>
                <c:pt idx="20">
                  <c:v>5954.1111499999997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73-41D2-9A08-A0D16FCEDD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569004112"/>
        <c:axId val="156900460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AUXILIAR!$C$126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AUXILIAR!$B$127:$B$147</c15:sqref>
                        </c15:formulaRef>
                      </c:ext>
                    </c:extLst>
                    <c:strCache>
                      <c:ptCount val="21"/>
                      <c:pt idx="0">
                        <c:v>Actividades artísticas, de entretenimiento y recreación</c:v>
                      </c:pt>
                      <c:pt idx="1">
                        <c:v>Actividades de atención de la salud humana y de asistencia social</c:v>
                      </c:pt>
                      <c:pt idx="2">
                        <c:v>Actividades de los hogares individuales en calidad de empleadores; actividades no diferenciadas de los hogares individuales como productores de bienes y servicios para uso propio</c:v>
                      </c:pt>
                      <c:pt idx="3">
                        <c:v>Actividades de servicios administrativos y de apoyo</c:v>
                      </c:pt>
                      <c:pt idx="4">
                        <c:v>Actividades financieras y de seguros</c:v>
                      </c:pt>
                      <c:pt idx="5">
                        <c:v>Actividades inmobiliarias</c:v>
                      </c:pt>
                      <c:pt idx="6">
                        <c:v>Actividades profesionales, científicas y técnicas</c:v>
                      </c:pt>
                      <c:pt idx="7">
                        <c:v>Administración pública y defensa; planes de seguridad social de afiliación obligatoria</c:v>
                      </c:pt>
                      <c:pt idx="8">
                        <c:v>Agricultura, ganadería, caza, silvicultura y pesca</c:v>
                      </c:pt>
                      <c:pt idx="9">
                        <c:v>Alojamiento y servicios de comida</c:v>
                      </c:pt>
                      <c:pt idx="10">
                        <c:v>Comercio al por mayor y al por menor; reparación de vehículos automotores y motocicletas</c:v>
                      </c:pt>
                      <c:pt idx="11">
                        <c:v>Construcción</c:v>
                      </c:pt>
                      <c:pt idx="12">
                        <c:v>Distribución de agua; evacuación y tratamiento de aguas residuales, gestión de desechos y actividades de saneamiento ambiental</c:v>
                      </c:pt>
                      <c:pt idx="13">
                        <c:v>Educación</c:v>
                      </c:pt>
                      <c:pt idx="14">
                        <c:v>Explotación de minas y canteras</c:v>
                      </c:pt>
                      <c:pt idx="15">
                        <c:v>Industrias manufactureras</c:v>
                      </c:pt>
                      <c:pt idx="16">
                        <c:v>Información y comunicaciones</c:v>
                      </c:pt>
                      <c:pt idx="17">
                        <c:v>Otras</c:v>
                      </c:pt>
                      <c:pt idx="18">
                        <c:v>Otras actividades de servicios</c:v>
                      </c:pt>
                      <c:pt idx="19">
                        <c:v>Suministro de electricidad, gas, vapor y aire acondicionado</c:v>
                      </c:pt>
                      <c:pt idx="20">
                        <c:v>Transporte y almacenamiento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AUXILIAR!$C$127:$C$147</c15:sqref>
                        </c15:formulaRef>
                      </c:ext>
                    </c:extLst>
                    <c:numCache>
                      <c:formatCode>General</c:formatCode>
                      <c:ptCount val="2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D673-41D2-9A08-A0D16FCEDD5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AUXILIAR!$D$126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AUXILIAR!$B$127:$B$147</c15:sqref>
                        </c15:formulaRef>
                      </c:ext>
                    </c:extLst>
                    <c:strCache>
                      <c:ptCount val="21"/>
                      <c:pt idx="0">
                        <c:v>Actividades artísticas, de entretenimiento y recreación</c:v>
                      </c:pt>
                      <c:pt idx="1">
                        <c:v>Actividades de atención de la salud humana y de asistencia social</c:v>
                      </c:pt>
                      <c:pt idx="2">
                        <c:v>Actividades de los hogares individuales en calidad de empleadores; actividades no diferenciadas de los hogares individuales como productores de bienes y servicios para uso propio</c:v>
                      </c:pt>
                      <c:pt idx="3">
                        <c:v>Actividades de servicios administrativos y de apoyo</c:v>
                      </c:pt>
                      <c:pt idx="4">
                        <c:v>Actividades financieras y de seguros</c:v>
                      </c:pt>
                      <c:pt idx="5">
                        <c:v>Actividades inmobiliarias</c:v>
                      </c:pt>
                      <c:pt idx="6">
                        <c:v>Actividades profesionales, científicas y técnicas</c:v>
                      </c:pt>
                      <c:pt idx="7">
                        <c:v>Administración pública y defensa; planes de seguridad social de afiliación obligatoria</c:v>
                      </c:pt>
                      <c:pt idx="8">
                        <c:v>Agricultura, ganadería, caza, silvicultura y pesca</c:v>
                      </c:pt>
                      <c:pt idx="9">
                        <c:v>Alojamiento y servicios de comida</c:v>
                      </c:pt>
                      <c:pt idx="10">
                        <c:v>Comercio al por mayor y al por menor; reparación de vehículos automotores y motocicletas</c:v>
                      </c:pt>
                      <c:pt idx="11">
                        <c:v>Construcción</c:v>
                      </c:pt>
                      <c:pt idx="12">
                        <c:v>Distribución de agua; evacuación y tratamiento de aguas residuales, gestión de desechos y actividades de saneamiento ambiental</c:v>
                      </c:pt>
                      <c:pt idx="13">
                        <c:v>Educación</c:v>
                      </c:pt>
                      <c:pt idx="14">
                        <c:v>Explotación de minas y canteras</c:v>
                      </c:pt>
                      <c:pt idx="15">
                        <c:v>Industrias manufactureras</c:v>
                      </c:pt>
                      <c:pt idx="16">
                        <c:v>Información y comunicaciones</c:v>
                      </c:pt>
                      <c:pt idx="17">
                        <c:v>Otras</c:v>
                      </c:pt>
                      <c:pt idx="18">
                        <c:v>Otras actividades de servicios</c:v>
                      </c:pt>
                      <c:pt idx="19">
                        <c:v>Suministro de electricidad, gas, vapor y aire acondicionado</c:v>
                      </c:pt>
                      <c:pt idx="20">
                        <c:v>Transporte y almacenamiento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AUXILIAR!$D$127:$D$147</c15:sqref>
                        </c15:formulaRef>
                      </c:ext>
                    </c:extLst>
                    <c:numCache>
                      <c:formatCode>General</c:formatCode>
                      <c:ptCount val="2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673-41D2-9A08-A0D16FCEDD55}"/>
                  </c:ext>
                </c:extLst>
              </c15:ser>
            </c15:filteredBarSeries>
          </c:ext>
        </c:extLst>
      </c:barChart>
      <c:catAx>
        <c:axId val="156900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5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569004608"/>
        <c:crosses val="autoZero"/>
        <c:auto val="1"/>
        <c:lblAlgn val="ctr"/>
        <c:lblOffset val="100"/>
        <c:noMultiLvlLbl val="0"/>
      </c:catAx>
      <c:valAx>
        <c:axId val="1569004608"/>
        <c:scaling>
          <c:orientation val="minMax"/>
        </c:scaling>
        <c:delete val="0"/>
        <c:axPos val="l"/>
        <c:majorGridlines>
          <c:spPr>
            <a:ln w="6350" cap="flat" cmpd="sng" algn="ctr">
              <a:solidFill>
                <a:schemeClr val="accent1"/>
              </a:solidFill>
              <a:prstDash val="dashDot"/>
              <a:round/>
            </a:ln>
            <a:effectLst/>
          </c:spPr>
        </c:majorGridlines>
        <c:numFmt formatCode="&quot;$&quot;\ 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5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569004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 algn="ctr">
        <a:defRPr lang="en-US" sz="600" b="0" i="0" u="none" strike="noStrike" kern="1200" baseline="0">
          <a:solidFill>
            <a:schemeClr val="tx1">
              <a:lumMod val="65000"/>
              <a:lumOff val="35000"/>
            </a:schemeClr>
          </a:solidFill>
          <a:latin typeface="Verdana" panose="020B0604030504040204" pitchFamily="34" charset="0"/>
          <a:ea typeface="Verdana" panose="020B0604030504040204" pitchFamily="34" charset="0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3"/>
          <c:order val="3"/>
          <c:tx>
            <c:strRef>
              <c:f>REPORTE!$H$118</c:f>
              <c:strCache>
                <c:ptCount val="1"/>
                <c:pt idx="0">
                  <c:v>Antioquia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REPORTE!$B$120:$B$121</c:f>
              <c:strCache>
                <c:ptCount val="2"/>
                <c:pt idx="0">
                  <c:v>Empleadores Beneficiados</c:v>
                </c:pt>
                <c:pt idx="1">
                  <c:v>Empleadores sin beneficio</c:v>
                </c:pt>
              </c:strCache>
            </c:strRef>
          </c:cat>
          <c:val>
            <c:numRef>
              <c:f>REPORTE!$J$120:$J$121</c:f>
              <c:numCache>
                <c:formatCode>0%</c:formatCode>
                <c:ptCount val="2"/>
                <c:pt idx="0">
                  <c:v>0.66819141449683317</c:v>
                </c:pt>
                <c:pt idx="1">
                  <c:v>0.33180858550316678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37-47AC-B90E-A2291D973482}"/>
            </c:ext>
          </c:extLst>
        </c:ser>
        <c:ser>
          <c:idx val="4"/>
          <c:order val="4"/>
          <c:tx>
            <c:strRef>
              <c:f>REPORTE!$K$118</c:f>
              <c:strCache>
                <c:ptCount val="1"/>
                <c:pt idx="0">
                  <c:v>Medellín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REPORTE!$B$120:$B$121</c:f>
              <c:strCache>
                <c:ptCount val="2"/>
                <c:pt idx="0">
                  <c:v>Empleadores Beneficiados</c:v>
                </c:pt>
                <c:pt idx="1">
                  <c:v>Empleadores sin beneficio</c:v>
                </c:pt>
              </c:strCache>
            </c:strRef>
          </c:cat>
          <c:val>
            <c:numRef>
              <c:f>REPORTE!$M$120:$M$121</c:f>
              <c:numCache>
                <c:formatCode>0%</c:formatCode>
                <c:ptCount val="2"/>
                <c:pt idx="0">
                  <c:v>0.6750823271130626</c:v>
                </c:pt>
                <c:pt idx="1">
                  <c:v>0.32491767288693746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37-47AC-B90E-A2291D973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29994415"/>
        <c:axId val="12999681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Series1</c:v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REPORTE!$B$120:$B$121</c15:sqref>
                        </c15:formulaRef>
                      </c:ext>
                    </c:extLst>
                    <c:strCache>
                      <c:ptCount val="2"/>
                      <c:pt idx="0">
                        <c:v>Empleadores Beneficiados</c:v>
                      </c:pt>
                      <c:pt idx="1">
                        <c:v>Empleadores sin beneficio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REPORTE!$C$120:$C$121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B737-47AC-B90E-A2291D973482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v>Series2</c:v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REPORTE!$B$120:$B$121</c15:sqref>
                        </c15:formulaRef>
                      </c:ext>
                    </c:extLst>
                    <c:strCache>
                      <c:ptCount val="2"/>
                      <c:pt idx="0">
                        <c:v>Empleadores Beneficiados</c:v>
                      </c:pt>
                      <c:pt idx="1">
                        <c:v>Empleadores sin beneficio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REPORTE!$D$120:$D$121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B737-47AC-B90E-A2291D973482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REPORTE!$B$120:$B$121</c15:sqref>
                        </c15:formulaRef>
                      </c:ext>
                    </c:extLst>
                    <c:strCache>
                      <c:ptCount val="2"/>
                      <c:pt idx="0">
                        <c:v>Empleadores Beneficiados</c:v>
                      </c:pt>
                      <c:pt idx="1">
                        <c:v>Empleadores sin beneficio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REPORTE!$E$120:$E$121</c15:sqref>
                        </c15:formulaRef>
                      </c:ext>
                    </c:extLst>
                    <c:numCache>
                      <c:formatCode>General</c:formatCode>
                      <c:ptCount val="2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B737-47AC-B90E-A2291D973482}"/>
                  </c:ext>
                </c:extLst>
              </c15:ser>
            </c15:filteredBarSeries>
          </c:ext>
        </c:extLst>
      </c:barChart>
      <c:catAx>
        <c:axId val="12999441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29996815"/>
        <c:crosses val="autoZero"/>
        <c:auto val="1"/>
        <c:lblAlgn val="ctr"/>
        <c:lblOffset val="100"/>
        <c:noMultiLvlLbl val="0"/>
      </c:catAx>
      <c:valAx>
        <c:axId val="12999681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CO"/>
          </a:p>
        </c:txPr>
        <c:crossAx val="1299944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 algn="ctr">
        <a:defRPr lang="en-US" sz="600" b="0" i="0" u="none" strike="noStrike" kern="1200" baseline="0">
          <a:solidFill>
            <a:schemeClr val="tx1">
              <a:lumMod val="65000"/>
              <a:lumOff val="35000"/>
            </a:schemeClr>
          </a:solidFill>
          <a:latin typeface="Verdana" panose="020B0604030504040204" pitchFamily="34" charset="0"/>
          <a:ea typeface="Verdana" panose="020B0604030504040204" pitchFamily="34" charset="0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_xlchart.v5.1</cx:f>
        <cx:nf>_xlchart.v5.0</cx:nf>
      </cx:strDim>
      <cx:numDim type="colorVal">
        <cx:f>_xlchart.v5.4</cx:f>
        <cx:nf>_xlchart.v5.2</cx:nf>
      </cx:numDim>
    </cx:data>
    <cx:data id="1">
      <cx:strDim type="cat">
        <cx:f>_xlchart.v5.1</cx:f>
        <cx:nf>_xlchart.v5.0</cx:nf>
      </cx:strDim>
      <cx:numDim type="colorVal">
        <cx:f>_xlchart.v5.6</cx:f>
        <cx:nf>_xlchart.v5.5</cx:nf>
      </cx:numDim>
    </cx:data>
  </cx:chartData>
  <cx:chart>
    <cx:title pos="t" align="ctr" overlay="0">
      <cx:tx>
        <cx:txData>
          <cx:v>Distribución empleadores beneficiados por municipio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s-ES" sz="1050" b="1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/>
            </a:rPr>
            <a:t>Distribución empleadores beneficiados por municipio</a:t>
          </a:r>
        </a:p>
      </cx:txPr>
    </cx:title>
    <cx:plotArea>
      <cx:plotAreaRegion>
        <cx:series layoutId="regionMap" uniqueId="{D78B79BA-E914-4DE4-9E69-472203C4C3AC}" formatIdx="0">
          <cx:tx>
            <cx:txData>
              <cx:f>_xlchart.v5.3</cx:f>
              <cx:v>Empleadores</cx:v>
            </cx:txData>
          </cx:tx>
          <cx:dataId val="0"/>
          <cx:layoutPr>
            <cx:geography viewedRegionType="dataOnly" cultureLanguage="es-ES" cultureRegion="CO" attribution="Con tecnología de Bing">
              <cx:geoCache provider="{E9337A44-BEBE-4D9F-B70C-5C5E7DAFC167}">
                <cx:binary>7H05k+pY2uZfybj2kKV96ejbERxJbMmW5FL3XocgM7mSQBtaAa/NNsr4otxxymyjjS/aHS//2DxK
JBZBUsAw0ROKUUd1dyEepNSj9z3vfv76Ov/LqzUe+Tdz23KCv7zOv34xwtD7yy+/BK/G2B4Ft7b5
6ruB+zO8fXXtX9yfP83X8S9v/igxHf0XhqK5X16NkR+O51/+9lf8mj522+7rKDRd5z4a+4vBOIis
MDhy7uCpm9GbbTqqGYS++RrSX79Uu4/N3v1Ts/pl9xTz9UtHU7V2+/237pebsROa4eJx4Y2/ftn5
BebLzS/FC+3d1I2F+w6jN4CFW4YXeZliZGp1cF9uLNfRs9MVkb8VaJpiKV5anefzi3dHNvCd8dvY
st7/5eQfH7ynjzsavb354yDAn/XxvzvYnb8BDwF/njuLzNGBh7C54KsbOWH65HWQ8PWL4lqu/ZJi
zMBVVucUN/0jld7HU/lll7a//bXwAZ5T4ZMtZosP9c9O7bJ3nFil11W0vtJ8//261LKiQFMCI2TU
4t0oUMvQosSLLC9/HELO4YpaxXVex96r+f7vS8jdQZ9O7w6sNARXidbqDQbVdv6ED0rJeZLL30oU
KzIStSJPlqU9ejlW4kSBz+jF+ZXaWNFbfRlPXN8fWfnHB+/psORuYU+ndgtUImIHzer90/tvRx/i
ecQKtwIj8oJM58TKBWKFW0riZXyFW32joJKrL745mkXv/zp6T58Ru8aeQ+waVBpi609Vtdp+6mtH
H+K5xEoCzYsCJebMFojlbxmGl2ku09cUm198JbH1aPQ2siJvnH98hsRuYU8ndgtUGmIfYGD1btRe
p9mtwyy4oiHFSTTFQd9m5GI1Lay2NIelmMZ/Pg4xv/iK3IeRE7o3qgtrUHfzU2cQXMCfTnIBWBqi
q22tVe2qg/ffYEpfkWYWCyrLsRmLFL1HMyVTWHGpzOqC0bWz6lrjych589//BTv1yF19op630adT
XN2GlYbgdvVGAcVHH+N5Cpq/lWWGZziB+dRi5lhKEqmcXDhL2+S2RzcK6M0/PEN618jTSV1DSkNo
tVOtv//96NM7j08YSiwjp07OpzpZpFK/ls5X5PzimYlsj/T3P/LPzqCzmgFPZzNHlIfMbl1rv//e
77WbD0ef4LmU0gwNIVzbSPvxCpHmZR6c5lfNuHT0sfX+b8+1zCA/cw6jO/AzeN3BlYZdFR5tk1SP
PshziYXuZThWhF20YzcJt2xqODFsJsSFKIU6ehmbL6Ojd3J4MV0jT2dzDSkNkdC57Vrz6NM7m0dR
FCVJhvOywyN3K0s0w8ps0SKyR9ZP8+gdHOYPKvMDeDp9OaI07BHt8amdhoqPWJLn0kcjIiixbB4P
hhrdoRE2EgIPkpxHlQomEBmHkZXGYI/c0WE618jT+VxDSkNovTmoDtTe43UpZUVZ5Hj58zgw3FY5
9VlWByjftmrrpj/y39zwElK3sKfTugUqDbHwRLVr2kFIy0CX8vgnI23fDpIZcE6nvmh6FMINVedt
fJkd9IE7nczsQqUhsqUNmsr777mIHDQhz1O5/C1iRhJDCZ9TKULjSpx8ON7bGiN1+P7vo3d0WOWu
kafTuYaUhtAq4oAPj0+D66pcRHo5WZLYT6WT5SXYtXxB11YR/AvCyL9E125hT+dzC1QaRgmy5NcN
7YIsiYMXslkgCzYRL8kiK8jsStcWEjIEGfJLQroZ7nQyM0BpiKx2ewjfHlVs56la8ZaWWZQzyHn4
YH/VpCkJ1q2cOZsFJquOi8jt0Rs6rGlz4Olc5ojSkKn2up3qI6Lxf24G/WeqMBrNh361e1VvCku7
LFKw0ZiVYpD3k0JIFAgIOmeapfC+NczAGzkXuVMb6Onv3AZTmrcuTfdVb2rv/7hRtZut2qoj7ul5
KkW45VlepOl13m+/DEOmEL8S8iqbgsOcpt9GN7XxjTq+2Sp7OnJ/hzXMJ79zOvmf/EBp3oRq98eV
kwtIBSEOvU7Xw5QrWAUyjXQ+heK5j6NAfNVZXpZbWOFOJza7UGmI1Mj7P1rNtKbviJCcK8QsI3Ac
v66lKpbcQJEjJobThy087eX9nxPz9RIjbwM9ndENpjSkKtWmoqnX5ZRjWE5g4VmvDnZfPmWWp7H0
rhbnQmJBGaEA+O0SStfI0xldQ0pDKKkOSO/huk41x7EcjarHjNB9hZtme1kJyYfVkWuIVQaQjPwX
N7jEs14jTyd0DSkNodV+dfBYVa8a+hJvJVmgWQFVrIdlFNYVzGOe51FzkR4F+7jqoSJ/9HZR8GsL
ezqtW6DSENvQ2lhNr+v4oK0gDW7RUl4Nd2BB5WQRRVSFquTG2MI6eqHLs8GezujWBUvDaKp629rj
VRMOUtoHwsqIQ68kkSq6ssItImSiKAtZwqFo7kL5WuPwsqTDBns6sdUNqDTE1gawka4rqWgjkEQR
AYrMsj0QohBEGYWrTJZ9gCRvZwdrPoyky+R1Az2d1Q2mNKRq3ceBNkCgs/fnkbHdDqbjjV28zKW9
H7kxVKyr4W9xkmZEVC1/HIUEoYbWqrHvm26Q830w1XU4GLENPp3bbVRp2FWqT0r14apRRVhNEElY
wp8n9CmWp2hp3UKSU7gyhJVR9DoKLooqbqCn07rBlIZUrX2jVAcdrZtGFZ+bpHft1i5ZlCgUUeVp
igOde4gnshyfxY3h2m7rZM26UUa+PXbSoOKz+eJe1uV1+GdOJ/4wvjQvQXWACterCjaiTJRE05yw
bv3aC1kgdSWgkCd7MYqldD5qXC+S62qOPJ3dNaREhEKir0qocEsLrCAhJJFFJPYX4bR/k0eF+moR
LsSgqqkQX0hohjyH0AxSGkLTarr2lYOKSORQqJXLjeED2R4OWQFWykS4ELBIS9usi4KKa+TphK4h
pSEUlR0dcJqvdgct0nMj/4hQIAAl5oTuS6ggSBKPVvqVhBYIRcmFDU6P3tFhG3mNPJ3QNaQ0hCrv
f1e0wVUDFeKtICCqz8l5zn0/9MQwaa2OlBlPhUCF8v7H6xiDKi6gdAM9ndMNpjSkoir9+nUUTGoa
wc4tplglQUJ0IlteC7EJ1IdfWD2xRp5O5BpSGh6VntIbdK+cNEcMn5eRSs2O/RwOjR5pXmAKelZx
X13fuShhvoGeTuYGUxo26++/d7QfN/129crdBSLsISygeQvl/gJKyxBeNo8fFtRt/f3f9nh508dI
oktW0V346QTv4kpD8qrcaYDEaxqZ6D1cOaQoiLzEiHKeAtgPS6SGL0flWZ9CbmdVYTRADjaNS/SC
i0KLh37kdNoPoUtDvtJo1nuD3rVTtAJLw6ISi5oaY2pYWQDZWfy4EINSDFN3ffey3Ow2+HRyt1Hl
IbX5pFbVGyT03n97rg6OWqXnuT7I/HBp8EEsGshom8fYMJ6Cp/txgPnt6KJiRm+jtxviYuxbPPLz
kwedscOuz94vnMFx8eLlIbr6/l/VBwiwekKF9Dl5IGjkNFzxWQgKbDOwodk86FgIQSmj9/8eBRDl
t9FFLtEO/Ayed3AlInmAgQjd6lGhOU+MhVuR5ySGXru7+wYYpjfK1LoOrmhZj3zMRHAuMb6QZMig
5xCbY0pEaqdfRej48ZrliyJml8ATEtdNR/u+LyNhuB9srcNaemR7mNCJoVJH37VPFPQW+BxqN5cs
DbkE7Z7a+39dl1oa/QKStB22KIQ14FAxKGbM4hqQ6O0FmKDfc/z+35cQu4GeTusGUx5SnwbNR7Tx
/j1/sAeNl3P1MFI5FBp1s1LFdHpfgVWUW8Coyuqj0kKbHVYj3wzRyPtH/vHBezosr2SDPYPXDag0
xKaTdGFBXTmJR/EihyRA0U7GKAyMGeJA+UoDFyIb6ShbmE0Xpe+2sKcTugUqD6FI4F3ZHqZ4jsOs
xrW9tCemmJicNmxlMeWCmCrI311oCa+AZ/CZXapEZA6qSurIHlVx56pd9mO8CcYnrA7wtaN2uVuR
ZXk+nWF+0Jsd+aPX1JU9ek+H1S7s3xx7DqtrUKmI7aSdlkcf4nnEpvWJPAYhc1CrO4Ri9Ak67+Dw
ZBK878+M7LSp8ui9fE5ohj2P0AxUJkK1/jXZRM0ixSGNzn1WZgw3Fp0gHwPNP8R0T+36Y+9CSj+A
Z/H5gSgNmc1HzNX8n1fWuhiZiUwAu2/kYvAJgznIWVNdISPbDDFR839dpGw30NOp3GBKQ6bSfOhq
SPAc1W7naVo0WaEUArXieafkvsaFvuU5hsuKmoqyaQbOGHunHL2lTxTuGno6qcoaUxpSUU9MqvWB
dvQJnkeqiFpSdL+ymBC2OophQQ51MhwDpZuRWggyoHiXjHR/fPSWDpO6gZ5O6gZTGlKVXr+qVEn1
ytFetCwjdCTnFRT7sgpZFjGiPEvLFUqEFdcbvY5eRpfFe7fAp1O7fcnSkKt1n5v16pVrS1G1hpl+
GXGYG7Fn+PIIQwgim0WY6Fw2V20dmhOb+uii4tIN9HRaN5jSkFob9LD7VveasV5kyWU0OKMsYuV9
UkV5xXhjNl13xUygcX47KljzXeyF5VwS691ATyd1gykNqfUBNLB6TV8GVf0My0qwmD4JOfD4gojq
CPRVfhwFHVz3oX7fLnFm1sjTGV1DykPoU3XQvaaphGZ1QUDF4bq1eV/xYi45yv6Zgo2E/XF85xIL
KQeeQWN2qTKx+Fjtv/8jV3cHsx3nmbzgkeNFMZ8VcWgBpXkJteF5aTh43ta1YCUcee//zD89eEuH
Td4N9CxKs8uVhtTv1cETBsoffYDncoopqjQKGIruC3/LpdYSBhyv3ZttLr+P/Ajz4Y/eyWEq18jT
mVxDSkNk8/EpnYt79PGdR6R4y2LIACdQeR3SfucUGjJYlCplYd2CIdQMo9FlO2OtkacTuoaUhtAW
xspfd+dYxOdFJNI4Jid0X0IlWsLpvFm14K60MFT+sn1j18jTCV1DSkModr/SHjA4ot2+smnLYjtg
xA8+iRoh+ZJu/iDk2VM+VxErHxSbUmnYyhgDjy8xb3fQp5O7AysTwf0mUmpXdV3QYY6hIBJ2Ycn4
3dfCmPTCUCwa5D6OQgk/HnXfRG7tIu9lG3wWu+tLlobcvnb/dE0XBtWCHJfuYvZ5CB/1Kwge5dt4
F0zf/ngWXeLIZLjT2cwApSESavipe+WNu1FXxKGFnFvHePf9URbZGHSwHm4yh5w9ORdu272FPZ3U
LVB5iE2nuly9UjvNxiCOkMUC93kVEdnHWLxsdS0q33SSy2WV2u019AxW15jSkNqpKto1nZp0+DdC
DigvyhhFpG+nVgXFRzSHal/U8n4cBaemM3odXxLazXCnc5kBSkQkZLN5ddtXQgoc27YUSOThuqKs
V2IKi2ZnBGk0LzN1t7DnsLi+YGmY7D9pA2zI3a1eNfudhugFnsWOkiu5S7e/KgomxaIIn8vyMoXI
bj8a+9iOuzu6KAG+gz6d3h1YaQjuIKemXXtLHphItIBysnzLrL20GqITtCyig+JwHVIHWbXxy4X7
8myDT2d3G1UectFI0b1uw7FwK6GxSWQ/7TJHpSA6zLGx3eGC3g7aGpzL2o430DNoXV+uRKQ+YqOe
v+eRnYNpkLODvwymeItrcS3aSRgejKJeAayujkKFWScKR+FFnTFr5DmMZhcrDaFYXJvXbWGDekUH
BYqz8zhhseoeKXAZljHDZXO1CnFCLKzmZR1sa+TphK4h5SFUw2ye6/ZRSLeIN4iMhIkOqwOM7VhM
qGRJ9zjiPqpV8JWCiHbHr+7rZW0UG+gZnK4vVyZSG1ct0hZvEWzgMLOlSCW8UmwOCwHNrOOicI5f
jYtKtEHkB/AsGj8QpSGx165+v25CBgW6GPWcT0864Jyi4kGApXs4D96zRotLUjEZ7nQmM0BpiOyn
Td/XrWRARzcm5uRDuw+4LOj5RvUnTN+PoyCV/bTl+5KChhx4Opc5ojxkPmmk3Ruglf+a0T8M0KGw
vSPGm2VLZtGqxRcECoWAeXiQzk3qVbIU/v6L5WLG/kUbh+2gz+B2+6JlIjiNIpHVPgr5Y76C5wLH
BFkWBrvZZIGkYhM4d8vDXYXIFoKDWTCHYA+F939dEuMt/sBZFKfBq/Wly8by46D51K1dV5JlzNBh
MW4lk2RI6o7xi2YZhBxkPk+LHyb70Tcj5+f/AdnrHzib7DWyNGQPtI6mNq/c6IbkGgNj6fN0DY+B
OjyXByoKPs5gbI/fLtsRZQM9ndoNpkSkPjYH15RcTC9DCg4bA+ahpaLkpoFgZOhkdKR+HIUM3GAc
mv4lEpsDz6FzdanykNnsdbX6lenEfpyihI2JPsnboOwXFjIvwe76OAqKeGC6zli/jNA19AxK15jS
kPrw0bHYxuYm1auaUTJmSmL284q1Q6X5CEkwCD9lvBecn4ePlkVr5Oujo3d1uKR7B306uzuwchGM
Ce1Hn+N54X1kW1lYT2hMzdjbjwaj7hstcHkDeaGw5eNBY1b70Vs6Qu0H9ExePzAlIrVdv/JwWGhY
nsJuupnE0gWLGBlY9GVg+GDm/BZ63B5Gln7RbNgceA6dq0uViMzuTbWrDt7/8ZBO8VZQIXH/9P7b
dSUWG3WmHg/MoR1Hh7mVaMxhQZ/USpT3JNW5qTpvl22PgeHba3CB3o+53M7b2P9ys3OG+fplG1Uq
irGDXPvK7g2NFI6EPVozmS2Sy2Fgncgy6NtYfWFvkXXSfeOsiyZ5pDTl4B0Kv36pooPZnUXpILyd
Mxm5OapU5NbQdYxRLdeON4oyT22aL/aLmmRsU4SxsZlxXHBfU4pq6D1+NYOLIo4F/A6Xf8ry1oVL
RXRLG7z/3m12ruvUYh8FVLesi5f2KxKxoQY6H3NB3lt8nZvW2H//t2Pal/i2KdFb+POI3gKWi+je
w/s/0vUYJf9pTVs6rv2owXquDY360rQHfZ9rQRRFJAGzFbng8X5w5Qbv/0z31EAhflpmls5OP3pr
n9nSoP3gT535Bhz8jXK9DGiPTd+Fp0GVXLVSSkJxW1oyvvcapKXmDCbooaLx4zgk8uiQTd+CJ3/0
clGx1Me7VPiRM6kvoEtFevup+XBUrM6VeAwP5lHGmtcoFyUf5poA74rPd2YozNJL2WpHZnD0lj6X
9BX0PHpXmFKR2tfUQe9DrfcebjrNNsawnWCU/7K7Acc9ysUXg3EQWeHHA9fHbtt9HcHsdf7s1K5J
TMOOwgii3v1TOsJ6h5zUWobSWd/v/wXVg0G6iJWvJ+kW30eMKsJOQJgZlxX9HViJ+uM338110KVr
UPFHdh7DnxqaRXSp3tZBtVbVrluVAjsSffyfdvFDCckSzBL+83VnMPo5Gl9SmZJqsBx8Hsk5qjTk
fu+dVEb/n9M7A+gk7ehSc+7qhyHsqE3ENJ7VUYwZ48VjaSTdU0toe7LLx0uDcMI4//hglcfn695g
hT3zfVuBSvO6pSvJMzY2QWvOTQ1FM9rg6NNMqf2PvXqP1RvY2ANSverGz6jNQqhM2mwTXAympCXu
2KeUz/frKHSI4TUMR7ixP/wXTIE/+vQ+fRd3fuCsF3IHWZq3EmNw0w0sMd+t+efhlP/Q+6jVe89X
3V5ETKfPyQwmo2dRW5hVOyF51B4xtIDTWVSvGLUd62580SYjDznyjFcvh5TmnXvodR8QwDsqwOet
bJixgmGCCMPmZaHFMDyPmhWZ5cH6inE6v/iqLPTBdQKE7vIPz1necuQZhOaQEhHa1x4H73+/JqUI
vjAUZJArVn+m83TQCQU/PrNictZyKr1x6L//cRmZa+w5dK5BpSEUrYgd7eGqoRdMscIUZcyCzLuD
D/BKpQ2oYibDhaqxx/c/7HFwUehlAz2d1Q2mPKTCmvtx1cipiEptSQKpeQ0vIqQ76yhKxyhUqHy2
0ekjzLjlRWHTNfIMRvOLlYnQhz832nbDZkExWHaDXeDNMHobf/2S2ufYhZgTin4hTqDgnmYwSvLj
KCQ5QUZwSc4rw51FYXqh8hCIHREHTXLVDsS0OldiUfSXV+fuyyRmlmGOdj79vJDVeMSOiL75clEz
4hb2DFI3FywPsb22dtWNCjBsjk6nm2f+CrVXRASrKJ15TwkgNz2Kq6drjS/apuAxA57BZ4YoD5lP
A3JNNZv2CGOSPYMRy6sDzsjOqolpGygCTDugVueLEhr5Lxep2xXuDCZXgNIQifRNBxtz5f7CQS/v
PL9TwEwcFgkcOu8wLSrbtEw3DamyhxtMkTa2zYuKcNfI0+lcQ0pE6KB6TclMNwZBawudT9BI9wsu
SCaDbd0FDG3IX6KV0/nk+6NLRDLDncPhx4VKw+Az9pptXj+4x2OYJ3OknwXWEYdNC3ZJfMber+Zl
Yb0N9HQqN5gysdmHk/n+25XdEgGDxZAozwM++2mDdHdSNp2S/XEUkuR40B58v/d/XeSk7KDPYndz
0fIQrNWrynUnpmD2GIuxgZycGa6HxgZCnBkpH4JTZHesjy6cnfK8hp7B6xpTIlK7mnLV/AoaVXiB
xxSGvIN/X2JRXwn7NvdWipp47IxfL8qvPOfIcxjNLlYeQpt1tK6gwKp9U0tHfV65hoCHkYSW0U+d
FwEF89goJmsrLFJr6uYI1UrWTS2d93lJRcHz3k+cQfYetjSsf69edzoZvFAUSqI0NlfMxdo0jLTi
IebpXvAfR6Fo5PvIMnMD66CrdThHv4Kdzujq++Vhsdfudcj770ef3LlOqsChkBnJz09EFmU/DCoM
142HhfDud9dy7Zf3fx+9pU/IXEPPIHSNKQ2pP2AU13s/rhl5QOol7USB7GWkwizacVW5W5QQcmhw
yKzmAqk/YBHr7nJ0Aakb6OmkbjD/b5P66d2tyuFWemznS1/OE0buNs1/0kI6u2iHLwaNgum2a3kn
YYEv5UMqijbR7p0clsENcufbX79sTpiBq7iRE/oLxU0TQWkL3X752V49GnJJxyqCPj+3TkKp2P1P
Q6tiuNiq2T5+Ns9fFaBZveLBhSY713xDigubFaaVt3j+IiNKFKapbhGY/uZO4SP2GHwbWZG3NlM+
/Y3xKAi/fqmIGMKaGj7o6EVTKHaERqAoGeenmDRZim5QxCbwf77cOK4fGl+/IIrIfhQDp24uZl+l
9xS40eoUZjTInIw5oDzi+yItf8kfQN+1FjpKSQr/fuNEdt/FhkHB1y+0gMt7q++t71wQUFiBbcJo
NDmIFM6/jgamo6df/x+xjl5Hd+gL6sy125OIVfjlvCNGgboYCo3p3XS5GJIJL/S9iV7nku+WT9Un
/NwgtDjtxZJBWNtqBTRrE8Fc/jqbJYrMTesTmn90g4BTqSX9g3EjooeMygZ+S9RnnUllQhyKVqVJ
RRnK0q/yIvBJMAuaNLX8bi9EJZSX2nQp1BOBo8mcmQzmjqyJM0ObJBWVCabqIo60UHrj3Upj4Tgv
y4rXFbgJEWVTYQIf/5ikwoYNdygPPJOridPgQY9+2JVZzVlWyMSKXSJKXnOYJDqZ22bD5Jhf42ip
BpZgqPHQ1iYTWfF5u+YEelNwhIa4TB5MumuLgUMSWm7FAa+JleE3hw5rRmIRW+YfbTyUWJhpbLJo
UIHRY6SlTXSXanHJt8CU1YUpvcW6XWenejuc2C3bsmuRI2gU6zwaxrJuzebNYDZRWZtT5XiieKxf
QwSkQ8eTB4G1yNSiakbA1/wk0LwJ3aSHST+eTuu2YGmuNCQVKlLCwFJiRpiQxDZ6ElXRYlnqS/OK
KgZDh1B2317EuiKxUY0bCg/oUSbs8imObRLwhiJyblMIPBLE07pvV4grSUSfDAnH23VmaLuEdRb1
wGVbtM7/4G3/zpD0jpVM+zw3bMm2o3o+T4YLT6XCIRlGUxLGRKeGahCPYs7wiWy0Z7ZUM6dmYyr4
aqy3xKU/JZ7hK3wgD+azcGxFtrKtiHbe+FfXW/imboQrAVj/69963ti56VvY5iP4UE+bM39FKnzz
b70Y/kfkj286Iy+AN+K8fTSPFDGpFluDcK1Mq6WqYudf9tRYLpcFRbXbslI4eboWEySWo9AhkFbU
IJ2LYhoo7FWqP/3NHS2mGKbu+u7WgPZMGez/SK7G0hl8PJQlDHwahiGHdGKuxtJh8ajRxWqFPcto
ZqPGxFtsvowgncRz+Bht0VjCMjUGa4Xn08+gGjGhGkOsz1FjMFyLauzjzjFWDHsyQaELuL1tNRZw
cSBQ/kLXlvPZnSPSKhu6EMu4JQmTFjuZUYq7YLVlMKzHEaPJutOp+BNl6XpkGFuEokaCP62FsdRO
4kfTi1UvtOpBAD0UMIoghK8z01VF02vM5LlCTRlix0GrIgjEmCyUWPbqYei0XI9TZ8EM4ERXxNC5
m3BOn6IY1TBlbVJZ9vwhtJRuevez4aKx5EOt4kEd6onmMD/D+DtDm8RCT5Pp1Kz4V6NitVyLrjOs
dz+H8rXnU/jBxg+bYwZTw67rpn1nTpadGDIzpNyoricjqeKo0lxQHd+4M1ixiXiMqXL+sDbhFomW
TE2fcMuo5wy5pTKx/PvJbHanW7xBFolD5gkLRUWNxXkwMqZhcxoulUAwTUUyuJk6oayWTrGNhA6e
FlB/vpcM5JAmlrCYkNCwDFUKI0txvblPMK2zrfPO21IKmzFDN5f+sDWdTR7sMG75MtVNPLpG44Et
hzOasJ5wbxtBv+KH9aEhWYrsVJSpu2yKkVNLhErNs4RWGC7uKrHe5gNbi3mjUxHlhujQCrWgbMUN
wpovL1qSYU+geCxt6QhDohtun/IDbRJ7rybD442oLJ7lymxGEnamE5+aDSJaTohvLjXf4Dmy8OLa
fGIJDV+yNWNm1QJx3tAnicbRghKZjBLZUWeyZFRHqgwkq79cLBW9YrZ4RlfFRGxS7OvQYeui82bF
TnsaTn6lJ5bmJNSCBMZQWYbdoSS0XLodJ2bD5owmVWGa/mJJQvwhvu4Sn18SyfNbC9sh3mKm0Yvv
Uz68c8VkokgWW58sxCZjiCQZRjUvSRoz98WwQ8Xgnhhv1tR5mkhLXplGlBJSkztnsdRoBus2p1n+
XaA/RuabM3Trc3+m0JOWxT/rofyNqXB1Gkv8jMLbGE1bU3OoeJbYcedNf9lZ0i/LZEBNX/moQsRh
otKC3fTjgSHqNVu01aUuTkng+50wHKpTSVZntqlMuB+G4NcrslB3ZnptJjOvU58mvitoMj/VKpbx
hDmQtVj264wZkgiLuR/qZCIsH3lrTDuOtpgPFZZOlFlMqPmkMakkqplEqjd7TebzWjJ1SeyYWmLQ
bU+v1OhEIqLe4LHiDOmZOgyc+jIJ7nnTe3OmApnTsSJ4uk2GE7tGiQ5Z/lgmrsJbTIviXhdJQJyF
pbDSTK3IrDJf9uMhp0z8CglNW2USSp2G+JFh9G0eW+pw8exELOGCWT3kvtEVXjEThhizRUfHKrrA
PTsCbtqTa4xv14JZZzoMu4ygN5YSRfiAqiW6pITRhJiBFoaTu0iuW1RMwmlYX1Kcaiz0+0gMyJKS
B6aIlVR+DKi+wzHPEjNVpvRrNBNq4dzT+MmwZsl3U35CJsEdI/vEdjxiGTPi8FZbpAk11QnP2+2I
D7DCxsTmKs3Y82qCaCgVtuvxTlPge5FDkcj9xi51xRwGjTDmiCDVA5ZMIl6LuJmCLUphmpmqo0uE
8fCK0I3JjCVCSKvCPKjblFU3vAdjlnSTypSwxs94ajQowR5MlrM7ig/VKRU1WA8Gn/dCTVlVCCNl
ykzqIhXUY3f6UDHxBGmXOCw74mNaNbiFZlUEmBGMIsn0eGHPajIdqOhSqk19gyT83cKMB1Yo1/QZ
Xn0YhYZU0QzngaX9uhnMiMEFXWmyVEJ9vJgFysL8ji+rDjcjpsB3l0NJmTCTJjd9DZgp3jtxnJiz
DrcwtFCfvGJMMIm5hSJGs7oUi0qiJySe+82FE3bZ4HFCxbjDsSfrZKbPmrxnEtdaNis0Xi4veBAT
u2YFfcbntEWSPFbmcXdK+6q1uJc8vu6KlrKglnfzaKEFOozqCltLZk6DwdOJY0eRlpJqJVZb12f3
ocQqssfX7HlFYbm+TyUvvDhVI8ZVKkO+szTZ75HrEkv2GqEp1GIokYXXk5ioxsKCnUqBsgwowlhB
x0+slqdrJr/UAorTRCckYdSQgqQ2nRtNdmaTWdCdijExWanvydN2MmfJEH8ELROJE8gicNquTo9E
p1JfRFM11EVFknyVk+e94eR+6sgtDmY1O6stDU1mumzSWOJZBz5MzabDtZkfkCRoCLIQOu5SIBGt
VCoimUygqbF8zugBm8D6d7z6gvEUQY6ebX3Z1AVZpWxbiTxB42cTEiQzQi1ibcLqqi9WtAmd1Dgh
ep7DrZjHtsLLUMXWo8VOtRkbEi92VdN7ZV1dtVlX9ShKFfifIaXXPW/RciesEnixxlu+QskVIklL
GO5zJZqF2pxNiEx5im93o9myFltufSJV6rIxrS1jTfKnQxLO4q4XTRTZN9t0PCMuZyv0UtacWLoP
Ik4NFkljSjVY/94XKo2I+nVB02pAv01ZvlYJKZK4EgkYi8wDRmPdjjRrBbZYi3Rc1F00jGHStGP4
MFGkLCyaRHp/KXhEZgLF4Cv1ymxcMd4gb8ScvwVGUF+I+oPB6J1YdhqL6eMcAkENGdjwS1Lxpw22
whOhsrwz6aVmJ8OmFQyVmLd7FfNhJt1z1He4mc0AAhjSAZ4204z8mCS+V6c9HU+8bw+d7pz21KnY
mjMVJVnSzXmCdyay1AiuQqUyfBb45TNrLzWMByX6cIiVaqrMoju9JsxjjY6/hUFcd7gArsBcq3CD
efKNcZ91X1BCZ6IaqfESPczdpZIIdbnyYzoziLFw1QU70Uwoa9G2FJpza9PArLmWTMSZpUWiqRjG
lETgNghidZ54/99rMLEjtPkarstU1t4/AhPYtpZJQxN/5jWYgTP2N4OpPv2J3GdAj02ao8Uv47/g
lWz5DIiKIMmLaYUMkkM7TgPaPLADIC1jajvGtmPvDMTF1rEPHtsTIb7JIHotYzqadI7TAOcA/kcx
+IGoB8b4oD5WQGwkPb8V/Bj6lUj2FiavchWN0+9NqiGKDX2pcIk6GyU/A4uYI85Q5qwytSHYRAzr
oo43vRayCqtrLl3XRbUyrVVghchktlQ8hli+OrRU11KhSOW4wTvKkiUmlh1Dw8oyHSqCo1rf7ERl
fCIsNXHY1Cll6Hen4ZP0LL7Y4+mMDL+HD7BRrb7d5V2SLBXDIyzMGEQl3hIBjrViDevJyH+cdpev
s2eutdCW7aBr9en2YiQTfbBo6V2qNax7fdmoy7ai68RcEs9WvJgsLCJZhJurS7nhGHeTb9Jc4SXC
8o2pfOfNGouu33+h1bg9vJ/Xps9Uy+zGTWdC+PYMS/wd3543548yQ+acwoU1KiDJIOga33mTeLh+
zCByQZy+GRAaxo3ctPp8jdP4xvLOvff71LPQkupc3VNnmt+eNtI/EQEUDgbMiPk5HXh9u2G8VmjF
/pF0dJ7oCyX6kcxJugA82Q22HTbnKmzAVqVhNCdNquW1jWZwF469TnLHf5/9Kr7Jj/yb+RLZsNKI
APPUULCySKLCPnBTQnXj7/PvU4pMaUWwCewntm//Wnl0f5Uf6QmhvzMi4XQy1HBy8iR0J53g19kd
N1gM2Ef20f4Z/FzW3OfKw/Ib/2rBbO5O3tyu8TZHxKkn4xWQFCzzcaQMO5EWaUZz2ZPb/HesKo6r
LGCOQP/fWR25SfeD1rLnmCT6iXdG8An8LKjeCaeEsCdt+FwKt4AJSvw2/sJHczR9tn/6r3DVKndM
RzcUSieVR9y+CDOZxp9HBFrTPTWKaxNJE7GKTYjUFft0n3/DV5kB1aV+SD/wDvsuWfiE7+nPzjfq
h9x2taAhDWYUMWHCB0rlzcCfHLzgp6cvwpNhEvvZeHQHwmj+Nh9CqZPhs/QcDGaD1KT+uYwJAzMR
RsfAf3T6w5bbdZpMy8Ifzr/RfUGjm7hno5koHFiHN9Zk7qUOc79oWe0FyKs84G+0g9pCUoQFGRoK
/003FX3AfpsO6JrfdkCxaZGgxXTER/flXvrf5H3XkuS4kuwX8Rq1eAWoU2dWlnqhVZcAQRLUEl+/
nnPOrs30rM2xfb6WbWVdlQIkEBGIcPdAHqv79qKqWFzafze34lKlddqd5kMVVKkei1t/UF/aCAlT
oiXlj/ueHXDHdtQ9q7Ci6/q0HbUn93m5GjWZT/Vbf+6u7s/wnJ+bDzO10zYZ982RxfNZXERJ6pp0
9zYn06E9LQdvZwbKa43kbaaG/nCj6k193qggS1yk+k6P1RhpaFhFVoLd8HlY/LYKq72aKjc3UoPh
kCVz7PptzAKPimiOFTruskSkTsx3MpmTMubx1NPlLi7jSPQzO5T3bCHFiTOq7br7+mIvJKupadH2
xTh6H2yvXWbKEhlN4RDWsRNYV/bdHcSlSUXcn5dnceRXuFncpe2pCAu/uGVncSgPyPki7Vq/8DvA
t53cVTdtZ41kKyNloM2luuUncVh3M67vcYX9Wx2uu3WnHO0zv+MuzuZbE7FU7rQdv2z3+aQiC31v
BKlPxYmlABF/eQPxkGS9uYn95sGhUHz9Yml1YgFLM7/f1XEWa5GWtoHpj/G6a+7sov0SK52dtCl9
/s7S9WXeodxO6h1LtNRKvQhp4NGIGqAOu14lKLFSrFQqgnI3XZ1wONaIQmti7bWdFqNgrwmK2F+F
S3hJmm854of4Xn+VJuHf6y6/KUf+bZ/xeBreeKJFfN8GdrLiroxdFeLD0/rUHZqouYtvuRMXmfDd
mpjBElm7MgV+E8L+45xqTzxWSBkvV223xs2BpdpuOJhBn/A4e65DJGHpirm0z/NuZcQ+K4FzZAfX
z33sJBQfE/G0o00Kg8GA7KIcc1/LUMuT8cU7NgeBoVhah048nvSgPfF0fHGOWWj61tFO5p2ByVjJ
FG1HK9wCE5acRZqvB3XI03knIqz47nMJZzpTTJ7tu4mbiCgPc19ERbhEWLn1ie0036Q5bcMVdjoS
h2qRTVBgRxo1yeN3vIkqx+xN3MvUvKsAcMPuwFPx2LXgLaMCBDqwNDpNPlspcAEFcWJEEk76kXS0
T4qZ9LkPVCR/EqisdSJlqCGHx870LnOC6qE+TQdn58T5myn8XtBlI1tOG5d2FTE+l2D2lRPcgH9X
KnHfmruMmwhwDR1ojZ8dRQbKV6IEmnzcpj/HD0+b4wL2q+EWMr+7o5Cignp0JYWP2Typ9PV1oUPw
rFO4OFHp+04QeLZ3Q4w6ieOIVVyOZu07MHYj8yebllgLERh+G1ZhdsYaRmWQU3F1IwMh9mOJOP7k
Beu1DbxDsxeJEzlR82RzUhzXVD8BKrq4J36WP9VHmUyhE2RhG2NpxGtREediWaR9ro5NYoaosFJX
9XV/pGb4ghKOPMwmxxrNL+LAIz1xEALmVLza+3qHFborbZDDQtrQC52wOy7PPRiC3rcxh8c1EbFI
OSIQVlilBhZ4C8+ZX/lwV5JFMpShczKj8dU9eKctAGZ67uga88ij9t6j4Hf8IZKIXaZvEjVESRdZ
qRZse2T4B9N3z/2OR5MPeG7fJd1T89Qkf9zyk41rbii75DlZsRwtEoMB0zRETYQQATcSqfcyROAt
YGhWYESm79AMzrj+EoyWDCAa3piHJRUomBOF4pn4EWoeczf5Rto/T6hlKtLtjVRGIymxJobvhH0i
/Swqzs1VxAsixuPi+xhBJ0BIoiuMfL3OVFKeCNT0++1k7+1zljSI131sBba/FEQBkhLbe/3kHZxL
uTd9BfMHYopmoRFVH+wJtNOaSnikwQher5+du71HZE67vRo6qe6Xvhq3ByXJD1piB86Z+0VavKu7
iurXjFaUh2VYBV2oIMYZKQzmUO2aT+HBIsBDnVCAntwTS9ardmUHfs/hbS/2E1w6sEMtcDCOQ9Uz
uzSREW+oLMn2zd/HX+0Om4PP9/I6xnaSnbM3s4jMwkcYHKht+oiN8NqO0fUFAXUq/Gok+UiUjxpY
0XO2f8wDT4scZWuIBQAXiClBBN5rKXJRUh6q0EJaWO66tEIscZN+18ZDqIdGYOakp0qiJEu87La4
uuSkio8adaJu3yPoZ0kR5jde+tjjZAFckmqM5L8UFgJlc47rjgdADIkauKlJDX+Az3I6+I+IZJPB
x0ZBzzYxgpEWAaCggPnYfOkWo5C+6HGNuURWRDWs7OJXO9tHHP2WvyyVNHfbZ9HDW7xjGWlxk8L4
4l8d6eACr8i5A6SZvps+DCentY9S1Z+JR0fC6eP2+51xzPb6WX9r4yx8BOGVPq4Kuw3dfBnMz2tF
8qP6OgdwfRiNcfEOy+f22sGiERQInBeRRHsB5Jryi0RCAIdGsGqDmfbBEj6uOCOgY/HQaEZEYqXr
416w1vnVixrshliByIE7Il2EIXb+BEsoYjceqe67oYfdcvLngCM3qHZDKPAOLxLnkVapilRljKZT
m2olAYIA86hJc6sCI2jOViRTllS77Kn/BS5RRGbSB49r0f3Gr4M6BXoc1ZGS8FN5yy/i1EYiNHdm
3F7c+BGmkAW1ET/VkRp73xY1ghq5WRnykJ/yNA+aE9hAlPT4xYzLEku0hU2y+U1YpduujfDheEeD
WbQJIoxvw0xyH1diIec9uufcV4JPTl/gYmSkY9RHLVyHY+mXuDqw8GFvefrIxEQIxCoy4zytI+/s
nZWW6Efme3jg5fBGdQcQsSdjVIY/G2E+4NQNtzkHc6CG7Oxd8quKoGtRnbSU+Rll4Rdyefqj+AWM
TqNzMCGIOLSFQ6gheFVYFTso1PZHmNvDKrp9Rhof07ObI93XQT3XkT1FWgXkFs5QBfNBjd0X8bli
GpzIPTkR4qjEL9tJT+y9MSA6OxfEkM8hfATfMhqRhIloxbamUIbYh12UbqFL8DYqj7BybDziIF+u
zUFPENzosSaR61/nuIxWbBgIHPaZ3c0EmNFpepWX7hM4bNWTLJxTIIMJ9p3nZq881zv9CZdEmsTY
iO2RHFArwmWqJ8jmuEkqK/KO3tU8Z7BX+3XI/WECcAnYmPTCH5FJu8m8BQ6yhpyAKkAow57sHVrc
PJ7XonEjJSfG5Y+Yab5lb44WIOFpX4ALIsIsRATZGbOZeEEbtwjYddwoqKV8XgZt9tYsCWtoXdCh
IMiplA/lQ39Sk/VS/eTP2+f4o6XuacGU57RyqYfy7ysvULXScgiyMsQ1mJq/ou6oqCMC1UPpF9Qy
lllgKmEGq0BysvgiD/AZiO7u5/whzuALqw8Eeuy69pNxkT+67vOZgiWQEtUfYeAUsYl81ZIsJshB
OmmkGWmn+lkJlJLq8DRgrIJ2PCjAXH0oEfBqxyIb6sfP4dWR9+XViNqjeOveupbwlqhPhSAl3oQK
ETQDosFMp4xsKL44wZDDE3/LGsJmquukH8h4VZ8wxiiJvjee++P8Mc1EcXzZ0U0nKopVl+In+1JA
y29IDIj8MT3SQ8nAyfJp39STvA5vwyd+zW72Z/vMn8STjQnNOzrBMhELPDJvBJoDzAt/6gAH/AgE
yJzKH2COqkHVT3yi/mlF+bN1KZ4f0Sc7icRIuwRk43Cy4Q92bO/qS4OabdsVd1lTy/DBw/ZKWBnU
frfv4wJA3xfIhCramsH4Wb+akqzn/rPZiHXLSiK/UNDXlGl0LHxUwpNKVmCLyEusaLAisw1Q1mdH
FN46EumVjAzocjR/z5Ebz5fsZb0z1WdFOHnh7Aa8SXSNNgr1WIqCGiD6Qqrv/N07awvqbe+p/FW+
aG/a2QUyUEWP6GLcve81EggmiG3vOarA5VYL0pyXPaYmP2JS7c8uGZIqKE9GERU23Xb9Xd+BaEyH
8/qxPqv7KugjFK7YXOtkQRoLHiNFCDQQJs2Y+8BAQx4DsQlXPFza7IpoiK2WrAUQDR319PwK6sIA
uVIHKKgLHbiCaoEuITnIlc8esfOM7+xRqLXQBqX+y3JBZfzOPtix3vNn+wDk/vEa9brYvuAJ3jAx
AADg5zaHCMxpQZrdFhXJRhUCLhVb8XCQMVi4wxLJZE1YrP4A/bBuXqydnBuQjWyjbe4vi2/K2BsC
JPzKzbtVyZYuqV4F6nE9KTv1Kn5J7DEq8Z5AvWnEPohn+Vo8GTDEj+Jt3a/7LAK2cnJO+gWAsHtk
p/pe3PN7frCeGCb34Km+stuu+rXbKU9ZYCTm0dv3IXAH7cafxfPws7762mfzrKf8+QE+VPtir+y0
23KZ0nyvX/So3qP2v+jpuPdexTVLnbB9m67LcTouH9PHzIlXURVV0au8mcfuBQjOG7i2wkQwp90v
7ylmA83wuHSN3+2aXasQb28i9dlj4oq7GxgtGd/Mg0G6oIkdH8HoXEcb4aHyVuakvW+x8LB98Zu1
EMcvHvCOlTDkYZGBVHGLskuNTEQjcDZgcEO0RF54Olmh/lx8qT/sY7vwjbxOFK7n0C26TNjoMP56
HsMh7Swib/qx2WHycvIDziOOWxBit/zdUgBIsdvOpRMpaCWuwN7BzxakR94Avhm0qKuBIaXb+XMA
qjRhWsPrsKCwozPRrllY7uWPFD4iCsDMn/LL6LEbZRPJK3LWIvOkHLo9iIDUPi2fAeK9cVEOynvx
sYVWyt6MZ+FvMbbk/ZcdtL57bwJAaH4zYjPmoR2LL/HkXR41BhKT4SROFQq7pAg+GLZpG4VR2vjI
5nxx4if3esm/h8zPoLvy229xa3JSKj6byHYDxxYZjG63Kgb4RZeknKnbkBwVYkPwny7Bf8V5e9IR
VnnQ9tR5rgTxnvvU3XU38DzgRmMEkRhpTrqcnJVYHwi58mN6aq/TE9yOLqf+gmff50MbmS9m3IVT
FxvPXkXwwk1QEEW6COUBqVbF4BuxohAsNwPbf1cRDat42T9SPSSzaX3Irvn3ltG18C2DTHF1zy/T
bb7UjIBYQ9mwvZQumb+BfJpkGigWFQGrhoxB+qUOeVwAhGxuqPorf+c3+6qd4dODIP/y7A2b5RfY
6gJFOijGhcIOECJN6XclVfRdY0dQFth21OeJUvrLqS6hAvQXM/GUGDGV8XBk6VxEuRtkYGGQbdjn
HFkIUd7+PxZwff5LU3v9ZjiU+L+F1n/QKOj4/we51m9S3/9+x795FhsCLMhWH1/aZkEG9WeexdVw
cgDOtjYhbsW3Kv7x1L81phrOcEEbuueBgcGXQv1xgMS/eRbF/H+67uEpG18XhX521bX/L0TL7ywL
RAIutOkPsSp4IE8FofNnloW761K50wD1haeGtfvgmAEn5euxmrXrn+bl32q/P+tZ/zaUjVMxoKlV
dbRk486gRfvzUNlgGJNaWjx03IeyEFG4CphaxE3vBv880kNQ9mfdLI7i/ctIv1FH9qJyU/YYaTau
i3mr1vs/f76GtqjfBgA3hrMCcHIHjn5A581fb8WdCj6KHtmQ2RR597INs62HY90szYtbKqI7QnLc
WKGlQEX1I1rIvm72YHltUg7VsD631dLZDnFksw27VijjHDfrhEzc3EZzfhYeJBeBOffZdP7nC39M
8V8nBjpi948DEEx0xjtoAvrzEqhro7TWJoqQz/dNnG2gC3WL05T/x/z/l2X+++SjUdDAQQv4cg4L
hgWx45/HqFaDQ4CHMSAeoquVWs1A/nkE7XdB4YMPRB+qrmm6i6+21H8bYnLGQl9lxsPMGr9arQ4M
5JHlmKVLNt/BWpJy00hnAt6s/4MN//3m8N2LID9NfKcxSE7j95HbpnW8YsrDcWjq/ABmtb8WmlOs
u3++xb+PA1eEtFzTHNyhrv7mK41SZblul1ioZlorf6t0KKgw7Xz9D67yd4vAfFiWgZOGNejcvd9u
aBn0TixLh4GY+WmLyaWzgQJhktL5F2//LxXr/2IXf3P/B5XrGpqDg6kepzs+fOpPfC7ikFK77aYE
rINoQ9iB7qU1L6lR/6dA8/vk4VxJHf9w7iDCgAdK+q8jaVC7Qxm/8LDmfdBzKi3F/78tD8Ttlg4f
1jycmPY4pfmvIzDdMTpnU8qArZVDckuiOh2X9j+sDXS4vy+PjbMTcQdwJA1kPVoh/jqQU858qLwH
Bpex6miw2tHzkz3U4+ZyCPraXhAc4+cIiGZMXIlVMgnkzVKEQpSxWJ4qyUrpV6JX1bC0VOkgu8kH
oFieAfa2dRb7Z9xa4wSXBhlYV6MasXnQfhl540CtsjH1XNhGi7zTYcL1NzdvQ1d1gDQWpjUzEAJ6
v0EYazYM0jkdSALPjQmp8TZbT3afa8hce1eLmZBLteuk4o2+N07WGtjT9qibx2nIiF1wiK8cYUCP
W+cFk75eqd36DDlbZlNRGt56M2wmNaAcWj4hBzNylERuNeaAooVYJ1xIOV+GXNF0XxZdca5Ke1oj
TZreSU58eXLLDRfaup4qSL6auMR17quPbmKAVQe36hfQ/9lwtSdmHbpMHYegcoTp0Ll1tNm3p2rQ
IkxmDmzFrrLTNAlQn1i9uvUrY4YMZ1TmbSKW2s5fBmsNB1qlxTna7TTXwbyYEFU5Nbcvc1tIk8pC
qgLpugbAIpcziFlcVEshydZfss6A9J7nDGqprFE7lBX92C4hX3sx4NW2DeJntEBKS4cvtT8XS7lv
pLTObusuNc23UXZEeoaBitrUFTD4oqvbdKtajLZIhtJFTGqLKr61a1R13tK+d8YmuB5rm6P2kANV
zo9u5UNLHVmoDZmcCWTEXAyP3N8r5EKFZipQTECLyeBmSnYu5ZiNQe70GedJ5cweK6J+abuPQt8E
eEdNjBx9Gd72gDmM9gE2bevBGxp38JfOGwcyuXPB/KmwGicYzMJTfK+f17e8lDUaQ1YV4o3CM8TN
cYsGwKgxNWuQt6W7Aj1QzMpv62XcaMFrYDC6EP2dtTPwGd2cDLmfNxOQ3jJlLY8de83cwFrmtYI6
ERZIuq5sQ0tr9Aj6XkhW3QFnnZLKrKeWLl7NOniTNF4cCGCfNVNUX7orrA+nUaEDbcZJGHS0GuxB
jqM08WJw7Qafllbc20ahBQVe/SFsUaDmdBz3c+KeA0BocOYf2JbsfAnRt0Zk423g28txmYHmDxBv
eKuVO8lYm24VMgN6Mb9YK6B7E8xp8zdn0DBfi9q9eVazwry91lMEzd3BvXe6BffqRgvcTNeWKrSM
XctRB00q1K7qljVgqfQZopIqQ8Ex2zPgoq1uISw25hpktIUrJeoyVmvElBWlxsqQWkDCagDrLARn
gdpVyk01RtTyQ85VtP80jrVCN1NkFfFkDp1kZ3cV0DevqKqIG0XZ0qzZANwp26wBYCtc9a3UG13H
vKzOXV/4/NZaRctQ+JhqoCgClaBgBkBnpZqOrrMBNxkw9XtLWMVEG2sc75Ohz1d3rKFQhbbcm0gn
VMhfO7MYd4PSVpI4pqN+6+vULXRxBudYtEiOIDn3AIgypVvXW75OCrPB6DIrT7pcd6GU3njxU2J/
VgO9NJfMh731YCd1b958bdZEH1iTtQF2X5mAghoa3RbijQbcjadOXYtKV6TrqK83q9aUiz7Mi/Bn
Pip6MDeKBbynNr2kLdF9E7veaEOSwAY++jM2HEDyo16tvl3zwSRZLwCPtZ3UjuieanOI8L16Jms9
LKihja6GhgO6Y2h6oKC2/KnqYelK5mZ9iEaTTgZu0woWbUxjICmLPrPooMzAmfs8m6CtyttiSpw8
y6KBtaXmjzqvNmrkHn/vJffKwDMVKY6Qk4tbBY8qSb500Ne7Sz+hSp27EcG0Ebyn7txqiEpyWBkt
WDN8sGkyrWAVZmXspi1vUKF32ppDMpW734uumnC1Yugnvyg6G0L6rZ9m4Ixdz8KZ2/LFG1oPDObm
dWiBKtt2X/WtDhxRuBVGdivA4oo2Z8C55gyocwc5ZH6cmAtZuSmmWfEn12gBGpQeH3DruvnK6kkH
67FM/KcrlNwO4OmZS6ZRY2ViQicKnsHtEdoXOSlgq5gLxfU2q8M3VP+rJJ0iAXJb22qcq7wAZ7Fk
JjxSc1VukwJpx9fkCm5TJF1QiubmYrm+nTNXJ/rqIrTWfGLY9szaknBmZ0J82lQlJ81QtSZFxdc1
dBBeA/FnMRokN7QV3HvGCuDCk6W3ZK50Z4eAAsgja8Vo4u9uqXWQlPPem9/YZKxNUAh3w0ZgFSOU
+Vlnl3Roev7ajCUCT7aw5iubJKuxrYlWS/PVdiXVu0J1Yg1HdxdUXyrz0iCBf5LeDGBWIlP9Krx6
2nnuWJZEKWBRBHWeomMnEAu6DVsBCE5fjC/ZlhIaH2TRHS2yzZt9jfcZSGUxAYue1Q5sbW8YoKKN
YYFobWHmh7Bq53tzvGzF0PnkIJ1hf0j0eiQQTr5uUdM9/rxMVvPLc6Rrk1Z9pCWDtqloUxmXDdHL
bqFEyMWgaUHVwHXjtZZYY2rYs/I2OprMSDtopRHmXlu/Kw2U5MDoBRRosLjidTR7RF7V7pBzmGtf
vM9rg/jTdRKZFe6k/Z7ttsVkLOoo47EyGxBIcychoMMXBf/Ysw6Ju7OYvU4HFI2Mmqoc33phiMlX
lEGgNcHUp+dKl3ylwjUkxCGF1t8KbLRgDtVivmXr5KlBZporKBuJOOegvPswefZwDmfgJpyh4ttX
oa4AIQdFbW1GPLeq22PP59WNsPs2Q4iGGP7Rr0KT1IBLQTiMngGKwGq9VKXJJ1qNY37oRrF51Ok9
ed0cVoNmWTT7qx7zBYzToqPzrxz7GtC9lV2bas1g39niPEGqv/kqM1zQehp6YEJz4LUOXqafmSQ5
R22877x8ep87TMilnlTnR6J0yYPBsIUOHf0opmiYZ00jTbYYUCsgVoDbXAxz73Ud8kG9Vy3IIXML
7T8q6p+7N7qtjAyFWa/lNK4rUZshh1yhtzOLTHa1LcRg0t2IOTjruZpNt4Yq1Ow+2TZI6FuUta18
azX0nw5tHLDFvvHqwF4yCw1RRTHvJ80qPDT2CNSrS2UhxHWGN+4qDLyDsc8c3TVF15NZth5aA1g5
etCoG8VPhqYgkL5TnQUNH9strEwkQ+qcIYnZtE0824Y7aWe+FUrJ4mxb+u5n7Liy3VH1G1tBkRip
6eQ1ngjQBOsOITdaq7xKY5wXXyL5XyJFt+WEjqJ1sN86Obf2Mc+6djnMteq2R0OwrLzM42SP8ZCP
+hKV9jIbaA3Jlld0t3nQcbgK4Jax6dEk2vWuMfpFCQ9Em1mHFq18KVY0sPDS4RdX6ZE7blUNFZ9X
aWC9CpFBX6sbLP902Ox+r6vEzsTWJtegeBel+Tw6ddZSgQMQ3kxcLktqrZbqwegGqaWAOzjAzs1j
FTrH9EGHBUxj1q17npWrZ1GBTXsvUQEjMa8KMUO0MXPFtH30KaNDA5E1c72gtPn2a9ZXD32C4yTf
x56ZzwbghzYqUegA7eZlpxyKAvE29sYlg0xPThYEC42G3X71HXfULfCZysQjc2YMSrIWLUGJMiCM
lGRhsrhhh0WjjF3JikV6KwU7zfOMpgnFlIjZyPTBQ/aTZcvQWvm8pE7uoguqZHVXp+g66uvIaTPI
P3Mz8yrE1sx7Gt1J8tea1durYqCkjLKldmS61or66W0F74goVLSL2dlsMjpUVj8PxMrzxQLvyFSe
dIC68nASUoMWdFw37YLyfHaOel12XjDrCmKJOvYmWsDcmVW+U1eaeS2E2qIRa8jQCEY8YQ7fOivr
Nep7ZDtpnelZlRaa1NA8VGOLPpnlKvSoK9AVeusspz+uVrW6F0Vr0TThDYpVLqQty9JKXOSJ9htX
sTa+XAy0iWRIScfDoE4IxJ0xGarfL+vEfWdV1DLyumVEL4WpguAt7RotUpVem+zcV1u+opSS0xJU
hQq43JuqtQzUpc7Q0Ch1BWzv1IAWABa0waOMoQHTZms9FCbTil4Pt2rrjPbFht6TEVPF3g11MkBr
lnU7XKVrynpvuSN3U7WX4qEoVhroFYwaBBj+cp29yT2v02CAj0d76qclHDml1myU1QVtKMtLxyZP
iRAk0Ig4en1ToeFGjNphUptZDTpnldgIrZEtb/qymSwuZ71Bu6iYoA5nZqZp17Hk9btodI5OUTfz
fjQu2yo1Jcqm46Bi7XwH66umTqkLO1z6nmmn2elLiE1Fj1YU+PdQOthnrXUDi9PmmKxxtNAnZNeT
2/gLMjXI+DRW/WgVV5q0a7McCulJLu2ya6TCFX/kJiSyuTpj92Xb2o9H2+ihwjKUAdY3NjljAbr0
cuvUVFxju6HI5UoqDrCImhPnmgtJa/PIfNRMA4vMpZiy1NAr13xuTBU7ZtVm8y/0rCM3QaPSc6Zs
3PB5Z893dbCc+aYUTQ12ZVuU7zZDIR1Krxs+dcWF+DBHJ2RauVwpwQBN8ta0c9tRs8jZ96iaC3qZ
FFEZX2Jo5uy5XwrxunV5zn0peXvwuNQZtZrSAfrXLyhgTKAKX+42rkUi1Jr/6IPsFFrnrdWgs0U1
Jt9ymVPvGtErbwpSLC9ZuwbdeZZsxYwShU8gvaeVwcW1qbyb9ei5tFz0pT/j9Jb8XlkVa6DLcaoy
qcVYKGBHZ/elq2X3MrfZOIeoXDvQRJbaZb7rmhC2zpaiK6ipzXUh9rwgH7XttmPxI2T9F3vnlSQ3
kmbrrcwG0AbhEP4yZhMAIjJ0ambmC4zJJKG1xp56Fb2x+YLV1U0ma0jj47XbD2VlJRgeQADuvzjn
+/NzN1gcvTqWXXT1zUByMU/6dMhy9hMczJlpuBmHDtfWprjeZFFqD1HOFuEqfPhdqoaEAFFqtt1R
aJNV3E1tV8TXqmwKfZcsS9ceBoUcpVkZVi3DQ6WIEpGVYVNk6arB8vOCTMIL82pBnafbS7EudQvl
EGlEtypsrNlrES+J6VK8yxMcSo2i+MAknJpK0DBz0JS10I9pEc2IjUNy2E9Do6Xyaq4dJ0Q4Xw3d
YdbM4rrPImdwqzC1SPAWq0fy389N8altQiS+lp6jAuwmpyYm0bUvlGNmJF8O3pmNcBJkicllBpC3
9NJkR+H07dgJjCJbVZ1hojqsjSk6MqZsQF5pBLVy1RGJommzCGPwKoxD4jl2gLTCIiG9nvWyWQ5Z
H6mQEQYlt6JnOwqr+zkylORqCBVyrplXFenHbKotdIwOHdysVNgOM3220KmQLgyYgkPewUkPKtRj
+MXRs1Ppf2k7Z0hXjUK4sZrS3ngco2R5tjJdfxqHrA63jp1ognLRzAumhImCSD2MkNdXXbpk1/NU
CN4Ao0UkZi4CO6GIrGUl0iSULjd9xu6qWPqCymcc1G1IcmWspq52PpXS4P0N6zw86nFv4LEICm32
+1rvkqt5SM3roFHsl2CJglsrCYJgLyIlnRD51clmiZSxWok+5c1LjRTIBCkOnt2GlH4nhT51uzbt
out4qPF4mUOx7KJQVooXWQU/ELkHWXTFvRarPGup8k390tzHQ4oiRNSFGhFet+1LWLTmnRjs5S7I
Uxw4kzZhi9Rlq03kg+PwsRLV9Gqkudl4EaXLYTXkMQySOhOZu2i8RL4WlGj/bUV9NgJ+O7/VzZau
0jBxIg+2wgfF89BZ68bgBh2cJqNBPlV10qx0Z9auDbuoHU9Jao7Jdq6ru7EunZsmjPLzVFDUXTWd
mj7J2VAnnu+pqL0GR1+7UqPAvq6MpJhWk2GHt01t24lXRsr8VmQWnqRiDK0jNm+SANtcqPTZhWWd
4izozM1g5ZGybpNeaen20qBypdXgAsBcW/pTrdIDXiblSxzmpFhOZIQK8JAZBZNliwzBRKo61F2d
oo+2QQNuwjejriDtj6gbkCWFFGzaSqsml/RKjjtenwUhzqCxs7SFwJhHDUoczL61Q7y/WZWvoDJU
zcqxYhtpUiEj0os6TJyNThiBDN2SEf2saHzRckOL3LoowyuxlFbkto0u7srAsl/6wbJLb0oEP65j
jfUXG989DeliKTov1wNqEXqH4TcZRPtJNnVT+XkfxV8so5wpXmtj/tBVcnquIzU/yzqbqrUymt15
0oshupxP7eeiMZTnoR/r1EvLZEbiFVrmDQgU7cGscCpSA8jtftXo/YKSQypAJAxrREgqsjGa91Yw
l08dhVjVi7UMy0oa1LE7ZAHpuB4Ezqd6FKhI4jhe9lZd05yUcSV3mdHSeK8JC3IoAMssfA5soo/F
6OUTBTwKuo5ssxerFfElpS001HxW40hXpD0Opixsyk/tnKLPIBjT2CmmoEZVYlIBW9mWVWv8lvNQ
rexpKF6zsZRbKQRwGcthu3aNbMoCf4GhczPHao5woyuJnRsS8Bg+y0hQTbjTR+6osa/uZDnkd7pN
WaNPLA78Wo3s+yQU433f6znOojDBNU6wiaZuMUgejS5HlhCU2fAWRQ6tstoeiQbL8GMU65QIifqS
Oy0PdD8zagQ4TQguwCiifhUPCp6psJSBscoCa/xgE9IFZL5Jcs4dRz53FCa+VMHYXum6YvQ+BecO
2atqY6gh5fT1aB1aFip9Q1bjuSRRu1+iITtTfgsOnTkX5qqOsuFFF5SSIATV+W4JJ/vNVOPM9unt
GuVeJBWbzFImy33jdOo+LBztqIxq1eFhzpY3JXJ4iajctk/hMvXPZT861MyUBA9eOs0ROaZNkyQW
ZnIgy8/oSlN4RthjZCN+QLm0HzU6c7y0tjF9AaCKmaJI+ulhGlKDBiOwt95VYQG8im7gxeO9ayp3
YotcvKVqyxehxNniamNgDCuKF5HGBjjad0ZPbsupVvXHXImWgmeUYGKlDraVEVw7mO36rqy32dQW
xNZDk785am0/Xgb3zPAY5vw+VtviQe8oc3iamPLWs+fJngm+En1wp6DNI68QnUqXBGDEqZub1lyJ
Ksb4EGWFfJFRVNgUjQLKHMai1beGHVWvIfFTtaIMcqleKEnxeTGa6cGeZfNkjlPBmymiz5Qv2eIC
hkaV3iBFc0jUpfiU028rVmaZB9NKFJqxTcAi1b6si/ghiVqQF2qp27ciTEiP4yUA/mJ0SAG8UHUy
bW3aCsynxhpte1U4o1H5Va3heSxiYgR8z0K8zaEO78SuZP62UAXhXR3tRXdTuFec5k6EyLRpImRc
dpC2nyDQTMiE5VAe7czU0AVR3Ve8JV1QGy2AXMp1HcRZslZSbo6fCFkQ4aSc5YqV6Lxzlj5cj7VG
VJR2GvyArsnljU2G/rCoVS1WvETB69Q3HYo3AmHkVJSuSNt0oZ5nozCfhX4JyjjOeoTw+OER+yHl
aHVMbhHt/3JSnM51yNrqS+ssgljQX95ZQ1Di8zWtDxZ/1EsUsFM/xiioKC9wzUFs5l7GTUTnXvRo
oSUAHAPIVzBY3mTN+AeDoYpiP87VoL/qlgBjuiNIR47s/pb+iy68/r43aSMasWmC2uhGmEKrv2+C
0vQytRzPd2U7/oTxJDG3S30WAExa8WBpyUafuzV9WL8UjhdK6Spm6/fanjrdSdMLrxYng2qgajme
GSJeG7YDJc9G4IFxjouS/qIB/b4tzChdhC4OVuOLm1g476QuCmCrrJ9zzZuVJVwbdR3tUyfurn6v
Nczsb6HZNrNdLswnqSEe+rbNDTliZMRWmvl6rVTHxNYCzJigCn5zFesybYQFdKjNhmHo368is7Ed
urnMfUmRZdVrQe/WDu2J318FCh7DrTWuinE2369CywHARlfk/hTQ2CIEorvv6h3e8F/8ND88SlyO
g/6IHMpE1mFffrpvtAHdKGUYQGUB1FDaK02vMWaLfHR5ksUvlvrhKWApyZNgaBo1JZzs3y81ZBl1
MIU7F+lm/aDQBz1lBbby371zhsovJDS88LZgiO73q9RON2iy78AdlXXwhPbBPgkbJ/rPV3kvqbAp
m1rcNIrypk597XJbv7ltSWsLXVvMxDe7bLlXxwZ1o50jDCXN8J3UHH9TlfJ1vYv2Bm2PKgzzvRqh
o3pHtJ348O8oHc1obJHqmL/YWP7yqlAp8SfBayJ0+/6qerr+CFZEAsNNVfxUV/AWmCQvglrdVYWK
7BdP+WWf+lYUxYOnaVwUgjoejB/wZHO1ZABcDMfLL6fbJMRJHRGeWqSPlF6UcxFl4S8u8f3zzpLy
8lyozgWHJtR3l5jEehb1dHe9sowDXBM5XY6uNT1DLYpfXN2PS/EcolaDI2E6FjPhvr+bSrvMljX1
pqfoEmtyXSH+CKl4Qkz61Q/3/tVyVF1CidctXYeayTPy/VIcYdbccbmeEkSUZKPGsbym1kiVf/7Y
/9U6At0jjyMvgK2/2/yyGXiMDGLhpaNhXJk2wWU52fovNnLz/Z0zIeA5bOQcF3B7Ufp8fznmgLRF
RiWoKF90h/yxvO0OOOCxvi/rYDN5s7us0xNcuOnQbJ1NhQa8Wven+qW5xeYxfEkvzovc3Q3+iGlp
9h5G7+5QIY2WG9q5K7rm29iNMZJd2hmrHGcnZqL07ef3Sru8k98+3X9chbD/uAqglN9fxXg5xdEl
Qj966hFxN9sWXfBqIiq61tHnPVrrBGdetM0BKfxi6fcv8telQZggAuTQJfz5fmnAmvScRZ2vdWyr
0zNonwzXav7oaBvgpW6+XRw3w/hSnIrdz5e+bK/fXfRXgaDN6YtAkCP/3cpqY9GrUBEIWkd4G8fg
utvF19Nm/PDzZb7qPH9cR1oCBe+Fs2h8f4Vm2xZJqct4baxe6lV1MDAnj+7gldgIl014LzeNW/zi
6dcuj/cPixJ0odgFBM4u+f2ihbTBqEniV7HJtuXJvOpwOS675GRdKXAVfn6J+iVeeb8aFBhiDUNy
kJnvLlFRUrMwEB6uR9faiJ1yLk/NVuDN/tzhhLyY8TCdfXUgNqvIz35xscbl439cHgkcOETIMu8F
lwT0dqDTzlxHW2tXc7FfbfpbzNGYxjkdjvateYv3sC+xPCwuTofkc/JZeTNwAVkneyu3F0uhure3
5i/uzNf7/JOv9n5/GKtQHZeWOzPhD8Xeigy1vcI3ByYRD90ANYVeO2TXaoVmidpO8qt7c9mAfvgC
yKk1QTh7oXt+/yDYlOUT46JzxFNxZaylp6ydne6OV46fnpQn5Sned+cAxxslvevgLNb6Xtmq3njA
9H3d4O8koVz94nH54TtdVJ4XLjJ/sw1C0++/U6TlbdC1yEpott3Op+6svHZ35r45pzuJRTq9xvd7
Xh5o4RYv6qvzi1uivT8a4AUJ3TDQZ9qSsXzvhZkV+7iCeEHxu3W1bbbBjm6cB81jq6/x7HmV+4vt
9f0Wh9T0MoSMQFIHvIoo9N3l9pFOOW6O17C6Xec6uyp/cQr9GJww4QykNMpZNK3o5r9foJpbNHp8
Bw8RhHHLHmtTSFKwqqRQtl76rEC5YfRs5z//Hd/fx8vPJwiU8SdonIJf7/O3kWXmgDCe6ZcVVlmt
6Rdp29qsovXvr2LhBADtTWYmrXd3L05Ie+0lha3oNMPOjAVvy9j8btT69VG8BOLM/kPqZbzLyMwp
jfRMJsIbSHXoLagQmpJm+kVG9v5JYBUk29aFlovqk7zs+x8q7ijj9l0FRrFZsJsvAa5AORcrOuem
l6txff3b905y14hOhAWj9/0pYI61OdKFNTwt03pcmXK4tctp+vzzVX58/DCfXN5jCVuYbP/dQbqU
CPnptoJpKCz9HINL3/Rm3d4Hha1cLylqmMhxKFT9fNX3kZeD5QX1u0BjyJ5vvs/UZb/IcMgig4j8
YkkO6RQHAutkMVTzH0v9k/t8/cd2+Q46/e4f//sYf4KcVn7p3tOkv4VJ//f/2wRqwi8YzybOG1JF
MsZvfpAfCNT/8/o5KZmRmH3nguLH+OEz/g2T4yUGfa8SZhIkGAShfwKozb9dnhwHgxOVCiwhPEH/
NDkxd0pQOSKTREHPRDiIcX/C5Bg/bwkd/rQBL5oJjyRIf/Kyv/tJw8/lP//5W+MRf5KX79uT8o+v
zr/nRMC5ob17OdWyyOa6F/BgtM4t8JVrKUbF8IINNg5Db9eu0juw3maasrCv0FfQfnmOtfHG6FoP
ldKKU2Wlkh7qUGslZrrGLG7bOt83aXisQ7Gpw9Flm9zSxqUWJzbszOuLzmugQm9I6qN1iAgFLmi9
hNfBAgY4lb4oddfIreeFid0rYuWtgMxWavM675y1YWfrajA+250j6JMMa0lJd0z4Gl2+L2rqvp2u
7kJ4yOOQPlaFdVcBhVWTwjWMnBYxCtcwFzTzkp0ymc8K+vjRSNdVIA5pQjxuFShzbeGjN0IKasSb
JUvum1L1s5C6/lSgFMJhbgA+i+vGFUVyp+v01gIIv2n8YcZsixpdjOeuvEmK2yDd6eGycbRqlbb4
ItAIDSYWJ2iY9lBfi9y4LwW2zvZj0h2TkXYQjBP4eTJTvWgxUWmbbtTdUyxFEzBQ//+AZO2C9nVF
RLPBqXatmnnaolOQfyTyAkqm+UHyQdKsVSaFzgVgBeNZWil6+IJQFJZ+V+prQScmaqCWooBWrMK1
LeVoI6Ob2uyQtZYfGGgAtX6j1ultNpc7USNaLbcSTanUEjjG854OCXRp1yxQrdlyV+uIhr5E4dMs
6OcHoK4MHAQlpJULm3RklwKrhYbYbWZ07AxtUKLkgN5/3YzOh34GpFo/2gGGVguClWqvVGSEEeAy
66M6Sqq/8aqmuyvp8qSoqaXSHZi5sGJIgJcYMH6AHhXJupTpndaiCu8ucw5WZhfvE2v2EFRBk4Zw
KPqnqlg8pfnYxOfQtE6cWx46BIrZIILjPNz1CtigsN23OPC0LtnNAyXLmWbTTEuR0/8hGuGGqvaH
iOr/MqNds6N9qFlI4CDBlM6lWKGtyxAlEnjWZdpYoJkLpMB9f4zUt17UftR9CLJbCcNDbcVei6p9
ISDETPWmGRCjyuy5ULQbvbgrJkDXAQQtpzxEvbKeBwBkCwwndd5aoY2GQH26oGYVE/ZfA3dIWH5H
j0xxdPQ5DraA3VzbOzRLfj4AX5vTvV0HyJf6q6Chui5MytCvIRYGATbOQJnRqefSHB+Lgma+xGQ7
HUzAkLr2IaE+jB0Eya2+bUvw8OrdMgygdfWnVrSbCZ54p5anJKFebdBvlckxiKJzx8OpWzQ8EWqU
iCr6+g7xz107Bb5M5dZJVbS9UFyn+DHQPne02rum3fd6tTFT4BPOJMCfN3dt0eKHQn0oBXqreI8i
p16lMvQb9L+DKVZ8tjuP6gPd7rU+VxulRSJzkSZdelB5odxAUz9lqEVz9iJFRT4ZvCx2dSqTDNTF
staz/M6a9asGZL5Ryps4UHU3BD6MVKxd5aM8TW1w6PPpiKVuq6X6LhhPHYxzZQCdGCYg46Ac9rGv
lUDeg/m+iarrGFFUpt70ebq2UUdg4/Cp83r2ZVvN4qMaqnt9dp6C2cZeja1iqtAcnqPMQ/pyN2SW
V+JLV8ZsY2j9ayDbdTvA7NSZWzIVqtfGr4n1NKb1Jkm19RTHPs1CUGRhgGZx9kJLWwfpUzwiSrz4
YBKItoZ4TezsJBaQPjLVkHjShG5BEaIzSWoGiyhBiGRfe0kv5AgDyLKcXuYkuWoLY1chwnIinqgF
phSTT5ZwvE7HlyjQkMX2Wysu/GaxP6IYQniiHx0zWryyXR6iMkU9vQXkv9YG4L8dBCtbP9V8lJIZ
dzTTS+geFj9VwkAXTd8HKi6kr+f0b0Uz/39M1LBVi9o9pU2chMioSIv+5VH9i3imiT/W/T/+/j6e
+eEz/oxnrL8R9VqXjIGCB7a8f4czjAinCEJiRIsH4zb/5V9jgYj8SWIcCoaUd/mz/4pmoObSCcCJ
SD+I6Ahj9+9EMxRTf4hmLl+cSA7XpqQr8y6hUfJkmgvqy17wEFf502C/aU23T4biejKH+3zuP9Cu
u7lY2whTKsSIY+13VnseYqiuTrILzNpXFaRRTVa5VQ79TARw5pOjKdTHJmI3gR9drUqF1NluXxj9
s9Ekn9NUw6oqxHmKhs00TV5vxkg+E+ZFMD6mHSpMUDD+Ava5HLnKEr42UK3rJnZWs+nstUA9xJYB
l7XvvVkLdpOcrvMc8086VVDA8uGmVKsPVjrfIylBiz27mLU8eqnbIgDSaU8vbRsf9JqgLKqZqNF9
yBoDEWrxgoEFIlllMsfnuoxSXD74DQYle1AuqFbGJTgtwufCOpXzvYLTT2rUSBwqEY1AuPuWWupm
lvPJMOKXzCLgKczmKRXqVZ9bntndph0EKTRY+dD5rbJbstpdjHA7Wh+RQiI+yTxnRLrOhIgljY+N
lJ7Tp/uluotZPk6Tqygiu6ULXMQGOx96kI6pPqq9FYxWQDi16tp6axe3Xdw8ablTrOIQvK2TvVVm
f9/ktATUpf7U2NPZCtLDxSdi1LBfkezvQgq7uHjOTQyMZCTenLV2o4/482w62wn7aj+ChY36eC1D
Z23ZzQ7Z6nrqICWDdpwaQFGi7tbOWD+j1y+hTOgbnBalO2HfCor0U+TYWExSy0PBf1bMk9Yaz5ms
78Y52E94U7IMot40PmO9QiIoBFa/plirRecThvohkwj8yVK6VYbGrAvaXR7Zd53YL9I8d5Cdp7JZ
a5O6Qaa/i/LwRS4x7pzAjSzwgWHuIi1n4kHVHhwEwa3OZAUa4nQZ2lWsoxNu0D0PupsUumvqNDTa
nFZ0oRge0uWzVXSMeum9fJgOxIkrwohHtAZoaIL72I42ddb4RlCd5278HETnZazXWSqRUvWJP1TD
KRiZ1ILmJrwMr9KK6SHToHEsAr3oEBHINcM5jounIKcSSnXI/c9ejlYz/vQj55zmJdspG67l0G7+
aW7qZ//lfmxyhkZ5n//rMX4t/zJNffdxf27rX8HmugTGQa3G+nZbN//Gv7Hpk/255X+zr1Ng4f+n
OmXTlDQFueU/URxAOmgwMAv70uTFC06V7DeyVPNrl/t9lkq+SzNY43wxjEsW+03RzbIril/FzJ5W
AVczA4YVSRCAy4CzUBN08KzGZ9TaWqYmKkjzqp/lUSM/zUzxRdHU3RgOH5ywc5t4PIsKzFEZVqd2
RHtcZ8d46p5bBWjPON2mClkvnZe0D/1JFpu81j5j/dzCrHiurOYaWeKzoVv7xphfKmMgph+z20lD
RB+10VXUQUXNlGtCx3urIhSrGavUAOga82pLr5rhAeFRW5oDzZFtZOdXpga1bur2FQ5IrVDdRuik
w/FJN8V+UowIh2N10xnRjZZdsNpAjDF3ZyWsWXs+l052WDLNpZiGEZAqfzFiy2s7NpNlR6LbK4E7
dhDDWtBbbXSI7U/44f0U+zCTEN5sFXhuYaJBS3YmY+RESDTemPveER9tWd9YZbvtNeeuEJjJGNFB
GrKK7fAUh+pV7eBm5c9ZWkfaMXsKGVHMjoN5liiRzMHCSdhNpwpp4UrVmMEHAlJ9Hot24yiP/PKb
MDVe8Qci6TK9wa4/xKSFvAX3bZgTcZf3k+3cSkTn2Ithng79WovrT1bs+JgaVlKrt1O+vGCcdaVa
7LTscxB+UVV8Mhb+SCE2TjKd5wkg1BKkfi7lCe/Rpig5Dppqr3bjh7gxrgwdYTkHzsRIm0WvtrUN
D02+OTb0diXdBU5xDOWrkj+YGQrVi+9sPiK/1ueGKVPG1YCRfdPlu069lUm1CpfBVY19PtaujlFD
zbXrOUFkDL0oBVThdMCcxm4z0JJBxPtcYNw0Zr5pW/gjifVKiuljhUNctcpTmzSbfjH8wQxunPiT
1llu1Xa+3mxt7ZMy2NtCv68grRtACUqmU00vaP+8OKLH5shVprxa+RXSMvTVT9VwoRrWKyf9MMyv
Ot9GDz8j7UDOx/c03DFQNsy3I4ffZ53z1Aim6+niOR1Ut2j0k5RMszCLFbSWCVch1jlio5ui5drL
2DUruUkrcbSixEdR+qJ0+k5j1EuPT2iqs32aZZ979S0VlpvNE+D4+Uovwrux6r4Y3Vs39WuJqqXi
fFRn0LcTtt3AkjcNwQOSzmPB014x7Ic802105npV3TpPKm8Ak29WyiEP9ePAW5xgNNNxa6QLdGqJ
sr4gEXfSBtzXnaVQ6mgfO2aoUVD1ejDgTHAc5S4qYWPKO5zdOxT9THrZlTQP1OpRqXd18Rzm2yLd
OeJuaa6mC0GKRF/vqOGkF6dHhmFf8dW0OdlWvI/QYWpVfRD46xsdCTYzT6hLXelSWTfyMhjRvu8a
exsNtY/iBalauNZKZ11HWPHrXRdcPIzHhGLuHJ0mAoUk+hJqj6Vzq8IojgmVjFc8zW7P8Mrhzezh
UDJO0cleZvx4ScjAAJ70fv7UOshqzxnyenM+NkhRGYOll4/CbChLwB0VHb/aPfwAP5hAKg802OMv
QXVdx/cdsSn7GrXytjnoieOGxmVqD3k6DXp51nEktN1mip+M8qPVHKMU8GRLyDQQiMgPRfA4ohk2
wluTrHmWH7P8NHUPvbPjsfcrK/HCeb0kJzAMq0zbpfproKBhKrYRdnDHOuREUg7M7/66Qn/kWD67
J2raD2NzT1/nqlfOfd1vBuw1nF67WWWuZQiYsOSvwoDvJY4lTcRq5pWwWqivWXhW1dKNy+Y+15Nz
Qkbcp8kWJeka/fM9o9TwDRj4jBkRp07XJRLWQas3KBH3KJe3I9FnGiIIqGp3aErfSjSOmXCTJbZb
BwwAC7/0nDZ23Kz04Xl0dmilcOnkXn+pJL6K+mWutaM2bmqNUWrJoQDXr7LhKz6kP3RirwhOVm12
jhkJl8ZwzW8lcHyZB4AH4q0gEw4YoEDhYJ6/hDiEqjC+ihIou7Gx0sBQykBfE596glkXpX6M4snT
W2td9Z0HYuYsbM1NROtV1mvYM7JCZXSgvYEYcu4ac9ewTN8StgFLlsNyqOj6VHQdeahZd6gPZqE+
mmO7kQzhukxGK8qZn6T3LWZtBcprJsXZshRqg7S3NTgeaeUrI9tCz7gOI3H2WBjYGNjAKL/Z6jnS
2quYwHDsk9vEDLelTPZ1bTBdCny7BogwBptdGTznX8Qi3azXboXRfjQr+BjxFeWRU1BZb42dnjrZ
IQ0B1pnUuIv4wQOYBrMcP0CjYCMGIzm8EX7uJwgKDmVKpYMAW3+cImb2UcTsg2EjKWqmFDctJd+M
PCGFFV3P4chY0pyjUzmmSOmxE1hrzvW109nHmVeRupOH6/lu0IyDiixdE8MfZKj/VCf+IqJVrUvX
VhdofqVBr/D/rk4cP799zrJ//P175tyl2/L+M/4dxqI3odnyF1HsJXJEempql0j1gt76V3UCjQah
5Teh6p9RLBUNCgmXLi9NZpQs4rd6LX9wnN5FsarK+DEmFtH2oSn+fRSrjZ0dh4FleoudP4R2vy3Z
0wMlukmlif2hDz7WznODiTaCtWFGwVqxR7eq9Q34lUOvr9WMIvO8gOdvW8Thz0LNNolA/ge3QsbD
tdHY7APJYb5YPnLnMC+9h7+dKBOMdhi/aGZ/bZQk3yGVy6bcthQ2u4CineL4w7wZm5OhiHXJxKu6
eMNn4KfNJwWnbVWFOzU6V1PEEEjdn6GFFF24iSQ8eiVm1G6m35i53JZheujsjxHdDMBu+3Rado4S
HNlSbN7/nJE2fYe+fmlvLTo5YjzY5pXCHLWZ/iqOStDlablfHBPL8kkxxENR9R6XDJY+mtdaYa9j
tdzYiYKNtjxMy6cyz8+zXl9B2/DBQPhRHNUM8wqfLPZopxhPk93DlWjBxUsDsHzsyh56b2dti7r3
2gEDcEnlI0FCTmnLLevJHaf63M4l7ZV2XdoMPJnzdTgNO03rtpWybxwwQ8aDRWjVtPgpNLlp4/Ym
6QoXM//JyV/p3viL/joaz8XyCSgJVaSbRL52arPJsFmU1a2qHivcT1l/CKtbC/toRIwsGEHW2u2N
ClyTOYB0iBz6YLic9Be1cNZ69RB2JfyQJ/0yva/Mjkl+Pyzj3gkY0Fg3Z4vtbwUaxl+M1O0bxmzM
zgYjFIQZuUGF1q+cnBbAxWBjXSJhKriYBdf0H1cDNeqgWg7O9GTJys3U5cGWe8ZlFmP9uGCQ6ZPH
pW6uEhpgBU6EEZCUhDlq2Guj+RQrnRcOxh3O8Ku6W5764aXpRkZLjTfKDO1mHLDc5dnBGTdtku4r
e+8w82+Whmu3C1XlyS+baav0BeWP7E4qxnFqmUTQfmEQK62341AxdUngHluqtwEUVot/vyqU9WJm
T6DBfMGz3Sv4nGFE6fNuaisvbsNNYQEWnnVg71g1rSFq/HLWDzAl19qFDSP1Ge/DsClTohWT0Rhx
+jbYPfMZUOHVth9qsb2q0/kVg8muCLPW1UT2UA2fgmzYWdMlMqo+aSIhD5zWZmx/FJYzew4OiCCo
ntIsAmjaN0eEzZ5NXYyDtFCzfTMj9mdsVhQsx6yC2QSEURaLC8vFswY86Fh0iu42y603S2CEI0Dt
hsm3Mzp/PEkTyKZZWu4CiIcOZdq8VI3+MMI7kkW+qU1xLByxl+LaUqyPQGt2tb2tbAqSl3GyzAlb
EnmXZ+FnneKOYy5uHgTXUmn9cHkTWv1oQvhZZV1waqjvBbFzlpHjqR2dFAWOlNWvJ8mUHgxYdDmS
Qz49zmN9M0+D50Q6UW3mjZX1PNLVQ7irunpk3aWUf9quukpJ1wY9YTox4wGKJyXoHiQdQMV0/IXp
q3JomLmoH9RieMQJ9BgF7BZOGZ2LvPLaqTvKZThpzJm0auuDMmWu0FCxZcZqKOcPUQDTPsSMLmJ/
mOQTnMhTSpQJjKZY9am162NA5jLka/+nCPV/FaEummUQSXhZBITCnx3Z/5N9Tj7yZv7j7x/ftxTM
95/y56Et/saobR3XPHUklBKXs/nfEgnsCBy/HMEqdR/xb4mE9TeEbPwH5BEWAEDrovD/Z/HJ+hvk
WCEpFglN4++q/jvFJwKTH5oKl6+OqBQrm4OV4J3SZ3TapDZ7HSxPGD0x83Rft9H/snceyZFcadbd
Sm/Aaa7FsMNlSAS0mLgByEzXWvtu/jX8S+iN9XEWyWRnFsuMc1qV1SBRCAAh3vvEvee+YWu/htXq
znN5p2EB1+XkpolfxNh6VpbVr+TqaM00FxWU5twaH+c4P/WoI8wRun0NK59rDB9XIIvx4uurhgNP
lwQ7x+nDUrBQ1AVbu+iU63irz+SW4M9EODk5VRK/dBa8uEIJwjUP6iLfi4lM73qO08rTRa7BFSjz
SGA0tMCumC7VaO1bjKdatFyiUjjUMWG3ovRWiqFb1AYr9tkxR+lb26mePupeRF0smaOTi8+AKT91
XC4Ce1E4C3Ea4LV0BjW+W4HYjX16Sa3WlfP01GFox9zmmvGDkqvw06OTnkyXxZi8Wmpu41wA04J3
t5R31VS4CbTqcrN6iZpnhvlR6MVgRRXayAktzOJFhswRItm1NeGRo2GIJwZPJOlAtx7X1FvCzuf5
AgBVmR+NTFwYO/YxxUYGA6Yol1MniX5mZUd9eCsIFGZi4EzZcmAwsTeW/LFceKL1r3AOKPvfe72p
94qaP+f9RsNYnHyeaarxu6oLdtV0djtWSVHbPoE72CmheE2At2kt4Xhl703EZHdkwLXxesDPeBIa
7VgtlpObeLz651IpcBO2nknMVNSSwLjKTyavnhknN9hpidgmUaFUHwvYEvNd9zAOd4U2Bzp/mKUR
mZTpQWZ0zsD0UyoK8I2vqnU3YvcPYWpAyyJuN6J3FD97ZlFLgg3cnFzAYHaC23dSLK9fkqDWjQOe
7SAZxXMyqf4Kn6tt6kPCGl4arbNgxR6OSn9a89geCzXARnczkFc8tCbb/sWt54I2GhiO3t40IQCp
Kj4XohmwymB2MzslprQaJQVAtJ04Ws7cG7wRldPE0ggI035rW5UVSkwIgFsjMKo2nE7ZbH5ybptW
5sNj2AkWbWJLPEn4GRuMrABlaLxh2hmQ7dJbzlAFs6yfVaG+bavS74rbVrZuo169k4hTbJhUCPJB
kcRbo4u8amIeGJbFVVPif7l9/mnXfm7XZAwyponWFdGy/J/P/svXz/jnTfJPD/D92MfHJCIsRSkM
LFD607HPjcBeeLsUtk5RMpG//datmb+Ar8VVaXAe8624uP449o1f8LwY4tbIiQjrEDr/nWMfZvVP
x/72q2Ml4L8sHaztWvjTzgGbARjbMTGdqdIJJ1VDJBv9XlCUg9I+4zuDpOZpNcGVCuAMeZWOKYHI
RUTq+6iWd1FUelLO2T+3j3Xb3jV5djvHwxWA6A3T9ieDD2IYio40h34eF4yPdeKvo/Ukt8xiJEgd
47S8xJPhi1l2m6zzg64OKkzq3i5qhnFWRz5kvljHMJweETXhWtos0xGDmKjXJmzNVHNtDr9r5oO1
GPmDZVa0N8kJOfVlignYsKzWKaTqOKsk8akEBiYxREbB2XTqdq0Wd9AjcIPn8mvR1g+aKtwka/yi
Ia5mewoOKEeMBqEqkSQ85toVpceXZUXlJnesISqLUR5412j20mTECU3CNwvYiPSVekb5F4rWhymL
qd0zjNc7+WvRx3vLwidBIh+Rb2lmBG08gtfSnquZ1ActtiVsxZoRhH1CjMxrWAsB+F6yabzO9C3x
pZMsOxVIj5hHL1S6t7lQ3GbkUamdFfCsdXWA7bGHH+2ZDSDeaiUdh6W7Ft/Cc8OqTJxpTtBtjR0g
qneruLCzaHdpQxwXkgKzZmvev8Cm93WE08xb8VaE4U4iYixRBSg6DOoywzY4WsEG0lfNJq+Aspcr
1cf4faJNubQsCZJE9gV84qtpePJGzSXtQUz56RmbonRouBW2mbh8G1a6p/bGU7y2lylMP9kTXtcy
fR/RIYBefTKzfg9U2lsyrB4DYQur5dWReqckBJqphPwN+vMwEzVtlfqDRC4DY+skjE6kvzsy9n/4
lA5+aHQ+sptmZVDj9ceg5prmfbWyt5HvWbmzaZODJovvGoucz24+pimNKDgWCeRNWYaeNIhwO18V
sHENEThjQ6qJziRTkPZJqb8gcAXqOECfFb1iKN5EcwxWGcyAagpHwCF0QCXUUy3QVmhetAJCONlR
9aHS+JkTL89M9ghcJ6ivbkqguZCGbgqHm+W/3WXkrkAHUNMXVge2oi/XVaWf2ug4MYlBsYwc1PJw
tG/ivmPflGdRQLggfh0l1k7bOFw3A0PK6M2n/Sx/k2LIj2g7lyWxc0gpwP+cBQUFon87EybXaq0L
Vj4+O9liw3x4EhZl2E2ImPq8dme1PNRsyVSTVaBC9EUiMY/X7lR1uC9QP+0U8i36kYgaS67PuUQj
iiYf+hc6uMYS9nWhPuV8MHu5vlfkR8LNXYAxW9E0w9gUvtQSwcBFSh88B0YZ3QDIoUFbnps8YdU4
hQ+a1V+popw67o4yn2bmXlfQX16fVfdLpLiikntxWu6VxLxUmniTjcM+iptDLMF/nMIAdYcER1r3
jKEMVKM8b3JIzPoE6cTKsQ7DcxOnjwjoDhiFHbPs2MBED0K9je1FNnHzW4KDzrDqU9tuvTExWX1y
mqbsmjXR7QKlhKPxhrmwF8eGz8gIuOeCoIAthqENZPcsgEJGPq5GQbScVDiJipJ0Qhscd8RNcakj
VXajnoVjR+IlxS6OD1zrEaHUkkGEmhWeo7HclU0YjNlya+jqZRKsk9BpRHgO2nOqqadiTJ/Mofzo
Qj4NvXI/aNpjRNnURdnrvNUMZSc5Wai8FygMy7x0o2J0Fo5UkFE7PSYrREClw9xFEcMbIbsf5MbP
K8MXCjgSBawc7LSZw+vWbUf4Q921b3PXSLtOXWH/FGQLdtZtxTTLzNZrO51lZkqKcCfW5DjXhPAZ
nKBxdBPF+qsm894XSOORB1ciQiWpy8dyWJBqNDcQzj8VRf0crfyhztBhxgsDM5Ad5nye+vLR6Gov
rsyDAInC3mi8qVC+FoLKoEp8zMZUBDYIFxVNSuQsKAFrazyHc+WkRP8WdeNpff2JpfikwH8WC4ye
BQGesOkL4GRkZk/m6naiZZdJQe8z2KvwVdPb57Er0M5m7hCxfAe4AAHRhjF51Gf1BPwl0KLiYDJ8
UvTQ0wZrZ8hvCUGh6lcovdcovcsGsss00UmL9EmqOMfN11F5Qom104R4H5NVbYylw9ochTMeYSRD
/sQeYhEh5sytdoaCF9mRLvu9yAm8YjTNC68tqL6Z25Nb8FrFSIPM9KwOBG0yXyhyalMzY9Wj23r4
Ps6KG0fLI/cV+WuCFNRs35r8VTcnpnaVOyQsZa1jb2ReVj5O5cBQ9l1f2ORrZAA37F4RXWPZhzt2
UEBQFl3yqBY4AYGhRx2zGHiQmonAWyATLwQTo2nYwVhnyt3DxCht7fMLnShrrdeMTquK0NTzG0y9
wFSx22XlS4IGPOTDgq/XkScCHmV+WgmVSkNnX7b11RiNb1HKVFcmPFwEnRijzMlAxPA6y3kwotPN
JeaIVaAVl3xZ3FIk4M1U3JAJ7Jip/jQZWGe+rEJpU73AuXrXgGWpS/akkd8eD2NQA26v2681Z2ye
ENQLWdjiJcosfTfoH0aYnlJObLEnmrFTPESdaOtOgxk9FV3ng+DnqMidRp94C2asHHVnWfEKoxFY
55LVukDSqhRMSnpBysbW/VrjY9bE1pkrv+YvmjiuYEBpkR2z3v8tW+Cf4v6n4h7RjkIBbqrISQyK
8P802DkP/Xv/P//vh6HOz4/we3XPEAayM9Y/0n2AB2y7jt+HOvoviJlU+CgYX4jY2Swxv1X3Bo4Y
TWcXg1uK6l/bPK2/DXWMX/CpYXtBm4QdjnQg7e9U9/yFP1b3v/7qtB7/goQYPyiKhniogJwzhOEO
3MGMf2wlMM1MZZ8oV/15237XnbnvJ+kBDrkvWt2h18NrbeqH0Zi/ljB/5Xr5gM+PcJHBRVFZBpz+
2ptgiim59Kkv0UFQ431VbfPmjSiVkxtRpOSd5itpAg+ZYuwA8N+VsrlPyaAjieBlFtuLHLWIRCzK
w/bBbKcThn6g74u7FuohN0IibwX6gB5Cs9EL3wqhZiY+u5OQXWS92NWaB4zQM6aa6XxBrwCyelg2
8OqB/RM4U/FcrpWDX+DY08cgtXHhtgdxGJ0H2aDSWj0oqjHja8QBVRGUqJQkSofOArkdglcm6jDM
HGub2879wwxPXGmsUxcSAY8DR2km1C2VI5uDq21SjBDKf9ishHearONBOxrxDQu6NyQ9Qae+rQD4
QFAAGMImM0qbTKR1MyDFpVf2NdqDSIyBhopVSEjfbD7imY+8mqUVUsRlctNFf4fVPt4qZHlNI6Ci
WM7QaBD3ZRSaY2l5wJ22q1T1kFgiy3w9OpmGEIRxOdijbJwnI7uD6v9mLeaTnOhBZZFPGm2RHSha
VKnMAzmLDnGo8ASHsMIEjn80kVXEeqHtzIvO/n7XqAxcemK/iQBg6WD6o0rgYin46yLtMyQGOZMr
jJFuFyNJ0THvsSxrADyBdneLPPOUgniQkkl3xsuAOIEoCdnw1i3/QOuxssbnuImDdeCpMZRTSamZ
bU1HUh8E5EuMyf10bLfl/kp4JrHoZWZrQ3WeWovlm+nqC71gneauJTdelFvvHSuXrGzus3ANZNbv
aOveZiZictbtRaHDJrG6cscUfY5CKmrhIC48mULpTPF7McaDPw3kgDYzxVZ27LTMD0XxLpnCV7lM
nnqTWFSlvo3M1U+E/KDFz6pFTYGBhYDRYYT7/a0MB9eYqzMOA7dZ5mCKS+LJiYmACgnszHCRFzqA
LK+Knh9R0+yWNB+dslYdEJ6HVqr8CMpTm+u7fOwODC93rTXbilL+at9Y8vbTnKnYm8Vt+hy7FqzI
EcGUftJIppLEdzlE8LGF2ooJxP38bLSSOyaWPxECb0w5XK4mOYTtcFBBcq2EA5chOZIT+xi6KcQe
SK14ALiBZUOia27tsir2ZLXyxCW3UwOdspq5uVQ6JmqveX6bdb9PRKx09wnPXA0iJm51WzYereQl
7e9iVq5wGBGXj36cvIC9czskMV9M0MeQsQcC04HR0qcplKCxamRn2SqOUd5mC3ipYmuUXUTu1ANP
oVXtMXV4ihAfhgWrFWxnEdOIIHMRK+QJ59KRFhCd/Lmg0crjexkNvFzPpw5ZpEYFMyaPqN2DmWEe
jD5/2g4VkW1oqvoLFZ0q3BvULWUO0NVk2pYzDDVJD0VzCJTzrVrUgWwBeuFyPkqNelsWrAuYljZA
rAaN4SVVcN4Ne5EhBoiRG8vKTmUIzjpa7rJJcWVekq6MbvvuULa8sCLwbsGswp1WdLddlr5IqxKI
ifgahUFvdVQqPMt4kGpok2ZFWbFEx8rUMaWNtPtRIBTPVawxRlXQDaH/6sYPK6qZu9Q20bSEPHna
KPoxy91aY23FJ2Xl31s1clqduNlm3YfaRqFNDijJ7FDK7VLL4EtqNA81cQLfSsO0O75N7cI9oynP
EOT9UgP21lt74N8Vwk10/a6VEBziJ4x7YTeUDV4orH3VI2h3L6VCKsWBU66klua6qPqcRPj2fWXw
BCL4tYve+lwjYrVJ7VTGKFAq4cM/66y/WmeJIsZw1kdcQNpG9fhrBUrwNU8+qzJ5/6HuQYHyw2P8
Xvfgz8UZI+uUKIquYKj9Xvdsomh8uyYZX3z51z3XHxoUBo3UNb+vubaS6I9lFjs3ExU1P5FxqQJH
4W8oqZlg/lj38EDK5t+BFGVhyPkB3TPFTY8khLycuYG9t7I0N+nY0vAodFjCmkciC9wJvafVV/BQ
uYBEIcDlewaweu3xEmAkVHXZtlrFJy/hJkFEnC+pp7Gn4dfHblm6hZbgd/msxfuu0X3kzXtAOCQn
3mFrOddT7AJdxzJhazEa2p6yQDB3Wlnuu0zpnFgloceqnxP2uhP7XfJRdhr7XijUDFzM53q1nJB9
cM9tWdG/mVl6k2wL40haniQ2yBWbZOCQe5EKZaWiwVvntuX0OJcvsPvtiT10l3LNqQ3Tw55ZF7et
MAinoYycSY7Q5U3HtkThnZMFDkLkdiQXB0kDKrTh0nMszPJ4j0zMgYgfFLFynQBTFoXgSpgsLHwV
PUNT8MJ2m3XkDwO3nOtgnbi9UIsvU+kOxnIhR8HLou5u0pI99s0AffvXjnMDzn5hG+Lozu3sphxp
IMxBcS4HcyYWKmSnN4AtUZHjSaeZjWAR6jz1JwmnJ/RNzCaRSzbjrtC/1dxueX6hxrPHLW6lvrMK
uLXLSaxfVdq5Zv2oxIPUkeo93wBE5Aj7FEPMJzX4RaCT836emGzpe6G/AJZ0JKCuotw6BAzux8n0
S+JsLFl0I8jfeulY+LZHApUAtXtr+zYJ65MS3pf5Fs0X9Jm+b7suYEnmq7pyJprDruR+J1ufCgWC
XpGAbIFoX7+ADXpqejQZo65igL7Kz5VmoYQ29i2nfVmlTKeq2Aaj/s0soveko8uM0BxldmJsZhii
J7D/TEBboX/vzSrdi6yU8kkMwD96emY+5sndGjIGLBvPyEmXEUaO6UWI/ZFRcN8cZaJFAK8z79Tl
2LXm6jjQ0k7V+i/Axz9d5k9dJtwDBeKMjJSOydd/9iOCRnr/N6ftT4/w/bQ1DegJYMjA6qCx4dz8
3mWKeAA3tBuGRfNXp+Jvp632C72nIlnwtzSAPLScf5y2G12BThiVnsl5Cxbibyn+5J9ASBv0AekE
YQ/Af6Aq/iAdiPJ+6Nql0Zyk/0iX0o/4SIodqUjgSEHRanwgO3ouRnszleA0PMRm/anpX4ekIEIE
k/0ApkumaGhNTG0k/iSz8RDiBdn0YqpOTTiaq1OgJyIl7xXqKFaJ7qStojvQdyUxBkQzu1+74jHP
002A5kX14NcxvR3JVn1GhDmBthU+9MTU4WiPBqRkkqdq7RM0tC/O0eZVdkxrcguruMG/eRl1wcOK
5ksb8Bnxw2BRyInb7ytoQSlrgQnzQSWYpCDBchnGi5JB9k6S7Yp46UmzaRckBhNZDO02jeJYZ3BF
PR3tW1U/gB3HJGP4YVF6lnVbF4Qcrq2TCI1TWfXdsvhDKXqhMBz6Sb9degKK5PSIhHnfYmlfy30y
MdXFZyiQriXO3F241nrxzUAkny6R04WPpYaIvtjpHIJZX3y18nPY8j11/tKp5mFuylPDeWJV5Jb3
77Ml2zN8FSyaF3GRtykVAapSe5CqwVfZw2BvY4Y4nWYx5jQ9NP0XM0WBNdCvTy3bcxLNmanXU/et
17SvWt0EwiDBwJf9pGbOJU3QIrGk6H16p26eyUxhV1iytB/zh8GKAt4/T6xLHlJ1YJ+OX6Oq5S8x
0Z0kzNzJphGxf8IwEFmJX3DMGrw8drLk+zEnvT3TjhrakFLXbmYlD5ScDbmCbLHIXL3KcPswA6yZ
fzCa9mKFQXClfhTUNRDcNZGjcXLqFI3GQByHNIrvapkc6iYJ1p7UccHKiGZs8RVGG3eJkmHWlqBW
jINSJR9h1EDgb8ILwTj3oVIfRh2tyDKcEC7IHtkZwAbS8ktUG4g0KXJH47hUqPrYJxqzHhBUcQBG
HUR14fQLC4tF87XV8NR0tctBwPq6HMieQzSq2jFRFUou7P6ph/+yHoZ7I0o6NEKMfIzc/roe/u/i
PfppCEhF+cMDfD+edZ0ZIGFDFKIEiKL2/v145hDm0EbBpfImZcH+Z2UX7E/mR5Cv/vVN31f8cHE2
HhYHuojFXGTJ/neKYTQG/6YYZkK5IcR+pfBsX//Til+sNDXupVZzSs5aBf7nPB0U/akhOim6WcWU
ocVnnz2myhpk+ls3ss8AT4K8x2QE0PUdHmVL/QKegei021bFYEu2c43QdfArbTmyFQ0HamaUFY+z
EB1XdebQM+7Gxfg6KBmUCPGSi+FeM3pbyTakinmVxWk35MSYbis5a8sEeZtkgg1nDs3QmKnbUKkS
eToJk4RRy9w3FUalYSU8aHSNbtrJpUWTr7qxkAdD9GJNMxkLo5OKyy3DyvfcAOyxGCQGMXNBA2SV
r4tOFg4ym0hvAxae0S5UhkCSFy9FgIXBkGVb5ZZL6bXLE6ZjJ28lpxX1m23cVKTCcdYtWOMJxjH+
WHdSE0b8NKpRPyA5wtkVvVrDFnb7JqCHWGe+IhqnFYHrFOI+staDCvC+EosgbcVrHXXXNTWCjhDW
KaG6TkZsHjL+JSS8wuZoG28IhGP13mNq04XHpLkdlo2SI6Dkim9Q5T+0+uYoagmBze+EFS+Ixb6A
zNXFwKTXkh2KLjmTY0fLnoTqVWLtYqSf2rSfJqrpbdKXU6zPByUenIgUcztVhttVnL+KZkSUWbtb
k8qOSOjQIoySd+kYDMx+hUFx8up5WFS74TUrV1/UunuhuaC6Pyph+ERS4y6eb4X2BSKxHj+IpAfq
80c8W8TQ4LyRwDs31c1YQW/sf6PW/VNu/lxu4q8QNXhebAuApfGR/uvjbPfefpC1+WNz/9MjfD/P
gPiiOkIMixj0/7qk6dI5zqBPMLT6v/4STVKIIEBApCsKvxmH4B+9PYxq+lCKUGpYUVf/1k4DpexP
x9n2m0MYhhyG2+VHOJxQtnFiGqvmTOhlycVBXk0HPyM1MQmvrcPcLoDiJCYZEeFDJg6fiUkwQEHG
53wQxpesSz/m/n5iDKayC1kbVrht/4JGHjLCMQ9XmtEhUMhRVgX9RF6jgI1TZ26V9NYNIwSb4KIC
4fbyZCUAfXrVJ0ZgJ2scIp3oRe0A+is6Di3DLgb1EEIRwL9VYX5LDXszoLghMx6AAR0pabxpEtoo
gwOjihyCrg6V8hwRgsfZNONtS27blzoMsNBmLC9KVcXQWb6a4CdmdINaKPtZyww8tDiFTLdm757e
Y/8DMrGGmL4r3TGN1ptb85zFwbbCHsYPgUg8glSvgnxPye30FNY94WuCoYJdaB+s/iXhI8o8/bzQ
GWt6HMyjiuQAqi2BYx1h4mKI9oDEc9JyBU8LtX2uGj6JW4j+0XQuZVBG4ROUhkO5GA7ZGZyZO3BR
OxUdsczYlOS8S9mn1xpCxVyWULs6gsENzm8iHtT8dV3Z9OocIxR2tiVIX6gcifAKbc3Qbyv1WDSs
/y1rH5IgYXEOjeS5Mnr9YnTylU7lRUlrDxXALlE+G2yHWf+iTp29SVybWOC4EnByfGhxSSztlxWr
K0lRW+F7mopLvGTEDjKLKSgVxTr3s4mtFcOCRFFxOOa2NRl2GRHxDFmpwcIho3MIO/5nGralzFsR
YaYpsrOGnVGUCk/A+iTXA/5eAfN3p3lZ1QUo1+wIClvNCylk6v1iad9kZs+6IrixxPuEnKFFHM4N
b4a5PI8Zey/KeK6Ds0acM2NR8NEYZPiHa9MkvoLTQay7m4E8NU0uTl0LeInIUMr4ueT/iU5bUM+N
0UJQRyMGwE7u2iDs5sBkTITs71GbGEbIzRPlOGk0jG+J+oswlSdelVegBNS7oZmgbaMSnhmItBCw
Se22FtKZcEsMYDVicVNx02k1aoOEGbE3ogvoPZcKqnnYiejX3sSqjx3DVJ08Sb8kTQZEq78l5YSU
bJLlw4H6glS/9VRUxbWMugtiIc8yGeZjO5UxlDZCfWkWmTYLqdqYPUTFg5GkhF5Ye3Z3O4OfTm9o
MnBpTjrva0QFjRHE4LWSVt9F83Tq5sc5/8gmsHwC8WDteBhXGo5U32cN0q742OMaVZsHtBlubIk7
Ax22ad2SBk8oT/4kI8DZHCcmm7NxRkuHOeifevwv6nFGYAiTFIXBBnhRFtN/fYFRj+ffkp/vrx8e
4Pf7S/3FZCgtSaRjEIzBROLP9Tg5JUxofr2hoEpSdP+xlIddT5XMrUakhqSI35fy+i+U8Js7EkGu
gdLw7y3l8VT8mwvM2oS9UJI34e02vP5TPT4QkLvIA+MSOWVKKMSzV7YmfDiraux+EW+4eTkJZVy+
usrBUHilUj+NmgaWqSArBm0fh1C6yLy9G+wQ3YcRa4MrShkLnKZ9k5b5WDU0wFgzG9LG0vd6xJRY
CfODFer3Cg6xUMflHhE2Q9crcnqyTFrQ7oskwe5WHY1mrmx0CFXH6N9Ugl0ILAvjGuii0edMCrBu
9w0wkkhGA8N45FZWKi6LKsWvPfkSKlbES+VeEkg2mgXq5llgKZq1/e3a9xdaJb9rkw9d749Ioz+j
VrpOhf5kxNOj3FSPKug9co5eu4JMHMYF4LSF9Vus5l9lqTwDviqh0ZHQbbCYw2Z5I6b6HXBkQJMk
Kztq1ge5Ou7VCpNdj3p3wKQFd5JYtCRc2SQWYk7Qj3IjR9OprMp3YUkx6VcTz2xKbBFwK2IJJQ0d
pVUE1TbCma1xINlQhrqHgx+e4XM+hNTmCW7ELC2fO/D6uxjF9mXSgEENk4YDQF4b/KE6zsy0+pQJ
RA5EIqziIkfMlKJkNOOqOwr4Y23AHbVDbEd6yhWkcbImSG5TZ7JX1eUln6Pxtqg0vql4W8tktc1K
sc5z1l+0FGcCG4tir+bpi1DybCWpdYoGJhoI8w7rSMPUiIxDumH6qDH9QIvgNTLkzLquDX8YETY1
xKgEXKnM3t+aCXYuZp6jzd+elPNDLejIMJj6iMdOjxmWGEbt6/AuroUy4iNNo/tkIjdSRzSC9y89
i+L6imQhp4jCMiFI/QPfcSCS9tAL0msqlfd1IhxhyoNMyiIekd3CoZs6AUlHj8p7Qf8gP+czWXhW
R8Jdba1UQ0UC11A/iRO7Clm4LBOOIjRqdibhv6nyExKtCEIm6FJRvRHXgdTZ4T6amW2NZWQz9OIu
qWwF4cVSlPs8GU9RlF/qPJR2RYPLNe2n6FxE3T5bkWUyfD+tmb465YSqIgtRlhUS+NCVaMJrupas
UVM3RPuMdeky5CImfqQd4LJBPXaBWYTvSm5lu0iZDbeUkKaUiNz4iSMpibzLIOakFETQBmu92ZI7
ETAqusPbOkERDIRzms6aiGVz4vdtpRSIpxpgMnjq8oRJqCLdDeyTXFUEclI36gtay4OkLLfWXOr/
IKhYlvxbBBW7UoMmBV8FzY32H68j/3/+f/F1/a9r/t7/m6bqh4f5/VICPcWkZ+NS/Ysa+H1CxJZy
c/FxMenMbrh2/liX0mpBXEa6JqFgg471p5YKTwjLVVPjK4z4ybf4G+tSMPU/30hY0Awg35uV0Pgx
10eK5WIFUaohK5CbXSdVGxZpJ1D3cdbc8Hn2pVp0aggeRfQyYs5FvMIxt2LbL4KsV23k77Y4pGRp
YlYTusyfR+EM13aCQjxKn+EINCctL5WkuEZqSmiuXizmucS3u3237lkp3JTEuPPuNvbzsNzXHZkN
0KRqVGp52ByMuXzokAkDA3RQ6XjllJL1nZwAXR/JJj0MYwSnU/AXnZNUXbFQNXehlD7lI/0baKUe
fWyKKrPMjCOp2L7CGqAAUVxr0amJQm9AJ9FGXCm56Aoli9o+Opo5NP/O8ldz9Qj3fhnBx5ZVLdjV
1JCZ2Q0PpWHZIpZA8AOqq45E0yqYClX03Y5udm6hY6YcCpwZoZ9kul9yxNaL6AvRO4eOPaPpjNo+
wNYy7IokvVlacW+Ekk/WLihTYDZoWdvYtNuiQNo6uKme7QVDOSYVyz+9Yx+KdFxQcf0RMyMAkY2+
mvjFYk25rObgNCHNJkk5bjeNfidLQcLMhUkeKYB439PA4rCV8u6IMM2b8uxbyUm8LMah65r7WTEC
nBDbNmMnDX1nJ/ECUrW/lRH3GGJu65AYFxInM93kGmlFh0j7Y9FJAPTeTHo3IiIfiTu1xWR9U82C
SKBeeahnxlNgFVB/PJszGvRWTg9pF1MeJDejOTA5SlZfmV5zxFXQbq+iyK6gxYquBePcOrkxnvEV
2vqSnTBZ2FpeP3YV6b082br8BcWKVzShbZbpNWU+OOQTnon1Np6UszgqR5x/+8zws7U46kL+3q7a
Ma30HerhK7lz95Uyv4fSepdwMdYr6/QJg+cqMiqV76x2xORZnqrCuIph6/RD6GgQZvOeiKgqdqJ+
9Ret8YR6vqmKiXhq3bfg+Obd4gxxddcULyXLcq4SJIeYqZbObiz1rg2tQNvcAJlw0UIiE0PFpxo6
iQm430bXvTGXbs1cfBVN+Tpm8jGCz2UYepDjZ8nZV5tryKwgdlYLoYKIpIaZX4QLQOcHxYp2uyr5
CcatP6MKrOqAZwGgWeY0xTmqN6uQgGM/dIywem4BD6jWKRa651YjzAQ+UCXX6LCgGmnxGx+s/crz
Kcus9BE49vygXpnulKz6qlkJym59FhECWf4M/zYSCF0BZa5EX5Zshr/Wn62lB922sod/RHCIG7Zi
Dqj4cvUF+ey1wahvttZxQ49HAxBM8AcdRi7tMRy/9NOHlXbXYQU91QFkzwKCrHdl+djQFU+5jmWD
XQnAnEK5hDo6DHhkZsrbtPfWbkLBviXGZ/eWJbv/dGt/cT1qIlsKtDQInQkE4f74627t9P5f8A5a
mDY/3Y4/Pcr32xFrO8voLWwE/+V21X2/ILnoNP6DeHv7Cj/7jwuS+3K7ssmmIBwFNdKfLkgGjaK8
3atIgHBK/i2XpMR3/HRDYtVUadk2MRFi7x+E1DA5SrGXJs1hchFQs5MXnL0TB2DdxOwFb9OHtLAZ
rPDP8X6+OuuX7gDDEQ5pyQAodwvDaepr91RgMLBnxdaR6mm7ih3ILrpEd/GVSO07xSM61pkdlLw7
2X55AUJit07jYnrY9Q5HnM/uYXdLDu0p38v+7L2gzvQat3FRDTuwv3aDbdqA6h3DiR+FE3zH3dNk
/y9757EcO5Zl2X/pOcqgxaAHBemadKfmBPaooLXGb9Un9I/1QkSqisgqs5yn8YVZ2COf0wVw77nn
7L329o/5vfy8Tl5Uffr9q3dfj6DWnO3hJwcbflCfeiLN2Gb228+qAcIpZ3JYMLw4+Ep51MF+vn59
fRU2T8NbydexbIu8q8a+Y/gTKP7wS/gMJ3eDjoDzxqv5Chz+Ohzki3xZ7+fP5Ee8ytf8FPPki3TP
u6fxCHdmUPxKLkSqTXRKg350rFfq3PWkOmHhqdkuB76Y7jbF4pf+NF1T8hXuZ4yLd9JDaeGEdxqe
0aPgVx7P9wes24H35hPaDeJl+WDYnQca0M33vSvtl5v0oD3QmjzNvigFNZ9d7MyDk2i+XjtG7oiF
W9A3Qm6sBS29ztGTwNRM9+J6GFinQxeJgrJjXKwRpdYgXmKmxFDeA9mo93fGcN/Oz+jLRCJtEl+N
DrrsY6y0Gq+sd622R0drWIgN/K48heJRL279ehO1e0JRJZLCWMLMfTm52K82+lDo6ulRXA61cQjT
Y5Xdi/GumW3afN24r9Ig1VFMHQTlToh9Zbivprclemiyz3W4LPGu7l/S5YdIgRanZuEkTH30W7TU
tm4jFrBfuFodJGz292Nk375vzWGPBIJvXi6H4PvuUXDG3dPT5aW07c9PZKAnYgI8T3d190XfpfYF
CZmvnTt3vqFKcy4L4V+xd+G8T+Rd/7KJP75Gh8CHu2wPYtgNd9aHOLg9Vi8Ye7O92Xhn7hfX8GEK
3DeXaDc+kl1hAVO5NBQrYPt3hNvasAX5+v1S3a7C44Sqw9PuC7vxjg+c3G33dbCPgl+7r690qX22
Drd10dPZX0J1prVYd+5E3jdzz4eMzxA/ph4U64EPReP5fXNTIwNIDuLk8bz0aV/j/48JAvGxPeNx
DqerpOxD6Tih06crbluX5lAiquUrdhmicVStbC6gg+THKoxSX/LHKODyViRuBkeTiABzsoUz34XC
UVnuMQbSopdO+cQtSBPfrn6MBxhOnZeNT6EIVBHH4A1RXVpecSDK3+tuPZZuVtgSrUwHCqf8jMze
w7r70TmP0Kh5+o+pC0n6jsRyW/bOfPsiudHxXXX8O9WJjslOdSTuKcN/lz3/929347nwZL462/K5
qX9Ex7DNIAz603Zrb1/moSdEy58u471kly6ZvQ7epg/MyMG+OKSD3VzBMp1G2vt2+QOcTtCOJKVr
lJZXWuHnRYBf4+blvtQP2mX5Cnfig/WrPEZnqNH1i3FbUptaz1kP/Y8WGFctqE5K0LisAk75EiZH
qdwV8+EmOCl551lO4PL2hzh5N3VzH9Wd6si/suMdJaqNXMNBFxJIF80ryONiNIQi31PchEX3Yb5G
e64EXwsmjCz7ZL9d/uut3BlOcmpe9YcJ6xif1Z3h1cdvUJhe7CeH4ay8NGfqoLvMgX6+7oPa+wxu
0eDe9P3yljgvHHR4yrwIGkj3JGuHPs3mfckLrXezsheBZp2LK6bwA/pAEJiEA1bOh/Cifg/vTLdD
X0bXT9RJ7XQ+4SGuwQnD8gYomdwoTukKvPbP+DXBUmeTNd1cp6Dwtiti3VVOeB/Zj35jf9y9n/GZ
2ohFHPNQ3ESPnchRn2q/9jtHOz52Tu5mXirvPi3nFtw/zoAsHhKvOycHqbelF+nYBdN5OGNq5OEb
p7g2zuNHdRrtYL2FvFWYqJGtV+dS3kE0USV7QkT/o74qOYZN+6A8Y5Pd9wcTrCZOI8bsQGDOVeZZ
NR0N1ASOoARxytTYY8atN+iB/AwPCRcgWnO2guxQRIHV+uVzudP34Vul2uZe3hPyecqf221y7Kas
zKhQkQwkTgPJjKUCiWu3g4M+DAGnp9Vwo9hDt2mlu4a9zdipZjCne0vCyruzcK3T7urIq3Y5gwqj
y6vIf6ZPg634pFw7PwoEh+H3GRZ4b68vuE9m0cZ4qIUOEq3UxMTOW0WuvIJT+0n56HDsZzZeaH6m
/0iekrP6pr61H/p9+aJdzBOgE59oxut8Q4lAbHn6bFwXf3ABNi62+GqcMcSAHn7GHcmZrthXe+Ow
8SYL4mwCAzav6hmt3TKSXB1e3jIEuuKon5fFn72viDBzcogsT6jxPZyhhkXKvT4eJsWVE6/GAB49
Svm+Ue4HUHB5IGv77YRFOTCextlDLUE8AOaVehcvh1DZGdAmeTovKXX8I+EwITIEpA9TMCpBWx6i
BgfySZW99j08Gs8Nd+jktqWnCV7SIRPxugUv9IGoMDwrUkRrAKGdF4/nNg0KWoDVDTicNjvYSXDP
xvlusfYYQcQ4yBHGSnspOXPYW38Zz9J5eKjQrHJWkhwLF2ntTtrdhEYQQTSsm9XN1J3ZBIgDi9Je
QV1yJMTW71X63izPWn4cFC/JfKjZGPDbDF2aV04ejNBCD1KvQVZiHrSZoehp0NBy+fW8L5OdOPl6
442K30wXMw8K1oy3GpP+6i7KfoUe/4liuEJuorytsVuZEGFtzKdy5cE8nu9JLLnHSn7Xn4uHklsc
fSHXUOSU18J/mO4kZnqhXyHHJhN63tFVjbiFXvRyN6YEonvL6E9cawp/l8GlmD2BLsuMcdaFm6Bm
juAK7vASP022ftFv15/dLuN4rrCPEvnkILLgpWrPCZPGK2QGHCUSdh3qiQXAECVIALK6GHhdZ5NC
MTwOCVvtcl+74bdi9/BFA/Pcs20uBzrZe+kOGuwthEBqJ375BAbiR7xovdMc46CnDwQxwKNQxMSM
62uyq516WRmawtQ5yR7KkMt64su17DN5lAu7lnLKjsmRC9OTqSu3r4HK8gjb1KGs5MW4ux82Vhe3
3HEgq5PuzhnqY6B7yh5aRJCfh92W4JkGhgsB1/19h992esjATrqVvnbo/OD5db4Um1Ohs1V9v5fP
iv3MbIIi2LALe3EAh1NLU0KfCn6AS3V5Tpb9nX981uznlkcu+LHtX2s8egVt0dYeuFD4pQpPerlZ
u3if7mkJAeE9S/vqKN6EwVNKX/kqjrTnw9YeaW1FK0/McHUid3sfc5LTJn5zfheDr6/nL7J4+O7X
ZD9n9hdF+la3b7UOC77H4mJv34dqbpeEx+Lh6g7ie3cAqEBN/6h8xU+hZwIBP4fO+e79avJr5Au4
iODnhziPwLx1O94fv3W/qMFdahhqbqxAez4itqObfMH44ytgqu34kbOIeaZn5po35if3M8uprR7O
s0sMVTw63S8M534On8IOA9JMA9YGL7qoAbswb7vJ29S7M2eQznMTF30PtuU7Qg/XzB0aj1uzvJaH
YS8EsW5T1kbOcpQwYCkMnm7qcKn0gMwq+FI7bup88kxSKqa9eGhekKkelmDEKvcYXkoH8LNu4DvA
gG8bqdcxjfg9Mfjf0qGes/R32Sf9sv/6v/9HgyuLDxodzuZXJgtwswT/z2d559fw+av7szHoTw/x
14O8+h9M3cAWKZCGsAVtp/W/H+RJNGDkybCXnvZvnqG/HOTN/xCxPKuIJK3fJZRMbP9miN6eJCp1
kXx2pEP/2kGe8fKfzvE8dexQyIdwS+MQ4vv/MHtNFbkd8wHcUSiMD4aky7Yyy60TJjgYEZhfDJUM
AEs4N23vKHj7QvpVdOeC1uyP8azujY51Nl8iEDwDS8cCcjK0RwtogbF0qHQj7p9+Um85mAIhpDJN
mVp2YNeUULUl+BquXgoPo2Du21p4URRisMr8HQfRd6mtd+ocOwh+g1GWfSXBj22aVAL4ruNGOA9q
7Yzss0rNcV9QL4PCYFVdG79ZRY7cCweOULN2ak9BLrXHbkHVYIWHWpJ/JauxE4uIjDNKsbyg4GPi
5LUxRxchtH60Jfmpov44Y4oER3GrpcTt135LzSFark6fq2wQHGYXJ5S1D7MeP1Xa8E2/xh8m8XUc
DlH0gqzkOHDY0hKtdgSswPxD8zs26EELsmnHgnwpAPGMDOiUIsZdGvmJmnvSYHHMSeXDALAlLzmn
S9JhDlEfldpLksUvSgMvtW0v2ZhDAS9oC1d3+TIcQfS7Q0obf1pAc2gVS3k1q/TJ2WRDoty0qrqb
OqRHk1RVhO50LOhr2+zUodurQoPEabUEilJ1Jt1maYjwIuvOSX4jLSS/UReSemSuNp6UcjKBFsU3
JaWXb205O/OvBnJgm2TvxM3CRuogY/T6VzLod2OWEcg7Wk/9AP8PigR8x2BmpGs3BESsivWUgb5y
24WmrYxYHfrHgDQ3GqWjIOrhURnGa0Z5XGvDhZH/jnsm6A0MTINJ8IdgdZ7Q0iWBsRWu2ZMMfCMv
qUZFOqLtZKK0Snq/w0/Rg/DoxdprNezkmcC+ZPUc/OF/lCZHr1IvHtU1Py9DvHLcaHMnS1Xa2QvA
e1BaD4j9HvQqiu0MREmfjYwBgOgacRQo2ti6Y6MvVJD1S15j7cVQhtVJFb7MikK4lCeLi0X6XBfM
7r/RV/LfQCyJGB9LUaeFQEBGG2e5n2rJWQ6R5sUVVoJ52CjxnT7balKV91qk9MR1lDWZfkkT1GI9
03MvMOQ2ZGzmZsy8xUhI4RRyPvxa+ZXUKOcSrbyaqRA7nTRxjpeNCsN9lrrTIL7JgswptWU2u4TF
29BRPfbREINpHBrUBP3Xaki3VlkXdyllldlF1zhQTmCm61gJ5dhkTx/DkpA/lHtSq9hhDmPK0NJv
q1PRCiTl88RghgNqlsILaG6LpjVYe/XJ1YpV99fCwITcIqRFi2f0FiJEnc7KpCGKrjmRqKsBJ2fA
wxHpA5SG+tmMMo2YhNzXp01JwHBdyKRdqEGLhm3rR8wRlpLhylrkVPacHOYOcWECyhaSQQ3OVwjm
rvzKIj2Cn6286SOQxDnZE2An7MYE0m3avGhNzjzbapGg1MaWymAchmn+acmZxw2iPEazjDxBexnn
8t4YJAVYWrZLiVYwEgRd87QZw9P2ddXpz2fGe7eVQ00eaNgFbX3tLuZA0KhcPv6Gle5eRO1qxbee
pOQq1LwWX3HW4qWrEMdJ0T4Oi5uyam9Zrt4bcfxQRjTb8lDcJ1sen1EmL1pafEnT+AXuaD+FPVY/
7aiKtQFuxRzuloUQaUtZ2rs6rUVPktNmX45d55FswOU0N/eKQbBJCVuhbEFVzOPExBJneaMUcE6p
js0hsfBmc2JNpsFyG3ykrrmYO+CTV2MWKn9WKI70wnzLl/UtiiQkgLOiOEkmnaYqDtamvB/E5AzE
wI/7hnDX8Cer9ft8jSQ/w7Brl2ZyNYX41Gfrgpxj/MxlplTEtbF0yXdm2e+WEZjOoGs2OpCBDA+J
o04KzKiqhHukrNRmegiXbuxRuQ0Kwc+wpTKVXoo6iwSFSHDNMGo1rq4XLCX18NiNLcbAtHTXLLrW
sVYSxwBftEcOkq2oZjSJ020aDc9LSihkwclhzlTV1fvpsLQUdHAhttXR3E8xG8dcnxZtOK0KrCVz
WT3dIC01xBkq6xCmlfp1gu2JZzE7WWv1uq4pqULxv+mU/1ybwGRexlqia6oMdY/C7X8r2P6z/Pru
/nvB90/+/V+rNbzaIr49nCtEX/0uPvhrtUYCooH9SdIQe2/5y1SRf6nW8LSgRUCX8BewjcET+ku1
pv0HA3cJcg3xLogWLMn8l3QJyh+l3r89dVzhosQ+yhP9g427MFHKjetIcnvNtR2L+Vu4OTf6lu49
auJRnw9NiFx1zZNAEAtI9ybkE9Yibc39oawuGiLXPpkPYiY+LMtTRIpOa97IhN3FHNDKJQWMQ/Un
M6wv9BMU76O05IdkKvZi9SVr2U1lfjNEDyO8+akfdz0kCQ2MmEQLTIPhOMiDM7AAW82j2oTk1oqU
VkaOhkH6FTLWlwGDiS1Ji2lJepVM23stXBZgWxMKd6YHN8TTIbaIVtW9JFIYWODP7jAOi0uCzpUh
cqreNarK31deCBy8NuRjV38vYe8vVRUUFkl5mXBGgnxmLI/qLMLaSJt9OsNtx2++HCaCAJKlCELc
gNkQXknkyW2pVY+hWj9nZn7N6uZ7YJtBXbQflsVOm+jcNTTZGGnNVejMBKyYSnIc455oAn6fUJ7G
SsWyqLey21fzi0AVEkmGU6hbz6bqd6FCm5xQ3wsQOcENF9FEZ4/aYZCukpa5dahdBLkNmgosjw4K
cGQc0jfSRYjiX3Ni2QIK4KWqOUWXPXxj5tmIx3Lrfe6LR5RTL4Y63w1pcWopfPGd8q6uXhwCf1OS
R3VAQtdm11ieTyXD53rZ+jAzEQb6iAcgJiwiqZ/EMtnHZuWNJv2LfgMwxu1xXjBul7cYG2YoYcWk
54f6F5kf4xrIdxxUy0I7xJg4yaFwDRjtDSXcRPKX3WD3rFtUINg/W2ygMnbQGVtoiEWoggDfKXKw
1uouirD96VkwmHgDyzG/1QPAry5m2BT6oiBdwii/M43RMzdDqiQ4YYMAGqOqnCNsxriabHlpKvUK
VtgLaT8wY4Z9g9U1xvJaYH1FYBgoWfY0q8lDYjBWi0RPxyrbjd1JrjWnwkJbYqVNwwXwWvhTYWkI
gbHqtfaoajM+B0ZcVYY/QVLPG7SZNT3I228iuD/H4XHaHLwd6vBmxqqEtxcHLUQSnc+qTS/EkgdN
+EvFqIgUca9hXCwa3Jz5fCDtyo2aBdAZBkeMjhBd9jHGx1gbd4gDmGTpOxFj5IpBMtuMkhgmp167
qBgo081JOf3mqcRcCZYT+HV1AIL9sCjrUStEGvpye68NeofqI6yDRWxeenM4iMtA7zlDStAv0b0E
irTZ8j2xh11LKwxSbpVBDHdriDEuqU9xq/nC1O+aqHwKpTIQpnJ28xzcgBzAj7obZPQJzbLuE5ST
Nsbjj26LY8sy6bGdMji5yd0SWW46dx9D2+6kevUEsJW4wvqCuK5st0bdmzynd9Ok7atZftXK/LVI
rOe8ZIhbrRi2KoA2bXQUpfXQJMNb0vRe33QoSaZrnZw6maCJqtVf67QEajFqH4uERLFvOdwM5At9
kJrnhaSR6IiM5l4Awal8tU0UaGr4lCPaKqjXY7I8hHT6d7jPP9+PDQO2CIQTCRW5oSsaLYb/uYHy
n2X0nf+//6qrPPnDtvxPHubv2zL2fMDQCvK+3wQPf92UNzupCR0FSaCO9GHbef+uhbDwilqcq9St
rbExAv7mv6J3soUIgAEgknyLnfwXxIKANP7UQtlev7H1atDDa9uT+McWiryosIRb4iircDzkJME4
I2ZIbnNvCQ3DzjVSwnMMk2h67AYDZYaRssBQ2SzPuIP8dKDZjd2yNCQyZkkkT6edYpAuPOX9rjYZ
OmDULDviaDfnph4hOE+z5NeiJP5CV2HI60cDBXaMss0mFX0f1UjLKeD9ZtaJZgeCm625W+XmUR4b
lN6W+DwUn62EInwuH/IwcdrUDEy0R2puklQwIGAblFmyR2I0CAXA/LKRWgjYmAjaMAjcyLbgjbl8
iYC2iNbcuSoYlwRuGFZLdM7Sjm3L0brvHC6JlU3nWL7iggsQQO3FSIOa+lA3nyW4GKsrPA18TJ9N
TkwibwpWJjOjuxDMDB+qQ3bNZqSluLivNxgNUBppptmtFid+pT11sVc3Ty0mNmkwj2FWOCNomyah
jT4y5lceQSKzhKyxJ0LWNkThIMMDbeX4kuADjXXgsusr0UyjK87ah6UCGjFTxvabCHGO9zDdXqMZ
Wi8aFS2HF8PMIjWSPYcRdxZW2daU+i5XHudBCCJlPuld4a65TjZjeJjCQ55NOxnZ+W+3y7/7sn/u
y1LmazBAMDUqyLn/174sGiuHCJL/XuhzM/7xEf6+oig668aflhN8mSpqJ2JJEFn9t7gw1ozNDUPx
T/44a8rflhPc6fguCanlX/GIGNX/leUE0+aflxMZZZWmw7vc5FX0fv9xOan6VZvVuEYwIzXHYnyP
yWpoQ2mfopGY2g7O4q2WifUwVZpVwsVUMC3iyl6X06wILjGzd314nublqWOXr9LmFz49N0m4KWad
zAUSJGn9XJOMBUjIbjNTlC4uTnOPJUYcI5+DMXOJad/3K9kKiZuv1FerPO3U+rPkHk9UEfJF+mX0
zFVm068RPolhQHwJSRhCMMQE/gjtNQNTx2ZruZtfQqhknygsr69QHJfCLkGpT+KKF8oKMsyhehvx
WITDwiM1jEqYxTP7zyIvxPCQjuLRkjbHJ00XVfUJl3bLLdyRkEcJdTGt1TuD8MdmIQVySjNHnfUz
LUBc2bmXEhe5itMDTdjDRIzkSJxkJ8q2mjVerHwMTeHgJSYTHBFS2eBlSC6tXNFp+rbMzDea1luk
9iIZD6W419X2GnOC15XOrzXpOtagm9V4cnvsFGo7MdXPnK0FbW3BTTMMvlXxRQvyfLTsJXqNY1mf
Y0ShehYeyBSwO/2r6yklqRlzbKl1Ze2t9BqaPahrkMljui8EpK+MOzsjtTuz2a/6+DBOA+SAkRon
AyZJ0hfJMoNxJyj9U7MgTwvVh7All7jRiftVnO0tqkpIgkZ4q5XMn5TinNYmg9f4o4y1a9nqNKuA
wWPyLMfan/OEbFiEPCrZq5UJkN8K2q7ZxS399RGf5bg6GEEPVn7ssop2zK1LkLTrxUFJ9ha88UG9
kdnBBlQ/5ayTQMPnmUHecqoMUMty8ZiMgmdF31ZK5JmaXPTVRCwWB5XxM5P3lq+vRZaftRbdR14d
S+F9ZpPrpXpn1Z2nCOJxACIcWsldJuVni9+Ecx6mdHPp6SC3ahd0kfy6rdBW+dBWsjtjnsISZCeF
5ErSS28ULgehOcbEBRKh1KbnWrhbG8FVigylvugUGLFmrjPjp216lLXhtReSYz7ivS3pyZIMlliH
BgzzukrBQAgL9gJP7xQ31AhV4ZMqLerYiNOfuED2yg46uSjRAIvRIL5OTwhuUQNwEHy416ir3pox
eW3nJijUxPn3VvE/yXFB7DHGQvhqKbRG/rcK9H74pupvMb1Uf9ou/vgof98uGN3xwKokAy1RthLv
7yUo8ekWKLs/EU3YGDD0UhlDLFGUjXn8D3sG5eJGILG2nCocMP9SX4i+z0aU+kPGJM+d5hRbGvJf
8w+bxrKsqk5GG6pX0gY7jmCdco2ar1B/beIzTJ4hcUDpjpVdv2JKMemj3uDVNSli/6DHzm14sODa
j3V+TsY7ocY/vaYOGs+m8lQmKi0gQHfO70JIfiFhKBycv+aG1J51p+ZBZ6ApPxrWmft3yA+r9qVO
T0W2q6TD0t0W4R4/o4zRLQ7eR+GwlMeuuo+Nj9p6wn+cY16EezRdrJ6MjgCpfaIc+pZsQmzTfvo2
7gkc71TClvcWto8QcdVR1US3a7Fm9q/GetH7jza05e+cShWZ4njfU7P1hNMJTtx6oO/bKWCFW0ld
4f87V4wJY7/Q1kpp85o7nsCo7eTNaHATzSM/rzWHbj20xhkkXVF5huYNy5MhXWYMnE+1TijDQ4SX
UT5V2UvGyEr/qlRmKQ+l7hEBUGq7WX0y82OTnNcSpl74q5CBRgUEGABe+ZT0n0EpmZESDN4+plEw
CPcy4eFY34qzwtAPwInEf+PyZQlvpR8pRwEjW5h/1AyrDEKdsR7FE50ZH9N9R9dOD4TuQRvvtfBt
1M+LDMZ4lKlkCVTQD13k6N/Zas9sGQ3UwsdCuGy27dxfF/jtD/TU4zfeMOpsprgYV3RiwNDCAcRn
e1sdWYZN67GtMcgl6QYYodnYNY4l0dXeGRqIHMkZMrkFKjBEgPbyxju5bxK7z23Y7cbi0dBZr+J9
dA6/eFnrx/yh3KZX4Sxd1Df8tXFvNzSSSjt/EFaXqxKDY/fKjHd61YK1tcVPEuAf+9TJLZdWmKQB
3cY2ZHeuchV+GSWEMGaaJPX64+IxNEpfwgfrOrlAJX/ZF/Nun9u6c7pH2XtogEqAn0VAQo8LSfVh
fYpeCVdFQYdDtdgEQp4CkrvgZBUg2USI2L0KtxYf6RO/tBltZiN4LGKUMq+8dlJnVERiCPMkH/BM
gu8T/SK6I0yLkZfMxxzSxlSflQKvkV/XXqc5IIdQz5ahs3ylLcESdvZNMICEOGS8TNPONDxjgSzA
AG97Z3qySrZ+ij3G9jLbKSoSrnq7f5lfivftY4IKcSQuTEcGpTnxR/5BlxN7ElazZN6+W7xPDfxq
x/pYLhz1sNAA9MgJia7t7r18gDCb+PMIvfY48MuJDq9g0hJigxrQb++kU3jQFzu/N3zlyJaFF04l
LYdJLS0sj8cjCiJqcIvZ5Yf6Kao4ivd6t+nyzL1Ju7Luj4ZxMIg3yp/zTXu2pdB8knqWNKcsx93i
0qMdsaNAwig9ShCVgk5yAANl35CGqx7dISS5s7a4yTe1YTfvqzUYBZcckWpkmuMIZC74tK1VZpWQ
i/w2ZHCL/cc1v5pvDXwYfJIIUSPx7bVOEeAsiqNV92zfW9Lz4leY29rkbFyNs/AUnaMnJkWbALqU
bGO6b+J9vzzL0muv7dsOXJEOleMioC4TQndS7UW7GBUidrdRwVC6Gf1SYOtzUKK+VflkCi98FjbZ
ZPtSHpe7FUFY9wFKk0vQuGXvwkf3rlR7OXxm1UpFYt9vceiGpc+fIXUhuPCXSohG9CCU/KPHtjnU
2q7vAqXeY13nfCxDlmAs9TVf1TftJf9sH40H9dr94uZlIb/lx02JyWUACYO2W2h3PzipsI5FptsR
S4r+9KC4Y3aj09qGe3qurJp5RgbnNaF7LtnLM2InAEwYunO6wOBD8OExzm7BQ3kaQ4VfyXG4VYfq
iXkZSVXiubqRLxxG3EW28Lr8KKM9fonf9FB5GtNlRaZaEVfrRrm7zHt+Cfh46Kegonuy3wtcBa4G
mhxd7/uAbcA2PqJjf4LFV/0q78f77roFvciOAqW8dyYlQGoOTJB0DKh846f+nj1Ht5r2NUF49L1/
NZdxJDid9c7pvqmLE26imqrWSa5LRkfjcRqg4ge57Ago3VDA6s4UUbKfINpxlK/BjJKRi+TuFcKg
RdGo+Ors5J/Cq7nwisDqbAK36RcXZoGXy2Y9GPmf1/6j+QY2Iq60H+xNjvK+XFOuwcflPDwZrHOD
Tb+G6BgVtT/rCotrTiQqpzsHmZkpsehuQnqE+FHtox3m5yOk1CapAwSTMHZnnXFY/Pkj/pCHLkm2
YtkMpum7E5c01jsK/fGnnVwaFioAX5raqVfEO0MLlulcdi2r7g05Rta7iUyilV28ASVcpZ1WPsjt
45CgIzjI7b4yackEiEsQaWzzY8uT0V9nrly5UuUPIWZuL5+vlX7epjOoMzM67EcjOaeihywZuS5C
bjpfHf1hzVEVr55czqAs7IL0qDIpqLODUAH6fU46z0D5qvjS7On45apL33zVwmXornP32RTvo7SX
8b7Mx76+mOGvTvg1j7dK9PtbWJAhFRTteVkvkrgXh0M1vub5PouDlAH3cEOFm1cecpnBotA+RaUT
6zSyjwY97ITTsWvmHH0eepUM6PpeIQ1XvGMIkueuHgf40FcWQQkey87sdrywHgVwsetIKBK4oLoq
dSZWcnPb0hmVJ67SAz6C0R5E031mUMu4Q+8MX0ry294i3k/m3iAM7Y7DlpXbMms7XJr88gTFcaPQ
n6ZHUopH3ecTMTNH+g4lBymgKkEXflarXTs/5ijiE2/gDD0fpeg6l27e+GG9S+tAxa8Q3clGxPK0
Q/WC+y9aPzNU77QPn7hWmv5UC4dsdmdsAWwIxutUBuCMjQf5wksoKlC/jx2Bn4uTkxw1gOWkN4jr
0V7fug8aguno8strC+iLi6h4xZiIxbgJWlw4lTvSZUdpOu1LUPK8KyQ5Es617qhHAFjy2ZBAHVl7
PQqMgb313Al3OfXJRduHnrVrMTJUvonlatxVTaAlgczi3zkGGQscWyUOx+geGTrYeXst8l3CWb25
Itukn08cGMwKx/iS3ym8kN8mH8QXraCf9UO2TVsCa6Kx6C2MCmpnJYx68bcfRNmKaBc95eM2lKs9
6QE80ORGGu+ok1qUQUTs2SCZBZwWmVOy5iK6BdFAvxDB87pH+duyOpauyvBUO6zcaRK+Z1s4GrGt
N75aEbnqZZKDRFtRH9KM3ZCA6UMr0OH1NP3e0u8R1PUa7ClvqXZVtSO106L2tfxQ8pgUJSi/DU+p
fGE8r9OOsBA6qivJBqJvDTtU5SYVQkOkQYn1VLmzHuHToXsOUUIlLgBmqTgguNF1ysazMp3X5Fum
kOmXa0jHBOZ2GJgQumNCIx5q83Vtv4x8VxDdFvqk8Vn5PomPZKZRAaG+EveN0dmV9jO3zzGH+7z9
Wocb+d595PNY4JjL4qJOl+03iOa7bpwbnULtpe++4qMYf0jow4nAWJcn0fhamNsk4ksp3cV1YDQn
U4fJDPfLI4iexKx+W1ro2bhZEhgmeCU8cS5xHmrq0/joomOtHCyDJEJHjU+J3jhpBQA3WPKTADEs
92qnKq7VwiC5gUtrHCpE7VjxuhlaDOwYY4vBWnBsH7v5nmFZOJGNBD0JATmB2/+fvfNIshy5svZW
uAHQADiUD/tpGVpPYCEdWus99eC3fwncWH9gs7KyMjvLrObFCUmLzBciX8Cvn3vOdw5Tv+/0JzpW
wvZIraBX7BKklGGvsLfDVIqfi+5SxA8Gukl55O8lpNlOfNVFsLe6g92Qf2bruYIF1tMjyRiAkZkk
hr0QvA+HbZ88deKRi8xc8PZVuis8JfxPnU6lgqjdVYr0E5yqcAe62rF3tkQAXDefgcWGlpKOlUvw
GehHylP5XEf7DJ3bXdlYpfXl6ONs2Wb2rUlypP+S6jBONwPB9vzQGve+uCS8TW+vCBFeFvWjfCZJ
/gmzJio31NKTuMEDHV3o7ZVdwUCxz/x2K0JL2p7CJ0FjhLMcylPlXIjwS3kvavjadRQrRiSJ6KwU
wAc8Gid3ekDift5byuc0unNwj8vF3xrHLzQOmNbS4XpvY1XGUvxnGseCsPFP6sZPf/93dQOZHSVC
8PrgDOcagt/VDYddGeqGwJX3B9cLTdxi/kuYlF0UB2pXf9+vASwyHF5PwOLAT/PXxA1v1i5+0DbI
Lgt2AbikWQP+oG2A/XNyJ2C/ZsTse5OjMxR7u0ivHefcOyiXrr9WBgEt7qUKJ2fSNWuIS6sxyDa9
Q18j4jGVJeFCMQk4477NXzudgJXbdctW0NgRwdbxx8u2Ms+FYa0nRjqXzZK0B5uwAclT2IP1lK2C
nDwA4dUoNU5ax4mcyi326EMWgxQMLru2e8sHbYSLONKJss5blzHmOuQalKkHK0oBErqL0ruqW30z
+O6plczlEAVkVDy1DVg59EFlyS8f1LMeZ1sf3p6jxxg8cjSdlEuW7bX3CltNaaeMEwNlcUT4sR5f
JUa9b9zk1W3GIz3PTwYLwb6rHzw/2plUl5uqOk69ouHSnCiem8xt0msN9kacNUXtnpyWvj6LlXvZ
LMeAicZMt1VvH+lKrHJSnG6sLYtkpWF2Zp4X7UlFYMAp6KZd6XHoGWPtwd1ToERgiaamsDAYNbnX
Z/6LcNob0X6BB7+ClfdkF/m9S9wHPamvcONyHJl05CxS/NdBnxzT2XkztNU5SnjMSb94crlbCccb
V1bovoqh3+hWBBipeHcw7cmkO7gmN8/kPlUJVbrIs0U8vml6yOa1dLmH++eWfLoZxh+OHV9nZKMM
hiuPGI5eU7rCG3mTgQAb66xC8miYobU92G0shbUC80Ljw3iw+xJn0rBWbrMhS7AWaf6UZwDO8cu3
BM3SqUADgkdGe2kpwnMiPkxVfyXTxtPEuU2yW4jAFNsMhLx7xOJpN8h5+igu/34a/uppaGE4cA2S
EKbnzUuyP/Uc5HXTVq8/6r3Wj6/x+xORNITusfMDOfQjfgGy/zcV+JvbAE8eEO35AQWzgYfod0/D
mXj97w9hA5wZ139lPcim8aenIW8wmz2k6WGFoMvgj+vB3vI1lfqBy0zMElzMdB6sQNZ41Boc0aag
KKDwV2yNLpqOuyl+OL+ZEGLqU8tQpdkPDjfmmHtOxYPJGrlWxpeGMo6BOa3Que/SDuWqmC4ibIS6
01/7EpEmkFuLyLgziC+9eqO4eh2SeBtZdDnurSfS7ejaSzN7qEV5wia1jAl8JRMl1vzm6bF9G/In
Wy+c6+XXss4XnERIVvZl7DWnyYRzNPHFqNTYTSMyIYY5yun5pTPXHR5nPz0ZmKs73YYUeuU0iI9O
H+2Nwt9WTv2ZTYA9YcUVIfXDospPiWZxDVA03kHzjF11knF5W8tbkILF+DjxYmwlKfTKo2blAVlo
7Rx/QHA12eqtxMgVWsZL2CaouCW7Pe3R78xVUYLFpFPAAB9QOg1FeznFsHSEIkxE8sHxH1NRECSN
6T6jcdTK9zU/ryjAiqkegFNjIJO3UrSbZOzou0yZNdEPvUGtK+lf4UxY9wCPetNBD8XGEOEQt4iK
J06ybuN4axNNbEaTF60Jl2IMhzjqEjTG1nmLyeXceORqMZ5YgIX0NF6l5bBPSn3ryeKuQ5Y2i1lQ
Sg+uzTgJEokf1UcTSqbSJ45dgsYipYYqunS9aee61TpDEG5j765B6czp7c3a4JnEyDqWI01y6roZ
tWWfuSe4ghBzn6c4Pg21dlZjfC5S4yI3uyWpiUtgqeR03X6bJ+nJIzUUZyl9L7AACgDa2nBZWvpd
AJ/bjHPAfONXwvXZgJZUi3ebdjEDHIif03bIHUEP0Qp6wDqZTahmTBZlqQC305U806QErm4IXQq5
obdbbg1o4u742OtykY7BKY9s2iuiw0S0yRG4Tuc4L20Gke7u+npgaz2u/E7tFJpRm/KuNtIHN243
VTEsKkE/Ys1QXVVHW28++tkGUtTOKfLzD02Oh85QcLWoZqCe1pYd6RwKXW12LXU17QH6XtpIB+CY
qfGp4rMRiUsajg5uJ99Mc7xIUZkoc38wcGomzW2UthsPsSCIS7iv9r6jzMao/bPZV/cCa1udz2qo
dj8W1mdo3aR5ex4gX2RZc8UmexF4kBsqQgiIjL3ZYjxNLzQvoU/du8jc6SPoxHpyy10os2vd5b4T
0OztiP0Q1XSBNLfQBGH7tbvQjU+xX62NqOMrHt/tlnJahTFVLzZ2097BHHuwQ8L0iGGgAambZRLi
LZTuIEESveinW5Faj3Z1VelAFPKJlqWyelUxpclCPQUUjPu2eSVDhouIIIftLWuCwD05jjZNNg1V
9H+fjL84GWH/cLABU5UuhxiBvl+fjKz+3z+L9/Bf/z/78Wz86VV+PxspttFdcK06ANgfdqGEKKDM
4nVnWcq5+Z0dj+3sfApCBLUgynrf02RNDlnQRNxs8LdzzfgrByQBu58OyPlLN+HAO9wZLPHDAem1
rlvIRNAZ6bkuPgbGXHs4DMQA0XF4zok+QEnTryfNPDRltzaDuQHgJrO06ya97lRKj0FxLTvv3OW7
svFX5WBka2iFi5q+2BDQeO+/D0jJFZuVkWWMnqTbGGhDIyw2YwWbBbvYdW14mPRsPdKQUhjlXsEB
xLZ8GhsX5zGwNA0zoItnUEPfg483ddkyDfzdmAdn3D67xKkuZ5O9wcWANkKASXKPM3eTtlhfJntn
6QXCMexN5VNB2clzhE2oLqkGHUqu4XTxTHMjkLUvHRdDfbTrfTgcFC0WWCP8yJLkPFG7fe25t3Ou
Kx+JCaaMti4v9lYJShVlQPsKsbCAeOeRxKeMkfz9mpbmLBsXHepinl0Gw2eYspNgRzCZ09Fr7I01
x5No49bHJxVc20V2KhxQ8BE1RXO48jpu+rUBS8aq5aJl6WyR1MldZv4e/J1N2qokisOj3h0e9Cnc
xaHCL3/rJOm6c/OVz484ncyrsQvAw3DzkuD0KmenBcENfTksS729Py8DCI8WEcu+wBsPVlYBEH3u
U0qvWX3TLr8why93pKAaKntluA9pRlpNVjctSk3ROlsHivsg/E3CNSV2CBuSTFrRjI2mQnkmhAQH
DnzJPBBhNopIMBXqiSf0XRVY0JN4181ecjtdKXGrk35yE7Uw1dtUYt0MdsnonD0KKNnqQvkmEga4
VWxTccNFJwBk2kSSn2BML7nJXFXiJyqXVps8p/Du66Hl8y4outfuNaGuW8o8tZiYXyYeRW0crIiV
mFYcdEUMUxXmJvAZyqj9gw3fsb0ah6+oaW+4K675rdwG2geJh2WDGdquhsvK/OqBRCVBvsmimNtg
/WLXDZuyp8ioNzF+0FoQ8gu9gy8tAPrVfmjkhSK1JsjQKaIhtRjuG4HDy0OutY2LFCK7W5zTjotV
xETURurSGSS/K1wopxpcI6paAyWxKTc4zm4LeONVPDy3/PMXkppcr98MFjNh463c9CbqAxxFCFYU
TfGjwk77aaSElCNUdF2HTcHeYdLNk8wd0HiwhICP0D4SAdiI0nEnovzCb0yiZVx1CwF1tqTLt0lv
rCFHG9f8vy3gv7KAE8hCDTIBhfP0/XOv5qKtwiZ8/7lQ6KfX+P3I8ch7GYb+v83hP9hvYKmCL6eE
498J+++OHM4/TDEuxnBCWLg9v7uTkZwnX484Bd/WsHBz/gUHOKfrT0eOxX8cg0S+wSnnkg373rLZ
U8ks+sxzV5rpbjvf33VUTHTU5TpTcwoKOg4HbTEQWCkd4kNRd10b8SYYIEkVSK4AxmGuUrURaY+g
ZrcCRHMqxl0P8NN2eGaErrWwKwH4ZHgz054krKsGZqThqyUY3YziooiJMWfG7diB/x8BeQU+Clfc
N3clj/WE9uWhNvdGQBTd9Job3WTfIpKlNk1AWIuVJo0nJ2a/09CDxqrBf5EK02hSNiAr+yshKT0r
p0dPD15a4pRlRu+wjafOzPutNhoWGKjPkE5L6fvnLFa3fQgUJFDPwisvXFlTnKBONVzNTA8fYz1k
z1GtCTJvWhC5KxmH/aJXuCRUujMr59PM235pmOMprvSv0YdDZ2RA4YzsIY3Q+YSAA5SJdxC0Wz9R
91ESa7BjvIXBZxyH8U0oY+VZ8bbR1JPnpc9Y1I8hMWA9hPTp1P21G80bJfvFI7uqOcXZrvHhlETq
KZYmWX3uRi6IocWhAnljtHZkTj97GuZoxojOSlXmIvbg5Kjmmj/9GaqKZ3578tvmRbC0bJ0dV4kb
Eww1LBybvg1vh3XyPh+AZxn6IZqKexODwmSLXemmxy5ML+GCv+YAO0sHs23YY0ikViII8VkNHlg1
UV1FPrhvg3huSk7PcCZy0dWuz+rwIEoNLsnIhwI6Aand5gLzKvz6zaGPguh1QB8ywLN2vPYyl12o
+0BeF2qS3a1SclUZwbyous7LYWNWNB8n40mO6r6MGToqr2MoKT+86b3BO1Njnpel/qpl4WUOlW8I
7ICtPfdUn4dsYfZU8DV7mTj7wKazqo2Ch8SkHUJKymKzd48uOBGQPPKTQ1l6SG9xD0wgP1ImstM0
PndRPvTS2qQejU1JxTDVc6rkZbXUwu6F5O4F1VgLKlcsEFNcHuiPKcDbZjEAdW3aB3G+rQAqlba7
i3U6q7jD6v0uH4N9Nzl3OY2fA8BeD6uZhm0Uj5qjO3vb6e/Hof30tJELVrEauxJ2ar6EY77su0+7
67dF3b0UE7E8xZtDZtRnmPbj39eTX1xP6LkwWBjYBm1u+rw2+PX15L+Q1/713z/eTH56gd+OCXou
JI95biB8AtYWf3BpohZyMJmmp5tAV3iC/0e6c/9JVSeqnMPLwnR1Zpbrt6CQBLTNpYU+UdYYrnT/
yjHBjeDnY4LvnRQTTR94NL0f0rvSaXLHC0nlDNQEmJnOWzXpk6tKg+bgNYm+MNxSpz29VwA6R/Zo
I7UDdS7wxg94WfJwIv5TWuxBQRlkKSO4NzcXMBNGGwQzHefB9OZMVbfWEmPaTGRP2Ov0K06dE7XE
sy8tevI0I4X472F81NqLug38cweMAaJaztKcSVHV3XUf0SwTVObGlImJjaMbV0JH5PGDqGQBC+pF
zm0NUJk5M5ISma3wP4ySTofKKt/dJB5XWp7HK1E3GFDGMN3SO8AaPmUUTcaEBgChv3ZafzsGCTxJ
NjZ1b0LRSlik5zowMpIGS7cYS/6f8wWneztZ1Cb0E7UGkytuGgsNpvTcxyrnMZHKfNvMgl1pH0Y3
VtgeG7kfCpQVY5rw8Y/lB3med1uVzV1A2unMCAoizYONN+F/8VOeVoXQ6T6GyR4WY7qp0jk32HaY
RPw447LCdcPnXDroen6ywBGWpH/3ea+bb4UqjaUZoSyVqXZl8EC7Aj5i8rQUOdlPtgb5bMj1bI4K
0tqz1lGTECuHlQuvZdV1U7amKahY9pZLCVFZ8MkxaFq9moFxsfnu59m04oHOOCFwRxlWMi7TKmR/
0fTcner23GeJXBIe3ndOO6NPJhpX64LsVW4eup6LldnYaECd+94lo78QyeSvRvZmBw/HcB6TMxsy
PT3JMt0EpdeutUZuRx9WmxtX4eP8tl0oSz/qNGocHAu8X+bGN35s3xdjcznqothYbI/OgaS1C3mM
hG/ZXHQTsFXPwySCIxUST7Gmoua+UwrjqExNnEHYOPxOVLy74btWPau4KqudC3dyNBSkEjpXn+ar
QR+OnGLjPhminTIwboBYIJGrRxb7dEwcRsjNswYP9/cj+RePZB57NGES0XV5Jv95FShVzW3yM//q
p1f47ZkMUYF1BXkpjwJPnO48eH/bLUNUAHHF2KxDs+YTcxR8W6fMktBsxrcAXTFv86Fvz2SkJ1cn
G2XR3vlXQdam+3Paav7STWDWBEHRnvhM34/uY6nMojN6ZxU18FyD4LnVSAEOQ3sM02Drl+5Sq8Ov
qa2po6OWs60hEDzHjcP2k5ICzaZFuNpKmR7jsd+4cXDMKRhaDJm8yGS6ijRFuMgmAWWpzwxfXmGm
PGq0YWeaYGMwaeRxv9VT8xCCgJu6fDM1bDqiD8MDhtUV3PvB5RXyResV3cXk5WOepZGqKa6xdok0
KVcD/eiER7OgSsAXx76KTkFbrXvUjSAGoOiaCz0u9pbhnDU8az4uplzSIxO+D9i1C6z9VYqMkg10
9sXh1ZQ06E7abZiz/6l0+aBnzO9I6gZOlDDFRNoLukCN+iuPm22q9fcGT1cjxTcWGtoF0YFrohTm
Kig6f9ECubJ91BI2JSmMo6IhysbxVBFSK0X2Ybo+LXPTIa+NLQ+si8r+qOvxoIALTbh71Gif48jZ
1ZS4W91z1ap12d5l+a1d0DJAo5zS2YnX7aXCe1pCRfApiMnd8Zqw5k7V7a5gc09CcMEd8Cgm+NAi
/5xGJEBr1zTRezf2J4mB3NfksuLC5XGuieIdW8PdoHXgp4jIocm4+r4QLrFRfwNtJ4FqLjpnoTXt
0omMQ5Oei8w7qK59inia0k3zoAi361XOxh2naNK/jrqOI2pa9nEANlA5+7wcdSo/nKXZrtLgJsvc
L8sJ1s007oxJ0kjnbcKG4F/PIZYtR7yRxhAcAhKzXhDejlHzKADdNO2wNlrueRJVR0TDo9slm3y8
L4vuJZ6gitbR/axT2UhBxYDlXQI8bDyO0aHdNlRCtqHOPwfdSlZ2bgtCviri30s6u2GCTOpx78Kp
rgdNtNZbFlS9hE/YfXipcwwCeUmu+aDZoCjJZ+WFda7xwdttf5V76j6c0pvQSbdJ4u5kBGQ08y+i
egCcJR50NuCtsDbhXDsy3cnY2odNj9DoBztRYZlqqz15lhvXo/9hlvTgt/HFnc3aGti/cY8zYFdg
ktUnNj56Lb8sCk4UKJ+gJr48QHK101PsBochSI+mzzoparg8oSbVDd72vhf3wfgcmxpvdLnOTfuC
h80+0iHCmqA64mBVFhyLBvIY6YUxga3W88s1GMeUdvCgrZtlJbWVPtUv3ljv/z51fnHq2NwBUEsQ
6Y3Z0/SnF4EKasDPp85Pr/DbqcNNAE8Aqwa28hwsf6Qu8hvveAbIHmZ9Pvbt1JlhAjS8sslHwWHD
YfGh/5w69j+5HrBRQEdi50H+6q8t8fWfTx2+dA+dzOULmXc1fzx1Yhl5csRZBW0HVr9fopOWyzGp
98L/7N1ZJ8JTbzVbavGWuh2vjWZcZppL+02+qQWhmQEHfejD0q+uCOsi7bJp6J3tYBBLJJYZVujO
X1kNwjplp2DUa49EEIfqFSAQ7IZ2u88J6g5mvqlsEh8+9miTxYVjY1jNyYndlz20eZiPqvc2aA/v
Tk7sluCRsN9acTQhTw+RS9zRIJsJG6sxDmHxXjZw0Dt6+cbG2caMxXlOfofu7I4EfTu779EKpO9u
WY4fy7pb53i0TJjCloGvNxebITSXMTqvoWGz0g3Q3xDwfYk2MIXEO8bobqqHz1Fjl5pWLe2Arns5
/zmKuK+UZMHQWCxx+/ayscWLUyU3DlbIrjTYBwigb826Uh4kI1YHVvNmWdW+CdRTbPVPodOdpRVB
bdck1C4SP72L9UslfPdwUdQ47hIv8lexwA2ZufvWyQ2OoP4i4qzSRhwCLZsAvGs3RLq3EemLeLI3
iZ28FxP2Zu21xy7MiG14LdkcOpWi+ORhziUliBUeKDAclYk5oWxtimLInqi3gpqassRknAZck5y9
CRKNAI4sK/pDqSnVsk1M00OPU6zuno3IX+vK5NqFBzf4os+0ImfRio+ai4LmZKiC6jKlpAhQzJqx
mqUUa1r9pZYwl4wCrf8pLoKd0pI1A885JRsn1bNLYxFAqbXrPSHroItkdw3uu3S8tVW+Cu0moP13
PMKY22gaZUq01VpNczuE3T4Y0oMxcPgOqry2auPe8d2j8ExqEwWcNW3+3g0qQrBLBEW1VIp4iCCF
l/tZhZ7Yviq3vK264qPJvNmJUl1x2lNGatwOsJ6gX0KOGK7iFjtVlVC6GB1E5nCxw5zaVvEdgNAP
N+gexjBG22r7ldk0r0lUMoLV5YFk5rpX2QDKyv7qOnQtzbFeszJ7CVX9aOl8UY3yAoIx/muSy8tR
qz/HtLgdc4N/v5bLIw4G3lWVvFEmCFE3qo+BxnJ/9B4LEwN8N1IEobKdV4AMx4sGvpJMvOFs4kQ7
RbHYq/hZNPl+cOMjTSpccuoHLZDnOKR/qrduDKLGiS7IOeUr9j4Agu39WDH1LUyQyqW0iRA0V5Oi
fLJWhGgUbKrMfTXM/rKuqAnRMm7sXk2jpjzEnXk5afFRkU9YJlp2oRysyJHGeovApk043Br0Ny3h
lpbQ2VVG0RokFpipu1IrFzQrbR0GBx2D8Wj2iInuenTMv41rv9yUIDdx25ipw9xg/jSqfPuaNa//
2Hz+Y/X5j/8CWcwb9edDcJav/vB6vx2CnGfgbyxcZ95c+vr9IcjVC4sVx+5sJRNS/35RzzWQQ9AR
uN8gYQgubN+uXoDs2Nyzw6eh1uLs/CtyGKrXz3IYFgWPgxgIs84U8MdD0K6qyqrM1IW8cGeZch1R
LmwWR6KBTkbGwy0vak5Fj4qYbqDKwXtOkWOciXuBSsmRlcus6oHq6jeOHUJ5AFSZ15hccId54RxQ
9gH421zaMoiabPhJSxDnlDNowmXi/PL8i8Z/tpsn3+o33UAhp3vfdIcaamNTfBU47HV6p2OSbklA
nY7CPBXuY/XUTi+ec20ABGumYOdQeKaXhMQEFaOYP2nlrMpX7IhnHJ+bURvXJpU9leZunWJkfp+8
Y072tqUsqjTEc26AcChScQyE9mqQ/zRF9NqjLa1SQbKDls1Vrdv0+GDSrcvhxiQNWNgaLnvSTb6l
tyB/jIswh7KX21eBJS6jPtv3rngA5rkyKnAIXHBEzmmoi+fIsHeZY4NKmK60sL0Fe0YGsn2btAlr
sD69o/AcWcWQxQ2sexmNn1UTnwKPEAsd2msVfE1Fdz1WhAls0tlfKpcnK4WiU1OvZnE5XGYtiQGb
WjQhaF/nia/a2lxo8Lg/J6M1N2Gm1k5QHtIYCoftBISfYk2ukjmlPK+6lGNepdUATVVbMK1vB9N7
LOvhCLjulMqYnBsQoXhA7wyba4eid6Nz57JVDv704MjqVBViEbFgrwZJKxENUZr3WBvvYQJvzK9u
HfXKan1Ve/eFH73l3Pm9fD8RuBC9tyLkKXAux9SOl+FNjMWvNJ9VSDqEb8YO1bIN78Nuus01bq3h
uq+fDeMtjB7ZMZ5bWpJAsMnpEyIqM9GVm5uwPNxNQk0QjkX6fteSQF8SxVvJRGQWzq4jKWYMpFLD
F9O+jynPbWr/ZBG0ttOEoh4KVwk76uzlzC7e47BeNtEMJwlRdPmhZrtm9mQS+HXDbl2MhNXxFJY2
2uGwmcKEtCo0755qKhzdwCjAt+aXEwRnVjUxskQWYOUCfc8vWDTEK9dhVGI0sgf/stbGZa3yDX9r
jV/0NrTqm6Yor3SoxJHRkbip16XvlIsGtdfULzjz9i7ZqcgxiImQrwkclz4n0DIjVfO1nW04yYEn
Ui4pIfDFGtcw8oSSEVcWJusvCgl4a7DDn7aeSzBZC1ZmkhZQCIl1Nu34EHkBGRTvKdHtQ9bkcO+B
SJoWg0vFWi2sTrYsL1FL1p1PI7wTeeXSNrzrNq0fe7u7E+jsetUco/oj9KInekLswGNnSqwF/vFK
Cz59k4uwMtFn1Suchdekc6AXQN+qq7dQpce+dgAhEu3twr2vkWUTRfYuQzLC0ltVev4yhcYxgpQY
gtP1YkB3Qj5k/XVd1kvf7ZiaSdboHY7WdunPxSU2v3MNvw6hL84y0DG/gOySw3XRhic4J2eIdkxp
Wbge42xdatMx1zEkSnVTITgzPCUPvhPddeP4Bqr4ywkrCIUUKAWKdDmZUX96K5lp2OOu7Yw9mxou
4eEeh+hNtqQTY37o4lUPrPXf99df3F85vOaNkW1J9lgzFe7PFlnT/2F3+PHv/35wcwR/s55/t8Xi
2NYtNlyST/3vi+23uytpHFQ1E7WU//rPh74d26YxV/9BKOGDHLPmXzm2sZj/fGwzAvCFwMeiIdr4
4dgeROi63VzQjKK8mLrHTlI1hz6WyX2BWhaNJTuA7uj69p1rvUs0NWDnu9b1l7aVr9x8xKmdvpv4
hzhCs676rFyCarU4IiITHKV5T8CVxefUe/q137vLAmVP2ez3i/5S5SOqYrqUxOQq/RaQcwevXHTP
NRyDCK1QG+yzFmFX8+1VhZboluYtq4yLuPTTRaeV174z7kwtPbl+/FEV/WvT5xtqxjl6LPHYwM8r
DapiNX0HhH+HJ/kzkuorTcNjGjUzqQ7EZtW/mLV+Yo/9amv10VagQaSakeSUkNoJ6lCzhAhMoAc1
KzXOdabdYx04tbH+2qTqIo5DamkUEZM2kY8JuPe+h6qXBgCIjGIErSCp4Bb9XjTWTZRq1x1/hHzD
gsfDWmOsSEKd2dw6TUwc4AfXhUnfC8NIADpDOqRiX/Tx0WNcUcEhZXgBL7UyGGYMkvWF/dUw4tjp
YWjve8Ye3PKbRD3V/jPt3VHzpTEexe6wZjycz3TygR4uRIrMGKda533MsFMzZNUgl3SGLqaitZGO
NxPnSsa8FjCcMfaw2bFXhfdcoWbUMC/inOd/UFzYjHZBeTLVMWbcg6hIYvI2sNHOocnWQ7b0Ip3p
6NqHDawC2AFNfYzhbBiDWGciuk8Sn28TBqIZvsU5/3RRdOq7fh/0NtSGnIBq3eDDSYdTTkniILU7
GicoBSqvpAG7pDS0TZTXG8etDr00LhzNwU2RHKcoWCaCwsYReQSy+F2Zyxuh9FPbDjvDKy6DsT72
1nRvAwIuRXkGTo44Oz7KvgHbizEjhGAy5fKjVOTw64bEvm9d6QSr/aZmPWbuLWRYJp5dhSwb07JY
INP2yb2DaOuK9tFDxNVnNbdG1jWRdwdkXhe5VzFW6ci/Rps/9MjBDZfrgUzl1GdQeuQSEiEIGjaZ
gf/Vj+ceWTmb9WWJ0NzNinMEmm1Ago6RovnIckKa1nDE+UjV4SxZtxTM2vJQp2cbQTvKOkCqzuLv
c+EX54JJS7kBLJz6VoPJ8M/OBdAi75//+n8/RTV/eonfjwbQ5MDJBWsx6Hnzru63dRoaJYZm4dgG
qCod28K3w8H95xwUgoFqSiKcfGGcVd8OB0xwNq9mcK7829D9lw6H/8N8jeEaNCdHA0hWc7ZgfL9O
iwql20mFE24YyDKUtO7NKczp2Y/6LQHh60j5VB8s+iB4qbN8VUCfNoY7fivvlEYbUjV3UZRQgmta
yvTAYCDV14FLGUtH03d5rp38vQ7VaUzCNeMQRDalgyYJb4n3rWyzObdD8crCAGVmZJt/9rMHRXul
21U3SjzXWn2igsbp6fNTWLB1gnyAtWManV04MVaobc2q3AygUfM4vra8EF83qxyCzU3bHKks35Ra
tiQsubCqZtfawL0Z+7Wpu6wCE9aD/dEWxRH/3riQRnmoSHkLkqiWlT8WevY6IsUVsIDkEN92WfU8
H2aD+dCWzTZzhs/clcMC9ONe1eFOo+OcpM6rpz0MA3uOQndwvvl8XD+0fXEdC3Zs0qdpQEDSELlO
/zPtsqb8yDGgpZF5b+EbmfzhZGARxvwKyIn+beqsF1QgXTacLPRpENqix7OaTepdOF2nnn+jguJY
OnCLmHxWbWZdjQkk7+h2qKO3duo7sl1jvmCbwk5/qAHCC3Xb2AFEscF0gOj1OPpo9WnS5rl3NHaI
EgRrm9ePRus2rB1T/MWhvNb6oF8XCQ5tzCeUCCZ4pZ1D74QNwTQxbOqR49Ea+kejHsJ1mUyAlHw6
5qbAuWyz7DH1MBAPPK68tNg5bX3nmALDPc5nHw5Yk8UYHXG+ZZSTTMVWxZRRytB/1wwJmsep2ShB
CbKdlzwO6n3l0Q6W+uvQLqsNNI8rWY7bkCy9Lru7Cn5Gh6chCcyVV0+sSi1KWWF0xzT8xtbGMVB3
KbizxnSbhu4WzP6qzl3yxn5zSAd6lGKpnwKhrqbSX5PuOsR9T00nV0Pqubm6YYa+NZ1+7UNwsqja
iEW6TE21D9hqzvJCoQDWjO5rr5tLmMArD7aUTZMN+iW8JLUx2jt7boDN5Spku6xM4jzjUwOghUKe
hdViu0/alWlB2xlj4J8dXPcsXmkQ2IlFL6cmeiiS5i6xnYuEIpIoDztUxnLbgwCJAnXtWOGLndmz
L33nkuF3s+IAJpdzg7lMKzqAOi+9LDbRQPILYpglx8syyQiqUYOsFx+BOE5VcOcU6k2VKZoq0Buo
lE5NhqwgB1iqnduQoS7yrWV1tOOBX8gbNFldoxQQQ0sQhYeCde//sHcmSa5jV5reSlnNISMaopmi
B9iTTnfSJzR6h74hSHTcUQ3Lagm5sfrwQspIRUiZprkEf3r+wp0gAdx77rnn/M0Tt8+u2aXJw+nr
+K2HaPjvReofL1JIy4oaLFb4qtB0/gf6bH1tHtev//h/fwDi/fkcf1ulpt0IC474B6lE9S8aRUMQ
eFPDjw/we+sNw7OJAQQHCOKODB7jd7Vuja4c8orUOGmUQS36l3YvivSn3cv0qZHWpf5Kg4+N1N8v
UFJdQ56PmhjXS4rwRrV7lojPlI9+01V5IIrl4lFky3TEFzGXArVqaOFrIGWNNjA0HIIAUBvVxCFR
vVkn+sDOQzmnEAKsbCfwflTrcxQVx10Or6WsM8RMgI6xP3qNJqpphi5SHvuptFcquDZVF+gowZZI
qt3ayJ0l0jE16sOjlBxZQevjjgwfBRsXMv0qeua7RKHfXjx3NTlaQUbczh77IR/9sXg47bNm+5EP
VnZ5vtxrbUU8qIT5SUE/JBOrndjP1wAlQq2iLTDAUbmpMNJn/lgOu/lAE2ByCWui6sUYOmpoWvUz
HwcTU4z9oNeYPTy3wMwWlRIB9hMdtauPRn9B/3oona6eSij9JsUJs5CTj2cHt0q766VXpaoLvKaf
qkzL4l5+jNnoXnQcYKcyaxm/zWcX2vPz4NmhTpQ0LGjq/YN78pII91BQY+J7F7bG5TSSbGeXbH2r
E9w65LCnKxKhivMg0mgVokll7EUS3ojzApWfXAdZJwlIzsYGvkhWdUFrzcCJcxhcuQdeXC9bvTjW
4osKcpqMomzZY1SfGZeas5NhrbF7he9JsMsJXXFoRnyZxnKnZslrAdCgwkxZ7fFituT+OSmBm+kv
r1lMTC+dHVXNLkr7QKljkAfDQUa45snSCFEXHcN6EQm3ta46Ypn6GM3R5kGiE2nKUco86dZhhw1/
GtEgRcNMPf9+JreXC/o8s4tw0B+3lZ5LnkY5ECli7gVgORXdNgR7gfBbkrDr4weRFD+SFuei+7au
FgjGO4LerbqCJVp66QVkbbA73QhXdiHOYIA9Kn8ETL0ztBezr/TRw86hHEmU15ByRFoD9U+gnnQo
G+FtpO2oY2H/fBlEAH+pZolp7PVxeUxThRql1c5O8uQZFR0leLgyEhcoX8m3L4HdiGjUlBgdtNLd
YXzVEgD9lAhmDx0j4xosi7g3Lsu6BfQdZSjysliIj8aWmIPxEzwOamoxcw/iDk9gHNkxy/eF0Gv7
OUVcRR23z/6VNgpUn8yT2VLmOL60cxEZv3moYWz/uGnrVJQB9ZTukJ2UeEQzB9ZxHLkZuPtRoUKe
Zx8dOZly4WdVsdZx3UTo1Usn+ft7hNpjX/lzAxGjSyv/dBpSgaJWXesY2emPsniL83gl9nffAIeZ
9Aj59KJb1sMGxW6zHdgEtuhlTRrRxeHy/DIk6Ev4V98v7iXVvFuC3tpwoxpb+73YoCGErBbp2YVW
a9Hoh7FAugyRxsvDUTDSoB2OFB7iJ890cc/xMyx8pQHhNHnXpPQ3ldk5BjLzwOcdqMBzkuKBi6aN
BfJV75rwckNZNBXW+eQZNMym1Pv8zG+OOjO8Wo6hYwRaPd8bZDOz2eg+0QBp9ckk8HOcZAS1VxGp
qxqyS1q+KFc6YlQy9k3mNi3u7tiO3QKW//HQPlE0A6RcIl6XogOHWPOUVGHLU8BnZzOP0liNpF0L
gWF25LUzLqFiDwvs1lF6TtvSJEgyRDg00XkA7L8Y/H37QcYx78kY09aKwOcLbW7DbXAAr03uNnbB
yJKk7Fwkd3AOlKNTtVm3T2NyeHOSbval8xBrEHdaqcPnQA03T8OZ9hIrmNpoZnvbJN1PiXrz5YUZ
ac8RqKxV6U46W2xAna7nnbi+XeiOlOiHRxX7ZxQTa+Rs/52W/OO0RJuIyxKtUZG+pD4tzv+8pmpd
G0xEyusfspI/n+JvWcn8L2x/kIdGOoM3+ZV+/L53lqEsg1aR/+wjQopkYN9FcvJXpebf986qxkeF
9YbmhwbA9V8CBdGS/XNhFVAQtG3ZoO9KmvL3qYkqP7Uu6YnQJEKLTFe2d1E6a4W8S2LdzSI2TnEj
LocKtcro7gxRvHncR6tDQ06NUBPF+jDBspt12NTQZ22K0yW9ocWJsgEbv85AMRXJv+g2bMZL48aP
pydXMdZTbBG0fF3jSyVe0AUtDMJEubw03Tq9KPsqB0JOKY+0zrlNJuTic6/Us2vPpkWZRXDD2ACX
2kIT8mv+LBa5NoWrIMvmi6iXV1Eu7ooZduLDxcuKfJvD13kauXsrvlNC2INUyng0x/H2+Fbvxh7O
AS1S9v59hPom7tvzyB8F1S0Nim/kUXp0rWYGQD8CAEH5cTEvYmXj14ZISGkDTQ+LPtsmerRSiwbV
o/n7o5Lh/45ekd0QKSI3mHjHFfXUe4G8Bqv2bXjLEPCAjlTqEfYIgKfgumLZ6Rg1CkbofhSDiE60
/obPC+CIzE/K5/tt9tMVl+tsEDatUjo6GCwFVV0NWZF41G0hNLI3CBnZcLggPgJfb1khRiIiSlJM
6iSpVCxz6Nx2py4o9iTmHSGTQdC9GwXoBL0IiMBbrVT8AUN1o1i2yKDkSDDMkEVpjcYvAc4q86ev
9gK9wPtGQKn+UlEINvCZRs4OX9IXXc9IbJBykEUC++WzbQ6YhVoai2o7010lKe0WV4InHjCjvnvO
sKC+gBoaGzSL0AuO47U8b9wINFd518KbnlpS0TntnQJLMjf1rlgZVazzosdyIobBzViIdzR9teyk
TxgVPdmXkvoCctkTZzitlhqtLm3Zg71DtbTclBI9xpZlC3Epc8TFM0WASy4RWYS2ll8EzOnZZLPv
f85e590GjcCurYJ/R9Z/FlnpuMN5neLqDMjIfxdZgZ38LzDX//F/JtwJziqrChjKf/zfP0faP57y
90irimy9DFWdz//Ktvo90k7sq7+2ryZIyn9C/nW2ZMRnEdsmOlyTCN1/1iiJ6bwGOIqi6ZNny79S
oxSVf4A7YRGYYeGIjhMstD/UKOUbPHxojpqdKtkm0jAfjIzxperwJ26oHUVADvqZgiUhbaquQZqM
MU/1xzjWTXLEH3kV1/NXFE6CSAMKlaVB2qHhjOISVTGIpZcYfm1k19KhV0FyYvjRoOaT3we4+D+K
bvhzcZuRVOuIv+rUMFsAnubj0n5mhYiQXOY9RQNlIOqkypcMUqDCWVkZgQyCOrv0bwOCc7Xq9DGU
3Urcq2Lk6Jcb5X6VfvKMLeCgV2jfIXh5hzTlwfDNSEPV/TjsRKQlkgai6RdQP9QTanOMv6tJ/Jye
S8M/a2AYwuP45KKNYRJK7lAlPgnJfkC5rq+/Z+1qTlN6DsU3lkdkew2UZbEOfxggOGeeRPCE+4a8
xHNNFcC7o8PcjBJtNxpL6mXa+aK//lihjOeOuoCS0Iz7oofq5GcTD3VYGqpdDIW+l2p5x4bGk2bN
8jYOfsW2DNCuUxAzhkT+UUdlH2N8U0SIincxRKIW3KU5XNJzdMk2aZ4f40wNxghst1ABXquiL5WW
4gVahBnh32dUfajpgjPZssa1+hN3M1e4pDu11WnwgIt7q7XHNZMbku1yNaMl0+kJe6PWCAzKcc+L
dmjA+fw7Gv3jaETSJBpIwUDVVKT/qXfefFT59+P7/odE78/n+Fv4Uel3KMDXAHjM4W9O1m9/Cz/q
X3jTKZdTZTKs/wp80/8ylYRAf6uAxg0EafCb+msA0pG6nE9KAojdKEi8kZn9C3IBE8Tv7/Usf33y
KQWdWFckjn+f5yWy0MSKlGEx/VAOZdE/bGPWyKssbqWlOs+pJhht1h1miBeEtDbhpzR3tjwNHthw
sBWRknAmCGxpK4zK7FjvMycqVGUPm3mk0toOL8++kffFOKqfiBJMeO+CjNA2UkRZ+3J+A945R8pc
jkZZoqDeCqZSU+zFCt6BuKGdUbhDsQy31XhnUOf77Er2/bPocn/JyjkGDY1iDsUov+JjL7f4jV6w
lCrFYoHbKFtlrWKmudVQSt6F4GuKIyrcbVQ9TgBxknN3qyOEV/QyqayoEyiPG0pRftAT8f89m/7x
bNKQA6SvRw8PoUF2Tv/d2o5w7/Xz+nH9877pTyf523TCxBh6BiqG7ISmajFl279Np/lf5mhBMScA
k1JF/nvBp0kyFnwnGkwI1/6dIiKKjSBIp4/9247rX5lOsv4POHzTZ594JL8JxP6BV93HiBH20K7t
0UuXANpeyq3kZH7hF+Edo4UP1sVvSP5rCGd4BCyrtfIzPi2V9rmDH2x8br5SjC90DA+tcbCEN8Ot
1lKoeABGTsbm/prto7vpll/tngri5IrymtYmqj4xqHkLbQWE7gGQY6sD6kGfbAxWSMuOWA+MDtWj
Hek9C6FwUn6ET+ETfR22GK/dJzCBsrHneEEWNloc+fJ+nUtmshcOj8anyIn6eP8jhTJ7stwXG1tu
rWL/DOpADx8vxb5+AZrnjVZmfh1qCzHREBf4V9Hpdo93BCW2qJ6jl450T7+4OLcFNuzngS0TayEa
SxZgnPNOBj6bmq0vKrYIx6uygXO0prL+Smk1mkzlx3n0xl2/k196eNcbbSlQRnwuUgsCd4/Cq1mj
pKTvMsMdRehYtrAVtvV3c2yON1SvUMe6eay5FrLuS/wPLFwUTXwoOF5ziwJPjPeupR9zr1/cfA6n
cy8rxevcu/PaOqI7c/DicUe+G53e0T2FMpmMDq3bj2RpoVJbQrVSxgCKdz/H3CLMQLSQgT1tyM9g
gbrIpjiKqHqsLFJ8r8fdjUKUdHFkeINas5ub91/nboLIfy7nLtJJ5tMGsWvx3pbs0r7yBld0K/M9
twz7dDpJXm0zwGzD70P4c9bo6dZX5OKc5zw4yfTymfO0Nyg0cVBi5Vn3znTlrTO40x+6tzw20W2C
p61Y46selttif1/LbubX7mPTe5i3hBKng17OAMKVx1FDPkkI+sbBd9JFwt1jT25P50mcxEldSDde
FpYbcZGF7Ur0ZR/nY8dY4FBgysvh7WLXi9qnvujix2AlFh3HMAqiQPQUs7MEK7MiczAhPDrNIvME
JzlqBYqcTsc9ufzccYlJVmUQb0X7btHyCyOcOZIdeEPpiKsQg/YZ8I/kHXoBzG3tYos4ss29rLLk
N/Lc1w17cHrn2HM/be7megzptGzSZZSjep5gz7PqPi+r+0+yVsL0pQ4ycwfr1Z6moMII7x2ariZw
G7teQnFy86B1lJCHgjuN91xmJr4XsvVwm5O0ujkNv6N7PQPGxsvBJesOattY3nw8GniuzctzGS2i
BaoerujjUWX2TCGm3wpvRIsnai1mFl0M833zslndTOIHz/lhy6c84J5bgltakf1wJW/mleSmJjM8
vKumGuYv4qkJkCzdjOv7jgjQLbvNpKP5TZWasi8/e8VvZcRjW52MVm5liIh6uaLB8pgf79Fbpb3h
4sCz5M9Ocj5mfmnByTLBdpmo+phQkCwExKzXzJTN15bvvjQ7ssGbuRTIvWk8TteChjvzjCsJf41V
JhNylIzlCzdF99DaDKcbhMq+TQuLET4yqsoAcoeleHQblpGP7cDii2ophQTmvcrsfX6N+2E7bKOP
7iythMX8IG+oNpuFfT/Az90M72AO7DpsQhgj+HI56R48UZBt6ct3pjjYpdUv9HX1IXxdnNyKmTYP
t7OniXFz2lAMXgVX5we7r3y5UB2koINpopymedPYtQ28IV7pzsW6L9hZWehmu3UIOc2ifGvxMweW
rB9NN8PTHd2RTVDD2mYWgih8tNbgllwdzQOnt1CF5lpn4W9nlryb84rXUjgLkb8JpzE3uJpJcyzI
l8OpYLkgEvSOZvJsl9MPUc82jaW2rG2RcTXb0YgxiWtB+9YvytUFy4fgC61QLrFy5ubi6XaJeZqb
Ng+tcsTDPWytU7aen+6vT2KB6rXO6msh7bXI7k4Pnojq8T4/hCgccY8qda5j8fOKHMgy2SfrFUrU
Jt4kq3pF32X6JOZg62G6bQIBhN+ps2+vamiYj2W5jX79PgvIw0Yx5BAH4ufzVC/zl3wbn6UrvfPx
1TgBbo8WCQh6M7ag8dmkghbIMIYhflhO68l2yXei364eB9VqXmARFqVjmCdtm6+EYFzglsvNj+xp
1CENt8oDHMxeyhfJSnzZRv80gKjos1wtT5d3uG08ofbNCPBw5zlyy6bFwcbnzZsHhgm+wZE8wQfS
F04DkmgvKw5sLx7DCqKXp6wui1l4Wd1SnycbYGfwyskz6yCOLrcvpyXorp5udVVC3ZNP6Qs3BYVe
7VP+zJcqYZr7Vy7TF3Rlm8ijDJo7+Y6YYSs7PBdMcNGvkLIdg0lYXdEj+QTpArCDKD4/iS4tKjpP
pshkii2E/mz26R4mccj9mfCvpgk2s5hrT/ckn+pglpv6zyNor9NaIJzeZVerTAn7TGf0iwNdR7cn
zgDM6W0GKB4Ta7qYrIun6U5CWWFyGOY7IdzWXMUR7QvLgmJtEC4Jm6XCk+Ule6xcLGnReLDHvZs7
t8Zgbt0bj/aKGB2AmwbST/MiEJhmFsuaZF9+2iMOftZtRYX1kLN2CB+PA9JHi/lb9p68x5tqJTiq
vdfcfv34Mlz9KjksScwJGiIsZYrV7sWluGy2+mu0AKgaLaaPdV9r7tyB/kjmA/w/toSrgciYZs5j
FzVH+pnyWnitTjhfDbsmMuOflm51epISTy6CSqHUa8Wi05+VxO4n0wgTQK/aOXPKjtgg7RFDiVCZ
zWxQ+/1g3lnAaQ8p05d4sVWk/xSz+p7DKhys+NSccWNSKOeqFkJg6MD0ELprd6QnmtnVN5QJNP+H
AgIkrTsTAh8naB7m5YwKAh72hP13KkHiG7XS50eGvx0F5i0+dxikaQyU7whgMhpU01uzvJ71rZ4C
RzYN4LcT+YDTmdG3cq5xedty9dKXcL3zPM+TNRlGIKWvRDiR+MD0qwpzJBRD16q0QO5GfphwPIvv
wY+wBOE6+RyWsagP96P8cf9ODxpX+N3iYDcAADBBCCEgmSmmK4qYMllcP156LMJ0CAHNtprTtW6R
2uUbsFtgbvRwUeXBVetSWbPjA7bIYI7It+kmqjktfmYqaDdacS6MFSjumGYZBp/VMnQzf2ANjruU
1UnkgDbgsAvtxdtCQw0CWVKE5FIXQjIPpj/e3iVG/BvqNNSjOFUjWenn7HhhepJ/aNAYbT5APrMl
1QKSVPHeqpW8T+a9KdrV050d7lb/3QkWBr7xzGaLW8BSgS/qQX7m2ZGgUEZv7kgw2OlEVzIVcgIc
Yi+qDbxPokCdI5CA3KbDF/AuRK8LwcnQOSKzVmntTZZh9cuUo19CJUzW0RUD5AY1GdGe2KLgc3Hy
3TxP3Sl5lVaId/K007WqbNpxGUsuYGhtq32xKG6UnXjKkRx9WjKhvVle3tNbQMmwgrMt2nju3rBW
QtZtZC6Y/Q5omXHzHrqLXqWhhnLlY0HHMIcaLQXxB9v1hzZNHAZpMXla3r/lt+q7OEJY7k1hzaid
FFM/Z4dZMF8jP1sAV+ceTjnbhRLeh37mnui9VXxXLBAfBlSbzNSvEKmTxmJGL5qN7EdO5WUrmgbL
aDUsngtxUW/Sz3vlZItxBQ7+TdirbBUwyP2IN4I2DcXqvWI75V30Je8ILTXPmEwmg0b4wGM+Jh2F
Ew7tfBpQjEvMp8cjaq1MxNt7j0MewBRoSEeEQHEDI0AY61qEvUS10NTPwl5cxxvxLXq/H8sNuJN+
XzUWfCnCn39fXbZRGLtIIy7unuzr36NhjWvFKd3ULVb61rBwJ12QXpIAz9n3RdhggRrDdgbbTPPy
I9uFX9qiT2pFeMOTcJ2tBp9B03/3+xobuXc4V+pVemXvVrO3GrDltOs7suIu4YMcznjr92TT69u6
wh45C/DrLL+AiajX8ss4sSiKsNmMAGM8I7azOyhNmvXWfVcfsvfnx9OvN92XSGalhq13WzFFi/eS
Su3hFpnKUfqepFawlTqgZ3VoNv1q2gZkPropYXFVQ0xRXTLsAwRp7W32jS8e03+HXMfwJfGZ0VkB
xZfX1FHo8Vt4KnJWNGhAEaKWx+2HOpGeeBLojcUPiwAyT1xx7okf9IUmzY6PNsHWCEMj5wJmQnKi
p8fUlAkC8RItv4i59CrQ7e9MUOvFnbyNFngibdpJc8qrBlvSrRxhmDp22tfyBeb4LLFAAxiLueEb
bW3mNNdGyA1IiIJjpdljayIV2+UDIA4/RapEnX/jQDWsUa63UcZ0am9KeGuLuruTO5U9P2L0Zhuv
40u373btlmhrzjhMRDrYrey1feMnnho8/Mob/II9TOfrtm6rtmGpdumXC3ZAi2j1vd96b8sC6Gy8
QgIZoGPf2M7astZ+6Fu+r66FJextICq3BZzK21t8TI/gkmdvHB+zj2LjOKFj+eHMDGvrmJLrrq9r
LRztwSnXa2fthDiBmRTgX6DekZ8m57lF+Hq5ntdnIBYWkcctTdV01uu1tXYcZ/kwE7ZkmfX5uV3y
7/P1ejFFC/75NZRs0ZnS6Nky961fv740HTAk9tyDJOqO7vSntXt7Hgq74iVfn0f7FkjuzD3X5tly
blszPF6JCWZpyl7r4lvuzDbR0jOnd3LwHzCTF82DA+49nE/2MPweC8rmJpn162A5ste763XqJ1+g
q/cv+xcoDuCdcEy8eUFgbjvz+3u/B7NsPjnoOHz3Xuv1Xmmzj7Ezh8j1wTrHE+GZcImZhXMpO86H
mVnMFAeJTr/zW8Xeb7dvb+czfhGu5GI14d4CwRO82Ffc85mmM1/w9r3UabzCVvzOq+xw8HQXcQaz
sTDEtTBLJAl9u+ueAWEI37qF6XlLZ7l2Yv8e0L4Mim310nKoburLzo3XDt7gZVYXPuYweG3FxFXL
VIILT4RF2xtPz7A4EpzijeY8rCByYjuIzOBl2tOhSOOWHEVYH9DxtgB9kSCXLlJJ5v1zuVyu1+fz
2/LN++utjs3r8XpeLreetycfwJG0480IoNawmMJvasdubF9sgd34FMwER7C+P7dvEKQ42mW+Ttfj
rweevCQv2Yvy2f1MzwtNIVs3Be6Y6AwciFPY15iJEfPkp0lCg5xHiu8cfxshg2l5X8r8f75ulz3H
uBTCx/q2vW2vqC5w6L/esWdo9QwLDOQ4Gob5Y9ce6l29qw4/D31Zr2rvcexW1abaPFawe+yHBT6G
Aa+6igv30ZtmhOFVQRUUAbIGS23VhcnyQhWi9DFwDogQ5p0RKXqydydzhF3sNT4exZZyRrT5AzO8
hRooAaUwX7E1R7ETbzoEZ7o7EQfZDMedVJwkjwNvdttdufzvhcEZmJPDb+Pj4B7oQbfoFqRo5GfY
G/waf9PDHkLh/XqduUtnHQohew1rcJ6/jrklOtPtO86m3ez3sBrAqU872+mYbtSTmz3dLtlqfs3z
6XsMqj3M6LynJf46embm05oekWihxsAfvOIJZohrOyLyqJt20+zuB8r54nf9rr+Vu+nI3Onwf2Lz
eAyvI69F5cnCMYqH+3RkoonoTIfCVCnNt9z83G5xvSKZkFPWVHWrbrefb4wc6Fvbzrrhg4yTRCCG
FGSCJMCBxPz8pq9nsaJbOGDY08COGXnf39+87i3eSyfkM/bCLnnBQIYv0NYuJ/l1XNzanzt/HdUh
ihr7c33FWxew/lNnJhY2AI6P+j2zUybN9O/CBrdIKJ/unL5QlpeFfIw+nyTWGa57w0pfNCEACld2
MC71gZxJJl+xGMAhe3KdUBRsrCgPiKLIKhwt9zHt+v/LaIVdQG2IyPrbnZ4G7BR5IZP8OjI7sR/o
QlG6OlS/jub4UEzyTgseh94E/XwPhje8LcVQDElpTbJZy9NZORLLI8s6TEUy1DwswA88UbAnfGEi
HObr6XVFMD3lgaOzom26ztf0Ch0IEPx2y82fzjiFvSn4Uer6Nb2mGamJ3jQ/fgu/WdAQbSF//fYF
S9gBHOPc7ekBarmHeTUfYnqTljfr7Sox6SADl5z+MU38aXSVYEiDO8fjVTAc9ZRtn9fbGRSx6vcb
4/V51SmE27qvLFT/sTK+40W6mO75hTrZK/3uZAsM6JruxdeYZyKE/eG+ZenZ80yW7WaOOM1BeWNj
OSLOcFapEJ7lr5HeNEWKqx6B3rSbm6mwagqWcgc1a6qQmiNQtRZ0azT0m+8c9c/MgfODO8Mc9SAQ
MaTv33Eo2Lhj7ZgNm/EwrBJ3fjZetNJEgK9CvMCllHyZe2XtshRfOrcmTXAFbHSIMPVaZqB1lPDe
M+rRRyHIV5f1bdEv0rAN+uXERDw169KpQ4SuxcGaUaE7Pm+mZLg1FYzWhyfqznaCL7jJoTm2GYZF
1txwBoLbRLBgH8LGTjDhsWcMH4re7Ud8vH0I50o3G+yqz9TQaY+LncOeANX8NAJMakW6iZASpqX8
aHdJ8XMx1Y98x1lgEOEyIKbeU/C1Cu8G9/ZYNDruZw7lI4zWsPdU23XXAxUi8Uh3zRimu3yP/8Th
slieKxd8JDJJrqXtbgF2AncYSJbG0Mhgebtww7GLk+zbNP2YSf0WZ9rSNxDGT1gGbold7xLMh7lp
e8hNLIGft9o8ZlNkKh3J1K4z4EsokIMSh6jR2KVKNlC/Nk5mbYVVs57Z5VqvzFCCNWrWYfJJCz7f
yZmZfD6sUPoQyTQzSnSSSUmQ1gZ5kuJXbudB6DW7b+wpaq8bveEb8/TFsSMMHSI+zLFZQfe4fDxW
R0KkzS5vIbwXy4eBiCz2uBb75xuSiYfPFjGr0QWjBZFYB0DlsqoHDO01HgCx/6wXqB5A+6llzG0c
Y+f0n8yA2GR/QYODdR7zz1N7gjWVbDvAxyzeGMDj3mY99lxQ80SWmsD0K+VoIKMxAyUTxlNuiiHA
JVvERcpPLNRsZ63vRdg3LG8nMQlSY33HVEuzZeposTXfEX97zEW3XIHan2aBDJLriHPWI6SZ21lI
lNyCZOlJ2Oa0piM0yxSAeWIKq2eoNr6x0g/PcIlge+PMPZ4HQS82rYNfvo/UOzPK0AcqJabfmz8/
/pQnT0VRn5sehgUWnmSoxwMpgH88IkPJw5he3nksV7+t8856tO9BTTJ5Fq31OjxSfjEfFnpg1lG2
1uG5t9/eljzyN8dZA822hUCwD4VLvYd1kvRySj+c8Eiicfag6Nie6Z1Ht2OVmkK22W+yU+lcRedo
5SHpm8309qbPwGC0ai/eMTjtg5WGuVV6YL3sY7yQ7ONlwdM/PFe6iwDYr98++rG5S6nNw3ywfiLX
nwJ6YefOtGj8fO16ivc/PQsMWflhNKf8fHlN1w/HEd7xi7TRtjC72n3qDuuJ5GKKOu/9nlmGaG0V
jAYcrk2chFnqDoNV7tC0pFaw0qJgNtVWLJk9q4geqKU0IPMdnfCGThXrCdwswR7uZreXr4917D8s
hbvfeInbPohDWMTzasyb74d+QqewSHksOyDSOXWfuirihr1v1Etx9C4zU/qY1snco9mwaBfjx/g2
3xpbumh8EVCmqEo9CtdtPtTH4304ypVFbK13Zcim3gK/70CRgFC+NDxUm83fHoG+wNcW12Z+F9XR
9zKsd2QxBim8hMeKeXmbCTb+KniMqBQ2575BfQxjycPjHeRSJVDUvfsLCpLYl5mjc6OVNbjRemof
JPtd5ZSfr4zC0vLjAIGeuTnVpKlbmj+l9dOax4vT+sBlXu4ft4/LGoGsVU7ZeuefEQB91bzl237L
5mGqNqsUJDtz63hnnZU1938bohATrNLs7Qx1l9eZG7K/Kk1yanKe3sUHnEV0SocWU4ckJftPGOe/
UrbSEmzUgGiQsIDweSKbUhZrTG0ROX/tKqeZ0/u5F7m/HdMrplQPU5/XwZk2YKx/nBJ7Hbv2am/m
oziKcRuYZNPiEo62/+r7/uLnhwkwTb3Enjas04hFbY3vKYuzM+FvE49dmjZBtBYOUwE13nZ2ch19
5qbDQrHo9uqC2Zo64OiZDcyM0Bdf19NudGEXJj0s1lRKxlMNeaAL9aSL2DvCoV6CpwreK3PTwZ2h
EXCyd1YYXh/MvYwrnb2Ni4bWyJV7xE050FLQ7N00/cKjQCxzIDP6udNNuyh/8GZmexjAFZvxQrbu
gWRuZ7JZvuGy4g4kgKN7LgJPUWxhjWQtaSOIVT6QYdKaGGwIOSaqstaUR3b+lGELzt7DNI+kWDeX
y8RmqawOjC5jovuaN0YfwkXv5Xs+BJqO43aA7Zj4nd18KcFk1E3ZIpXT5GpgG972khfTE1wAFWZ2
GLZu/Rso8k+AIrB+ZCDu2JSg8iUBMP/n8PpNfh3/jPj84+t/x4honBKs54TqAloPBuV3jIgu8Z9F
AO9/cmgBIAoKZCYBXplcPEGl/ifmcw7YCqAUri4i8JN/ifUH6/5//wFyBYJUBd+PpCDQL0Phyv8r
Ld0YNCmHGq7ZSoR80EiNrgqfwnFULrj6iqs0QZM8BX38pKasNE5TDt5TzsMO1+57uorLPMz72mkQ
J2kpe7bEY2J80oajXnlRjLImtGWl7SFlfSXxCbA7Gch7q2yFjnJoDYWwmXkoAfptSpENFomIWEVD
lgTRzRPmD6zdH6E0au493+oZnJWIztRQwBZTnZJqdyLSSskkL00J9BIdFPwQe5DRWgNEYkiDup85
Ocw2rZx7Uun0A3UjtQIg8aTabmwuIy7uUfYuxuiVqWpQU92EW3WdZ9lCyaA965QaG8hRUjbV9mTX
wLMqw85Dn0T58Z/EduBQZAWaxXqJttFwFi/IeM2r5QPdQ7G8Q51603ARTGJp+YQSdsMdeHZJt1ka
7Sq9AM3SfvXxGMoDjXfKR3ocvc+ffRhzM+fP0k2UPFAMRKuer/+fvTNJkttqs+xWynJckD3goR3k
oNwd8D48PFoyJrAIBom+77GbXEDuoGb/xupAWSIpMqky1VgTSSaJHh7evPc1954bjMnDPCnHtOwp
87Rbgr02JjwVrUrytRBYg2XUPiX6lzHzT5lOPVYNO0hyKz8UrlBGT8GBjIZ4PU+R26hfJmE8aa3m
2maOPCT1DLPYKm2joTC3jioCZ9Lr+33Wdbdy4ZdFC8lMgjRTcucUBl9G42YEdyaL9qoEX+oFgrbQ
0CqwaGPdf07ApPULL60R+TFShk/TQlKDV/JW65O3AMfqLr5r2tss13bCTNx/Tq5fnFwA2qHIg7eA
Vsjf/+rkWr+m768/qkU5Zn54gG9HF5JQdOUG2eL42n5IP7d1EIimioUEvTin2le5uqo6qCRNHMsI
zxCyfj26jN8QvQGU/+5U+xtqUXDAP51di/qOHyUdiWXb+EHdFooZDk0Qo25rmPuYtCLz4H8M/bei
rMGsA8pODeyIbwPT9QbPaDMbax4IX/1nDfHopDoXcgDPUkdqYrEWiTSaO99yswW4oXXmndGbfH1G
lX4pPuCfWkNxA2/PJzxp79OMnr0Nd3boQ82jiiyihzoNIDWK4CFUx4Nt+gfHjC/SyjlEiuMom9eQ
cMOEQX/qTytLo2W2O+UQ5mD1pvIWUh/jjJJnMlikR9VMOAPlbUycY6oAOhDVs55X934hoChQfThI
u5wq/KBVLNWm7ibuiq0FmzzE+oyz+FQhEpjywiscbS8LltmGvq6bOzOhTyMI2YnrSzrsbYQXOsI3
YyZxCHmHZqzbwXcn+repcDwtfhq76aiqw3mQzKnMe4dF4jgz8sH4mRs+ztgWUX67JoV3rY29F00w
6u3WGyq8kYqKnEoWrH7D+rlNy4cRJvo0hx7ZSC+JlQ+rvnJeI4EALef0G8Ybf3oGtbuzU93VHIuf
wORT692sm1lSJ3tds/dDBZ1QixkPmO1acayRn296Qxuti+AF0OtaqBTGKeZb1nR9aN8ukmIuonUi
/D3c45tWJrtusj5XmnUn2b05jXJIZvEIOCXcdKoOl2W+qdWCdMbqzk7alJSCz1BtNj2/W9SQLlyK
bTiy1x/a+yo2150ReAQOuoN4rUNggUz8ZhHu8gaPlMP8aFJpUyb9JhPlvrTEduqjc2ON/4Tq/QoV
S92j2Us5ZSKSt/9S1/u/6uxz/jMc9qdH+HbqEY4HHPa/TI0Lp+e7eg3EuelgkPkpxJWMv0W4S4El
UX6r3w49yHQ8lCUEJ5Sl81f5dzS9lDv/zaGngoYlUd2RsNeX//7p9Q4GZPPv/6b+zyBRdBU0tbmJ
nP7GbqovoTGtI7/eG6xoiWp1Ows9aMq0Pn3tEQBEZrox1PxOcLMLTrm2RbRGYtKqzsQm6KzTLBFo
CkjSZdqfmjDY1UH+GOgXrQyeZTzv20hsI50YznAK1/pc30OUZvRVfdTSwGuTcBdN7JiGRQFQrvo8
PNpDxVEbuXWC1kyJH/vOfPPHJcwscu3mbpwP4JtO43y0dMJRlXBbWz6z8RT0spqDgvTz86hdrcR+
nPkJ2SB2TV2uGivc25myG2264pBSooSLyxSxs4iCDU6R0bDECF5nPDCRinoW2Aw7cgIHZ2tfGuwf
nv30du5NfRXNbNeb5qme3wO/gPpQHXUlPfjNe6nxNSWyGavOGS/1tiH1tcMtEwcqXbHPQoPeLxsd
1w7Zr3RXvU12DmHZKerfCootZqXySqLD7aBhipfVAX/qrVTUW5mKe6V8DyYQ07HYBtwOYYCZn6SP
akn8IPmjIAFE69utWbEAIhmkJSFErerlFUL6MevkLTmoIx2xIezEE0usiCBfJCVnJCdvJCF3ZDCh
CCLd6qoeeqxm7+oIx3cTXaOaxWSdH9USSY/qXzGJPIwaAgBVVl9gkNaQc8Zt21YvIYmlrUjJ3lZg
3k+P5ID8U5j9ojBbwGHSMIkyoK+yOBF+3VKuKfNf3/8H4st//Wf/Wv/g5wFV/cMjfTurAB1jJaD+
ESombdrEPw6r388dDiXKEtAwUK6/VmiUYWStYfNb3NTUYvKbnwcwtiGJYPs9gAE7IiXf36jQ6GR/
OqxUHkPFW2nwK2gOL8L3h1U1DU4gakGhFMVrwtve0zLW14rBGscRD53WPvl5tCNF+qHqfM822rti
ieEiUfJu9qujM6vRhtD2O/posn30l1Rl6znZn3WsQDnfgCb6QHrb1k6JbYyDkqi29FMfx5tKLY8E
59K2jufWLk4DufCtBumK+GI3tdC/6AMpMgRajiqug5SZdgM+2wmHvZi0E+GjDMap/6LMyxL0tC3w
Syj+C0k2bVKwnRKBFjLhrD6Y0ZMxvciYAwKBjWPvUy2B5LRLCVgslQ+Jg+K92RXRtCVRYd1TyJWj
OBOkvcfV+0mz/UPcHvoIywU+Y13lqxcbFwIcD1MWeePAbi/L0NrIfU9mRa/JazYgpkyQH4flCEs5
RoPTzS55l5xIKMQK3UfVQsRCEkWEaNTH3Kj3YQ5yEqD4yiTeOI6iqy8EPyQ9liNCXi6SIaxchYhm
in7mlSUVr7+skVR2RCEi9KQ99uC4xVjA5uBsGru7kItlRdow6r50FSXTe2VnhC1n4BnLBEZa/ynw
TSAd1k3aauvcb9ZxbS04xp05VW8JkXm9tKK1E8uTogW3hcG7amKMkuR0TGDkhOX5Jh3uKDekdSKS
zJOnWIlIjEAFGJKILafHWoZ35JydlN56jAagq9Gk7Z1M71dSaT3gJiRqKvDTIKlX84RALHjIAja6
QcLwLOxXgRo+j1KwgAseAntm9HypyhriSOUm8bQOM/vLqB/9dmdkDLDT+mVWrbUlYF5q0d4Os2tR
qq+2Aa6zsuVRsdJjHkQ3Vo81oSo8O5/3NvFYcoA0YpzlKDy1KI6k/616bTybRXjrd0xW8ddMRNdq
KctRme7w2l0WeFJtmMcuZfs1pXuzN5U1+Up7BfIe8W7ZihIBzFyV3f1zPP/ieNY5ky3mcZLskf/H
8bz6nGbYf388ln96hG/HMn5ynRrS+pqp+cexzAmrMQ5UcVryP9A5fz2WYYBxkFPXqWTpgLnQv88X
WNAXRG9Iw8bqTd/zd45lytKfjuWl45cmFSTgYwzpfz6Wc9UYzDkFVDz5BGxEYhdxgqiT9moP+pri
4F1dPt/TzLlk7CvCWUSu3aVJfbC1et3J/lAm+ZM18K1tAUZingqLJXcmArUXUYA2HXMylsl1sSGB
YaXA9M2t4FKQvt72oduMPnlwQOxsvqfas92/+Y0BUP0WhN66ilDlT9hfDD7spQ5gngAZMpxNB9mo
vEwMwJ3ioz0yBEf0oEdANkRRHoq5PnYyZJEHX1a2aG2okGu/cFvbJ2f4Sp07NlhSEGSMsJes7swP
2gaCutLR3oaq340+slI8nO6kDJvKYsdrhMeBcjFFETvH2XNssF2IFTa7ojyPlbmeLXkpqubaj/5R
Sz7ljgFjGYhuY+GKyzdtg9ChqmjkdXa1MUgSDpTZK7vuOve5JxTNjVLzCe7iuirlPhzDrcEeS6+T
XT/Wl3rOj8pkBa4iTC6hwhUTAIy62lsFu2qD3jrt7ccOvb4/vJFQ8h4hWsRT/JgjWJik9AYQKbnY
SVm7XfKxaDJXD7PNhJN7EZlP8OFnbNzz2i8QajSvjt2dYp3Vlz4d8/yDFjd7fTiVgmRi0FeJ/TJF
2i7mnQllf2rrD1Exu0PJPi0T7sJNt0kCow7aDLz4eGVXcMWeFOVVRMN2gGjmOJcsgzkGZTfwyQBg
LSZLyRPgEtEUwpiUm7zub3NO/GE/G2yEmea2NUolQ++e0iB2oxqrrakcdFaGkeF7sKJXAoZL0sQ8
P8Y7IhF7wBtEDGDRDaGrJeyZa83154aBCeTsWXeHBgkWm2sVbEpHpBNzoxSHWnYKDDxo5uyaM24B
0KBRQ/2bXRZ7vyCtdB7UfYe3LLka4maIas9o4CJh+GAicLKmN0tlX4gQx0keDS5+TXHe2nneRD37
cIMXxVf28Ny2ehV4VnVoANelenujWPDpcB4gS63T89Tlm6rBaLZQPuCMacyPGuiSHbRXvxRebhDg
5qtu7se7pq12faF7od2ehF9Yq1nnkk26N4cp99jD9WQeHIpw3+qmy2wHYx8UhgQcQyTDPUeDi5N/
3/raUx0MZzUOHmGHPWYpLOpYUgiRATgupIehNJ8l72a+MCAKbXgIHARNihVdeqd5FZj9fUz//H0/
LBQAtRsxSufnVJL5CiaAnvHZ+h0cYLTJtepVehteuMCp8R7pymHSw0NiMTyZTFSa7Tt8n/dYbW7j
AfVb6+zEmB8pIlnUtmTQprzHJP3aebnV2/yx6qqNL7LbqpFrh5dgKod9ZuSXpAruG/D9EtlXGY6b
3jbuxFgBciG6JyleopqXxJq8lj9jFNodOYtATyHhkeOLVNhxgXFtrGWW32V7bYjEygjQoiHv6TQO
GF3zBitAH0IK0gQILcv6T3WKoDjwIcIkir3JIlyKQbAvc39TwVPn54AgRJUErYwmeEUQ2KlhRDUH
0Xq0nFMBbEbNtXNuj+zsywo6Fw4Y9ZNWjpuGzIZBmw8gf0+t2t8QbPSQ11QNorlt+MXTO1buI21m
kqN5NTQ0Ou0xM+e1E5knW2GeaAU3vWGclBmBVEdPbIn+RbXKF59IjH4QzDPLUzSxC84KT00Horrm
FEpweFQ4CUSe1pt/SoxflBj4vw1Dwu6kPaMY+KsOcPP69jl6+6nE+OkRvpUYjL0NcJ3MqlSooLR3
f5QY5m+mCmGaHCJ40yY1xtcSw/pNBezA7pDtIY54rv6vs3n+kAMZAvoEiwSDqujvIbv0BdVAbxYU
+f793/8NeAO/Mb2vLjRJdcUT/XOJoQeBXUZl4m/isWJG3nIRdgXziVIv8KalSbue4sbetzZtVyzA
TEmmRqUMFGw9rX/bC+tVaVMdWRgf07Aw0KkX2BLySnmGRzx7TddHF1vTcaaIwEG71CU74Pd0dikO
jLYLif3zFTfV5SVU5OeulV/ijpre6azyWlWYfoyQsFdzXpwhzbDvbebGSeEQXTqEs6crIzmcQrsQ
CjgTNFfSb5YL+MmKX4I5NDZ2PFhnP54eYyPMvNmon0RTzLdkhr0HRfyRdSC0KJF9kL7jluqMVo5R
k4w0VBdx0nqU8A8QKIm2y0V/2wyoN33+j61tzM+k/ExrWcB76ktF3Ad+icyX0FGCbMxLaCiIo51y
3jUcsJdQMMGJSl/1Ir9iiMQRtiD+WwCglA6WORxTSb1Qz6huorxkpp+nqHYstWF8NGBGEVFEbttE
e96pYemOeo80MQ/lKszLelfZZf6u1rxHs2kVu7nCl6AQnL6zDcTHRKWvlNzkJ9bGk+Jn6jVa2J8k
9mHdCxYxpN7hHx8z7ApaU67GkM7btNp5pYxYRIxO6fZpo3M8RejpWqcliyIiLkOWd8Rn4+6WHfIT
P9K2qeK/OH0gDtmslh48WrGUZeHZt3VUnhp4SpuP2lAnFyutMab3WnwprD7bh/BhV63j9/ucU3Sl
+0a4JfT9WNrpY60FHWBEO8LRQSruJHH8BQKUbYmNiGHmiz+2D0Orvllddo56RqYmUQxe62fCMxJx
1peUrcZvDnqNrqPy74cUkWujiZd5CNqVpSB8LB0TKqUc71h/4lYsGD2WBfcZCxxnQ3e/Viez3CSp
ae5Idya2sSTWYyznB7N1rGMuopClBUDxhvbWDXuimCTDPn+00Nqq80MdpW/TUJZoP2dGE2UkN3FJ
6k4hqL/rfiKWw6peoEO/kzReu1VulztNTdlHOdxnSWUUwBSomBWuN/xfTcSUNyTnOozXSRdg+eHz
qlmfHTK+mtjC79uY1QqAacq2ixFon4MvMyPmBkSyzxsxJs95GPHn5h5fRD0njqsnyPfKOPtUF0gG
CtOgaZ/I+VnyOvKUAXOKa7MO553WlfVJNMwQmqYd3U6p0V7pM5YL/UTg4Jpt+V3XNhezAowyN85O
szKbnL9hQEu2bM51rbskUEg9U4aFO1ozYQ2WeFd9NKaJCeMuMCPbpaDK1v9caL+40GhdOdTZgbDG
0AS3x1+MNP/1H58+15+bH5vmnx7ijxtN/w0EJXclOos/kvf+uNHgrNgsoam9aJyXjcz/3TVbvxGP
zk1ngjRi1AoJ7et9Zv0GmAjyCvcuE0jdMv8WGo37+qf7bHniS+i6YTJuRXbzp0lmrjPmVRXL2lDD
DutIyUc3mTiw58pBzmVMxW2VhVe/M/GZiU6lzI3lm6mWLatXx20qnAaBHA4SbusKWHPu+U5pUh0W
lRuWU+YNQ5zftJm296U/gr3GUNoWT2bXPI3JcLGFD93eQE+sVeUhSBe9uuxuCcdxYnea6HtDkecu
Vzu0AMVh3V2JID9mkvgw0SuvSaHdcgAQAFhl51ZHqKxax9pqt6qtESndX/ICyf/sMEpjvYXlrjhk
fuUGTkIrMo7nmtSzuARVbJpd62apwQgQt05Mlc0sY8mjqZoDyXTnacw/2m353mGVm8P+i9NkBKxO
5Fr31m5ona0fmY+6X86bWqaEeTkPYHWweVBJrEUQ3kxqcB0X9Nggyw/STN5Bb5NSbg0Ux9PsCpl/
NPvh1IzlaQzBIUQ+LjzkwXPNzNBqh0MLwWoTZwnel9C65tXw5Iy4SNN5ZpJsQtot49hzCgfJTBKw
dC6IEawqz+mHByJdEUGrKKHzUlL0j+zpmasTElDawC46eVf3pM84RYSYM+MtKIrwmsexoNXnbKvL
pDsoAoPt3Pe0xPHeT8mSy3JQ2CTUOkX/KZw7sDRqjKA5uKZ8pFYylLiahshe5aP1BabeB5MxdmUq
HxO78eo4vY5WduQ34FZIGJ9r7atf1Y9aj4czl8DQoWB94B3fAfoFeEklRTPWGZQ5UKZTXcG3m82u
FQ+u4yCGnMMwctOckiqu2r0xVreGQm6C1UyNq2mYc9OsF64vp/oyTzpsZWHjbxClxbOWR+JlT3xG
9mLo30mJf5dEcMQTAM6y1fZFEC/LeP8uTvVbclzBzWV3dq7QphqeMIuXhrSkxv8cp9Exr0tyXfem
cWkVsMBD+pAUiNiN6kbNI0ALVboVTusaifUymdXJVosPw5A6KyWBy6owg1XTBCcAyJ54Tm/NzHgu
JnUjavWhcSwfg8BIVpNx0MrF+TsMYk2AIq6bvnkeIozfM/6CamSkD2/e8OXHNDCBqTb5+1IorEIj
EFDtVeZGKeOuupJiXSEKWPlzqm3aKK3WzigQMxdD41JSTls+fAGrPyScojBAhgRS36V8KzccJ2Ry
xiN1CEknnuYT6gSE8tGSPbiOzMyYQyThgfVcdIhrO/VmPWp2Sis+G6FeMzRjGG/J+XaS5t6Z0q2e
GAdV0d6UmTFKGtd7tYWFPZfGSqrVfalZT3muHPscgwjvQsZIGWJ0ZubPZaCjy0dGLYgv8SfjGRmk
m0XhKYh0UpdpcZOwbZZP1KcyoBfkxjY+xiMpLDWd/xoY+zmjE/Qs3yKEOWRKXh1CROKGPt4Iq0PR
y2Bn5SfGOm191MYpsryeBC8Cpd9JiQYA5adPQdt5k1Y/8u0/WnP+1jdIolMxP8dSfxnqGPdCqjFc
6UYWxHOzG5YOdUyrFzuIifM1lIzLf8pWYxu7TU96sEGD2mftksUxHKZJ3mmREOsoW0yEPuK+DGtv
2jXUio6TraU63AaB9jyIwARoZe1CUVn8ftmwKjpWJXb/zjced7iN3FEVX9KKw81E8xLW+qs2l5gX
LAyRsTOcolYAMY+sR6uLTAIA+mmdgexJJvNoJ+yIQO9uLVMhJ3Uon8UAkDycH+3f3wxp71RnXtty
rlwtAzkwGenGgUuhmYLVD/ZFQ31U2xw5Pt+TMDjPheH+U6/8ol5ZkjGQ3i7JGRAP/7IBX78SOPX+
U97UT4/wR7nCFlWgIVFN06Jv1r/Pm2L1alPFgL/+U7UCYVHQrjvMvE1TQIb7tnc1f2PcTyrWUsYg
CQZW93cG/HT7P1UrPG+T5yU04hJ/B9N9v3clZinuJ4mqt5bqqSSwjQCBB39JcBvL8bWH92K0+dFQ
TCbG8sYg8i0i+m2yg629ZMFNhMLFhMOlafQYpOnOJzTObjD+aWhM1IBg98If96NOUnsDLCp6a/Ux
xVys7AoZPzI4dFMYG3HYHUO2bD5HQ59e7VL1mhJbGO1KQKydSvEQaPI1TC4+8+MpfjNI4dRJ4zRJ
5QxJ55xy7VWZ3wpgIBHZnSUZntayglVI9RyWdM8ge5CkfeYqerCG/M9yyQEFwzYvuaDkg1ZLUKiV
zWfSo081CaINSaIj/WdMsmhHwqi1RI0qZI7ODTNhgagNIIZi9W8Jl1kxXOPWehIRnWhT7RMSTAVJ
pkqcvdT0WD4JpzpJp8oSeVqQfRqRgRqU+l3UJkdHL95mFDehox80MlOt8WWyKFEUslSD6PNc06N1
1dZcolahD2j3IxuhtUJYSRzlH0IR7x0D+0tQ7EUcPaVVDcwacowDYkqahEJUeDjG0hO2/hiFhTfa
YA0iKc5+022TXhB8xSjE4o2aWkbpFevobPzI7XIScj5NbeJOsf5gcJLHFtRbEjo47GJawg6Nj0pN
BA4+WsnYf+Eag46Bs4xglUNj+DtCYo5zQdJiNx3yyMABNKREnOBEq2YG/wt8PALbFr1qfX2rVs5e
VPlNqipbX8f3uIR9tEypYb3UISKgatiQcuRqVXPfK9atQ5SHGo2Pfd1japysFZKWdZ9q731V8ZyG
lWNHb/XywhpZtpP+9NmAZtf5EliZkz7/c07+4pxEumagUTMERxbi3b/s616z8hVFXfvTUfnTg3w7
KnnUJbUVGchP0Gu5hJybCIXhyJKB9F1vh5wE3qwj2NIyTPx+VOkQhCAJHtA5SGnv9L9zWMKW/emw
5JnrLF9JkDUXPcyfWzulN8njik2TnArloCkES0/KjTkP90Zu7mYj3DcGCoy5PY1SHgpSCNCf7kLf
Wsc9aDCCukUYeSxaUUNMCCq6U4WJ1+ZIcxQ2+Xh1YtXZtLUKtIWxDaLGjZngdDMwOJjh1qpY2w3W
oawF8mU0EOWzCnNJbR66CEpQ2HoRMXG1+cQwf1sxfXGSj0o8nX3wcYNPbk7v3ASd8nns7T2lpuvY
7+OQP4caUTvgemb9MbMqVw8A9DXqhm2A18aYO+3BzcvhRo3U7Wz0X8qqvfGLxtVF6811f6F9OYoq
+pjitA1QzlqR8+T75VovYmuTYTlWenA1MgpwYU3txSchvq6wEudYROyRn6pc7Va/zrpz5Hw6C0mo
IN/aUU77otGOXfWqhzrPXSWrxj+EE67NnLEYuUS3Zq1tjQLXU6iznIKRbfavfmM9U1MeY93f5jlO
axmzA0H+4CHg3o5NRnJr+FSatgdz94YQ7WKVJ84dGXJ7u6C2wubukOdJp4GzQnuOcYcUw8BwVtsN
yLfbYWsjsKO/RynExpVU7jRipZkyI7PMZ5/kGcIK8HMXXjTCZijC+yDJ3i1G2ZksNpmWfpQEYctG
XRbQxsEkUnxSc9ePR0+3II2p0ICLcYaNtQBoih1n4jrOp31nLyqo4TM6EpYz1mPnxx79+qeafaEz
bIu850Ve9OUV18ts7FL0IgWr24CMP7WM7rF+0F+Ij6FwXLXGyG2hXglbl8blPutRb7dYYeLhVlbN
qQvAW+jEJTnVcyui05T028xmAZqHN3oPUzUJzPskxb1ps2Qm1q8ZMJfPRP3F/WPRxdeZT2w9x8Uq
iaEjmtBN1PijX2ieUoZ3ZouLcPK5r819ZtIvF3X+INXySkoVXCDDUxTMvK1UI6+uylOjVR4foweY
x0+RFnrayGyX1rPAf1rlDYKaLr+ZfcK+2KIKYoKENu7DILuHjsxq2aAjgyujV7dpCXqNNq1M0kMe
G16XxycdUHlcqM+lZW0Hc7gqqPjTZWIqq03BsnmicYvgLKUstjPD3gSAXxMfVESnlGwSlS/8oJVu
a0eRvYd4WhJSkOgAv3RlScYh5HpFe8jt+VKXzl05B9s4zw5WokApyE6VBeUlhXhldypBDv26yNQb
ZUzOQ8N0BNVTY39M9H4zDOwAJ6gmTCEaUh3/ubp+cXUxj5OsmLTFuGdLzu6/GEkuUQ0NAWP/jQnm
p4f5dnmhkkRaKTUDZyAB498v2lSkONDSl7kg+pxvizbzN1L5sKUgvmSTZjG4/DqYZNG2RCz8f2bj
sPL76fb6PRAdE6Gp2UsT8efby8j1HHVZYRMCFZ/qqn0JAPkFJid/hSMsVpn5TYzzHRMCEbA7FSv+
UEW7jl3ESq17j+zPrcPqfNXghSvb+pHJ+ZZvd7pqFymgiSgIv1vVKTeBgye1KS5jBo24qE6KP4AT
CRwUA/pOzwtEMAPPwIYD4acHHciDvSiJp/wT+8htpvmHPg6fIgO/hg89a8JdVvHQS/EW9hqrqZCQ
tiIliaeILqOjvQpC0boq2Djzpzys3puFoJgNAGbMiJzo+eRnzjoYJk9D4JOpr5kzuLqEL9Kacj0b
zpPInduwm67KTC6pDA8WQkJWQM1bn5H3bITPDrg+ZDW0AfEAcLaJDlnR7sZZPU9ZgNBAjdxctU+1
rG99m3zYKJInWcSoecPbCinjqoDnFTCTG6LsUjOoI1B4183+JrfqR4xthyFMDlPaEnRh3zsTI8im
RhmEpomM9mLxsOvqJpemvwpT+WT7VNGpgA7VOsTnPjBoPtgFnJsJCnWTHFjLXeX4ZjNYmkFeBwUO
ROBmPrs7hTA2XwKrqsGDZjPERsIthqNew2jQW8STBPqGsrkpEK32cb9JooZ3zkPfqLZvxWSukjHc
1PbAdXYq83iLbHgXtqXnB+A0xnjn2/VqaAkA1nmMoV6FSXyvM6NuhmHFz/G14c3sQIhq5b7CCqoB
+DPs+yIR1xqnS5Y0nM+MldMvSd57ha+um+oSMnjMiG7PwEJE2k0B/7LMGa8OJbyWV0fNN3Gtw4bo
2HvSt4LgXz5SUxOenCj94vT1MjxCHzZ8srjeGQ1eRyMjOJeywmaV3DY4wWAh9Om2jhdmhdpcmpbx
oaGCfMj9sznl576Jj8T7nnntTn4iP9jCgdAngC46Xmy1K5G+mdWyiIw9KZt1y1iYYLQNUHc0x+lG
Q55UtPeqAZlNrc+DuKqjsfaDAbhkt7IiDd/Q5Mo+85wG0Evv7+KGOX6CqAlZcArtQmHdK53tGMNT
0DQCnW3eioVWB/gRTslActEIVDBqJdSi5DDI5hpoyIAGQEvzxEYweNZ7koIU0hK5JRPnU3MZmHrG
HXqUjq+SAXKXRjskkpeMo92IeLVgMJXgZ6W+hFmIEg02SjOxj8PwmsJltETmBr6+E86OQJRJh7Gk
lbuZcbCtYvXlmRt96talT9FLMQwQvay1jabWLufQsrjGc3U1OtBj85cayh5CXaWBr+189GFMFPpn
soAR5aCq682nkE8vPNbc5MM8gBeQH3SSm8ogIG3UJIdG7DKj/pCYNeQWGb2MzkRgitgOzqey1gkq
gXWhDju/Htb59FDm5g2zbOK7xn2c4QFR0sfe4mUOqng9RrdmyeQi7iR62/wlqeVG6dvn2Si2WGWv
dQOFiz59bubDUCo7cgU3qg48xkQmlEwPepE/y7S90ner6zTTQPI6QC5V/4CkbxOaRFALX5y0/v2f
u/wXdzm54lyjTMCN36OQ/uou37evwb/+97/+88f14k8P8e0eN/j22jR4/7VH/M4qQT68Tl4d4ltT
CqyrXPFfzawaI7Ql3wTtLfkni9vqqw9fJTjBdsi5+68V49+ySuAiY/r3g2Jmee6majD+0ylHfgg/
CRStIX0Er8SZETc8fdNAnABeJMo2wU2QPHeuYeOlYvbzCUO6fQ1mMqYRPd5z4LLmYxITzLskPx4D
dWtcrEv2pE+XltF7fjwr92eSAYwG+vmXdtPEe3MCUnlftXdELAQ35YmfpDtwgnocEs80T/UG7xaS
tWFJ/b4d1oN6KKpkFe/HwJ2MVVqs5IWzm6fJgA8k7ILnPnMygHhOPf+a46c0VwQ0EK7CIkqfyWFZ
qRBVVgHU6HX6MTj2ewU46Am0q2t4YDrL95rr8QbI5rG6S3YGg0YcrKtL+rG56R+ineGB8zS8l+mJ
tdKX5I6cCnrBB/NQ7s/M2L7g5zrBo45uesgg6AVIjHv6gF+B2r/G+YaMYqekUKT7ehOTQ7F4P1KP
TQDgkYdUOXywAIUQp8quJ9v47PBaQOhhswsfPpytFfxwczt7uEzOCyR+Apjj9RtUy/4Vvrb6ga1D
eaN6H/pgKxZ8bmy4zVPzhFQvWxOgKdaMGUfmBuuXZmYrs/zzU9hvVThnN1F5dFY9ryIVF39d4xex
+Df1vkTltATCuS/8kxff5sDDie0sVs1r99SeCvSE8MZzKJjrMwGbLeB/c3Ih8x6z18Hwqif9kEOY
W583Z14H9kkYQewMHfGqWFISsLFysH3i+Utrdz771zMvziZ+mPmTwYy9d9fbu5f8trrB6IHO40W4
b3W7rzAl31JQ6YDRZxw6Hm9S+R7tlP/D3pksN26l3faJ4EDfTAGCYC+SapjSBKGkJPR9j7f5h3d8
H6Fe7C64Gttpu/5w3KmjXFGVmRZFMclzvmbvtcGmpHZA2EDoCaio+QLCTLdD5Byb01uwARVNPiCZ
83a75YI7RRskzPzpW71Jv1vO9ZzUKx+sDvDmxwNwm8YVAW926xknoM0wUkqOMFcaaDjmRxOvrsWx
cD5JCBJfl1EzCywmCdCcUV/2sHvBvtra5QYazR4BAgIvnvkffHMr1dzk19ktekdkH/qis2TdNvW2
4oN1vyVb0E0mcJbcdg4nFEtueArfFzzd3d2cIMkBziztg7x+XcB2ue0e7ANFKT27A8xqes2cyPsk
CIJtbW5/T1K3XDeWOwurmZWii49wFTq0jba1Dh3+gcz8IqM6B0Cq4iWH9pvxU7WbT3jHn0C9sUnD
x6tg3Z3Nn9mO3SdWQNtfARaFz+nMO+tCv877/Vv+kmyheTeedKs+YR+jx8cgUt/k2EXyzk9EAdfb
u+pJcNs9SDpex3VkX72zZ9r8MG4L+/AzWSIvAEkyOfeSy7xR9tVF28/baqe6jfcE3MYF680Xnx8S
EPhAP9fbp2tgA0AN7OW//E645kPOL/jtK7+8Cs716n16mfPz/7uCmYVv5AHGauGQnu/opHgqrX04
nxeo4Naz/QP8O6RaK8PRQFpi//Z4jOBoU2uc5UeomBBGdEiyFIDwr1T78bnOXRV9j33t9wuSfCMT
21EdZDTGMBpnpwP8Q8wMtT9FRmT7j8jNWC0G/kZ9Uk7GVbjGD/Fj5syb9hYc2516l3b1C7TXQ/pS
fyEzH8mYqx1/i85ijNbCSYO4i8fBInNqNZIp+Txf2JZYRJULayt1EwWFns1eEX3feI2IIoBEH6xQ
xU13tApy6oxYRWE1pevWwLFJSKartx4OB8rPgDOos/Ov9EvmUH/jceMJ1cfKItCZaMsW24HDMA89
04F6H2zTw3gV3vUILQT7f3Tejrod8rXUPqfQ4lCRR/A72Ic68W0+qY/DN+ut/Eq28RdbYwFO+pf2
RpI0SDb/EUIZcE/XAEUE/BijrMQmyA7uPuk/wgp4JThboNYxbgA6ANcYHC1eNRi7CHmHyQ78A6E2
E0qMY+PCimO9hLNs216T1+S1OssH+TCezE1/lY7VY3qhxpU+TcBowQEC8bMO6to/t7fwMV4L7h22
JKxIdc34qOcqmZ0wX2n8XfbkzmHC4xs59KixDofOzg4MXA98RJzMS7xyPz0ox+KgXdovrCsPIFB4
FVGlYeLCr8ZECzF5poE48ArMJTgO7tYF3emL8Ba/B0/1+3AgMugs7LQXBj+wAcVD9TQceBfReUX4
Y3OvxrXQOXzmSHj5qp7k9UEHvgi5hqHYMwgxnw8gS/ELP6hki3vrrF6NVXiky9kPF/EKGgao7sa/
ZQ9hchIQen5CnLtWW0rIhRf7yCvdHg8c/odXptFruGDu6+jcgPKee2i80E1L+/0U26/8EhcvBxPQ
utNJcsCEcWyV9gn08ru2A0/l8lvy+gQdzX4v7R2Kz/WrDYGXI205GOBB8+lb6MbTCp8lULHlZGNn
5Ayv5ipxkEuA5GsBjul8pwXcuXB1uxVFvvOZEXpDlqJ9PbweashZkGIXwOsrR5F9PvOp5ZDiq26H
A7ArxXFfVdvjGLB4/GCreNyDDmhjnOMcBbV7O/AEeZav77nt3WuXAsRdvmlrXzPIWUsSD8HugAZd
Xhl+ylf3dLjdM0c7WS6HluEAkeMsLrbu/DMdjYPtJoDe2kJy5XDwPPf19OoevNuZZ3flCvm8cdEs
GOeFCScvrw2vF7eiGzk8fZM3oLbr3Rk+rG7fPZ7EdTn6Wnv2lleltW+84AvE1D2fMiBpzrDpbBJ6
Lo8hKLWduOKV52Xm1d0wp7Cf3h4q++07xz7vXPts3xZQG/GXvHvPbul6zerMq8wXuO51u91mnu1F
y9+n63oefG6++2gXR15Z7/rpWc4rKELofpMNdXtBId/ugrNci7ziPO4CvF5Y2cuXH/jNq78Fre5c
vd4GEje7vHw8udHxPj8j+6FxGmc5wflDsNXLwf1pOS5356lag9c+2ECDOcu3I6c7NDouPd22D3fe
QP1ywGMO5ae8u/fnR3CLlwW52IKkbo/9sfbEvXgTwSDu6mPoFo8DkSQv+wtARzvUNwsfuXYeVYBs
cErWyjMbUz4C2bnZBnBqX0tw4IC6nccv67wE2Ux7on5As5WXhIwMHLBO8C26gxNc6LojhiGkc5aL
VxJmoC160JFyy+40e4LhZ7dvyqd/e86dJTyIhlDbCtvaSy/tcSaER9kWG/N5ia/imPawys7nDlSJ
twDqKKaJDRpfte1FaFeX/ZKHspeM7c90vYfJLo/yrT2Gu2BNws72oyCoR7xUGgf8KnrR3/QjOUub
6do55DbvCG9iHL1VPbIBd9Lj8BhODpkBgCsVk8CYJbRIPC14PiIyeDVqh+yg7JWjT98ka0RsK+ED
7AH/zAnG24Z/7ZKOO3EBme6zG6hh0nyWJ51uhcd0Sw2fH/i2jBhs/VrcZHJ4Dtk+v+Md2/mfIEn0
XZJvu2I1ki98KDbaY6s4uu/W8UFG9EeN5tTkzxyrh5/pqOluU3vJWv1ee+XPDGNCFB7Ug9NtF5z4
cvQs/0F7BWt9OVXkO1MugJUMCPgZ6/6Ii/ggr0BcgqddMH8LGHvgbxuooMNl8c8/hsH3Xts7rpRo
9RjueIWdR/CbAMDw5a26Jzh9iKc0JyEJYrW8KaTPCgNWfuHK+rv7/rPuW13SDOmB1YX39L8sgev3
+wIr+F37/eNj/Lv9Vn/SZYXW3iDe9ocdsPoTm2E0ughigEYpC0TgP+03lm9ZZDNLr20urfmv2m+M
JUCpsNIqLI5NxMh/gVSgLOvkH7tvkpRNJlZYY9kBL935r7AqHS4Dzeh9eTWSyWtnZqetRGlYZYNK
EEUMwXGmlDYLrFag7+V4K0/kbyHWM0x9Z2oCSfAhVQ9JikW1rSRt33Q4xVtuQ5ZoOmVEzFg8EQ03
1a9pU3036xToKaDNHk1wT3eY9j0mj9nFZXlU03iVqBD10OQaPCXGEOuUpa02k3Q36DtRyC6Dgkdt
+AQgEpvSuR1DRGfqPsPLZis+aV+ycUR1v2nm2Gk5GOV+6RPmLaPYU5kxC7Di5FvKerrMzl3dUL4O
66LW1lb7UojsF+NzW7LQDj6LyT+PRuTklQ7E3lf3vIDIA8WnloCJMYNmbZVbqZpfVUJkdD/Y6yKO
veigZJZrFL0bVfGqG0i6so6dwukmIR8NBK8MclZpiitEC3dLxQYhrYMoY3gNH9SkE6yerUE5J2m5
E5pmpWr5Z4CixRcDJxmqddsRFok8wI6K5JrE4WkOU0/PWILkbEiHWdkJUJkquAXM7I0Ly1uybTJo
1EKDxSZbG2WxknNtja/fG7HiIHYlGpbYtOKp6jvXZESY9YCwKOkSNX8ZZv1VM4pjknwYpJv4yxz1
0jLVKId7KHLCWpRw4rAt6ZQzE0wY4FtIg2Ufw7pKXZkeIcpiR2zQZeJCmZARaiW9v3SviZsWLPTE
GoDZ2PPj937ahvpTo8vuTBKOpG5ZbsQ5bs8x9oaRnBlYiBhFUDB5CaW43y05Ps2x0u9mw+ubxS8D
jg1DAcwKI7Qruotcibe0SRhmP2g0QVnW7dtYttWRKYdJ+lvwZBUVEB7RXSawJqPmpD3VfrPyJQuq
ubBpq/GoZCRzWgnSZIYoEZDw0qRzztZxiNgpk9eFJqcQfBuEzHRcZfcq9OWjxohnpOQeR40PCoWf
2Z/LMFqFfeOkke8YaIdbVgjhHK9budsHwNgiiOx8VuKeBXGH+FgSNpEyepUArH4RQhSQGELoGEaO
UwTOlsxfZRdiz677nVZ9mv5HOxJuEj6K7bibgfrKANUEOVoz/GdKr61HHOVs9BwsQMhf49NoMXNI
yKooiNfsoktTYQILG3NPcK8zW5oXiqLbC/6LoEHJHGS7tAjukuq9HhF5l6qst3UEFYsGJKkOqPq3
QoxpWMXmK1Gbwz2v1ciVuoLwFH2lRbKTWsVtDsVtn+EdGixyO/t1F3/rtIYLUjtq+OWxkrp+V7/P
FcFNyLnSXlszU0Ri4j9E+K+CXLND6EPqJD+MAYx1LDn44ErOoIZRnlx8dknnpQNmVv7URHkNJqMq
sRYIdX3tI2Pfhjl9s/5a9dplNjvcqH50sRgnFobwaQoB2VwiZv/ehJZWv8pB9dEH7IowKG9HwE6r
MbNIBO19Uujk5kUU2IRlvuJOzXAsI3H79y38h7cwo2/MnOISzi2Twi39L/vs+j17z9v3397Cf/AY
/76FtZ9wYrK0/pcnZlkm/+KxATME1swEprh8e67af93CjMehQDIdh49r/FPR+q8ZOA8n6bIE2wx6
rILT46/BaM0fTTY/P3OeAUHGeHcU7Qego1z34WzoGOXMVKG3jOcdnlHEiBIfvHYZK9a3qFf3cq29
5QVGRdzeH9kcoazq4DL4XblO0C8NYnGbVLzeAapuI25sLT/O8uxJAoQX9NyZnh6EKlpLmbQZejTw
2EmtMnLDanY16V3sQAYw78qJlYhY6cqPitzsZsSIdRFep+Yoh6Y99v5HStAxcvQ2/YyR2bMR2lsh
2Resi5Dd8GhnXUdvAkR3zAkfaIz3sJ4ZQ5uOmpvHWmFnyRPQDJTpQP+bRNgursXYCtaWLD9kY+WJ
2uLyWPjrgc/9U57GIoeuQVdQ1p8T5k3s8+uUpL3Z7DdWYzmNmJ1m9OmCzxoz6tagJwgrBvFG8FZo
JuuafNWyJLQ1l5AIZU6sqo8UGZch7g8Jvhesmk4m32Qm+zlyNxwXUoZUJRQfzGmA9wuAITfcRjc3
vvI1BSwMpHLba8K+1OTDYtibfY2xNV6o3NhWKrTt8tCF/nnoE8/gLNLCtzGUuWLnfcs9naRMegrD
ked813JM4ey7pAFpsopAUt8pituzFjEFUCXHrKtNJHzrIEn6DfMVpXqqUHvFEoFSDOyXU3aOpZ0R
z5cowz1k6Rvk2wyhDtMY3Quh2gRNf+sU3/WRlg3tdRqlb0KVfQagQ6M54CVMPLFMHZnYBL8ntVGq
dnHPhltA51cbOxapzzLWhjYjYwh4EwQ9ErwIPRRDO9dF9s3qsRN5iadw05XK9e/z7w/PP0PHySya
lkwlLtGM0Av8Nz1P/Vn+cPj9wQP8+/DTf4J0zX4NX9XvFfsQxGDd8r1/Z5lfEtlZ/+Ebw+JHY/Sf
FsT4CXwQqzq2diYFg/WXFoCqyZbxtx0ILkYMAhLbRHRMsvWDkEeSZCU0Rco5zNEr3++PLaUCylCC
Hke3Nsi9rNL1CBIrYREXhT3pY/2wFjRTtZWE2i0N4ceL1bVXwImYAlJRWZhe9Fhg79aX97luXCEo
zn3mE4vXZwydS6xtqDbyBs3nJGbkvhOVyeY7HuMjFhTX7wNcduK+SHXkPKGnd/k6UcQtri7HCs3U
mUVqjLA5y6V+mfxl1NnmuxDwYKSVRIhq3WsysrqZBZxaUw3bpuxuZi25ysgHD0dClxOhUlnsCYNq
uvWxdPer4lQJ8WvNvD2cgn3ow4tr45RcFJOxvy+D8JEf0sK4q7FP1E9bO5Kvu2UjPkvKmKx0FY24
NnF2ZU6okTtVkJqLDmJoiEqfp2uJErc0jqk/P2UpwURz2dkzqvspnTbyWF87Dv+0o/5Lx8s0RF44
p5c8bI8yxBYxI85VHUgdSfgR1PxxjuTnqWLymCZEEbV2oy9uz2YTyVdFR/DeBMcgIOuq0V6QIwFI
KhMvwVvelBPuvxTdILkBEHwvsSVXNpUhJmtxU3WgyhNcjzVpiKG4kbt2W+Itm1QS5kqZshFRQpMB
IeZ2MvR4Ww/dQy4xFR/M7AJoHFSdtU6RqoQF6yTDgoOEiFES55MczaesSR4qnZxCHdp6Cxw09J8y
i53oVyY9RKFBTiujrSd60F0V8AbBmZ5O+P/A2Ma9+JGSqNnP1g1FxkmwaGzyqFmjZ3rNWU02uPHj
ovRmFWtHz0OHLCvjjthUpnWhW+pfgiW5HYKMHvJOnOB3F8g4Tku2QWHt5vjVE9BurAFz8blHC9Sj
XoEUIUGWzxiXMX5G+6sLxx4gAYd1H6/Vl34+WOmj9K5FAFds1Dw0VNjOrwsRtHiN8idrZAAHj3Qy
XkbmWUZ5l0PNyVsSc7txXdJJmqV29VlzKeEGRbonpgQfl/OrOFJi8JhK+UClzJX0ZA1v5pSxDf+i
JLKr4NwloxMNpq1mr0lO8GwUbLWaokD3sw1ApXzG0YLSRWxGYkXo0Wfu3Xw1ZzlbIP1RaEMnr9m+
tBUEpBZidLlpOgZ4jeXRRHhiAxQxzlxfPgnzR0oCVMrbG5wCyCk7ZQ9flOODhO4nItXWr+Zv8sC7
Lw2PM7Ki/HtaH2WjeB+MnBSKTvmCFk/S28CcswlUdEbWN9QPnkWXKqEfG0xc99K4bjTitcL6GWuV
m0YiEnep/mq7ecUhaBcRBJ9k3IwlBZpZVCvBwl3f6jDzpleEXK05PsejgtgMYOMYuQWf2jxRNnH7
pbEXsUbsmobsYdS5zQlJuz77RDTf85A/gq32BMxGIcbFOp5WeqCD92HRiUjRrxFvs+cEG+G0BBIZ
pF8g+ZHgIQjyxno2WdSPS/DAl9Cy6UC711cEWmXDSiwVQqfakxoB+an1VQmQOoYJFG10k/wOAxG9
0W0mtrdpXSHVeqrSN326NgwmNWJ5rBxHMMHCWfJtyPeFSl4MKql8Fh2le+oXfaKV220FCEKY0hVF
UyetgrM80M8ZK7PWPOqLJ8yGNJI11VG5CaRhpxfJVpif0C1FmkJCgrQZR99ZDNyt9Bnp81PV4idl
DiERntBZNfEi5tpPw2dTS9yq0F1zcc1a8j3uQnzkuhfopOuobyX48NgkPhwtdl3Xxylgde4r+SpA
9Z8bV1HPAAiO9NFs6JJ7b14n6XtvHfNxW6TGUbSYOXfJLpI7RAK+3ZV4GxvrW9i8lM1uqCsavMJr
o49EfEzqfRGjTavPGbbsRoz3cSfSz2sOeGK+Z70N1OeAyJyy+I7SnszmxfBlAGg0tkZKoJsxkFzU
9Ht5epVmyBSLukxvdhUJuBWmgoarSCFWYRbkrZzG29iINwGD697cTe3JBOoGF5jlJy6xuI1vSZ8f
cuWDiZJnZh/6YGwldnWgQ7CFkgCWnjNT+Lsk+1PYNrBAsAvgAlEtyTSG/6UkK+4I+//xP7/tSA0C
S354iH8XZdpPNLsgYg1DtWAFLdDDXzpSmXkwxgtoQjoK7F86Uv0nCi/GHaYMKmJ5YnzVf1rSJRcF
WTY9q/pP/+VfmQsbv5dX89R57uY/U1cWztKv58JBlwi+UbRwVSxr34fCJu81duIqsW8pk5+eZKlA
Mb4m6n68z9Wq7gumeWn3YJrWe1rrJ7HNdmJCGrwVzMgPStg5k3Ub8drMDIKJ0Go386DscXQsnBpC
2qc1hsnXdAzXaqrtfC15LpT2YfDpEdkpG3V1zNPwAUgFE9AxvQbFuOETQmNinsRMveo5iSdC7BVp
fqqHZqdP/m6WwaooMp4TI910SnCmAXzvOwLn5AJtt8y1EMbD50joiCzqL1kkrXGIeKVQc7xiuGhS
cw9yfKfVyaGcSQceAk9FozGk3E0Gwmi5C4iJMW0TXTJ6VWeQra0gRGcDqRVTBWhE7Qr+PWLR7A15
tpuEwj4GTpzZwJoWGapVXBtRO06TSExJdTWq4bmvQqbqi6RNuraVudL4vGeC4dXSpUO7nqFtKKzw
YxRo/4rquS/RCyn6vvcNpJ2lwxvaSYBlpBZ08gqEot8/jEO0XiyLqNi9OMK7oq86fcI6an6k8bfU
WvRqGRdC8qYZpxY/Y8PdDe9nX+iqQjK8uG01ZqwBRieojfwgqIkzW6yey6H2OgtRB1EsceHfhLKA
rZaShcBAeKiooFKmmfSrhMk3E40wHXaVv5fBcx2STZgbFEEYagEP9Kb5ZGhf4pwc+3JwBIR5jJC3
pmispOp72AVrhR0X+wvagG6LOBHXLhWT9tGgue+5OtP8XjfmRSHoxcKmudScU4cPvle3cTRWTgEo
q4va75l66cOaizxa6XrjKTqwvFFHK33J+n1TmQ9KcguQD4qUFny8AYqn/aY2GYx345M+A+PtfFeb
levYS2tLG44tL11YKkeTXINBKmDKgXMwL8n4GLGB7RCsiP2wDZn/l0wPuwZWbrM3mckYgnrRyFoY
m5acdhxbxrhSse4HSUMc9hsUiw6zLOlrob9TQmKrDRTtkiSg7fa9wgDM2LCKyJGATIYXQMosARJ0
4mOmXFF+U2gVzLlZLeQKhV6y6wHsFWw0KC5vg667Vj1cssq41PpT0NwtMz/6PX4eY+LO/ohUckJQ
tQ9tDFCaZE/E4WGtbERtuikQqtmbPCiC70EYOE1+4jLpxncbjw+dqnqJHqwT4JRW8FWidBHpjUAS
EqXxpuXldpx6jIZsiqPqztJh7bek4ikEUIL9v4IufaqDzNVk/SkMZaczqpvcMNdWoWBAlsnTyTOE
l2BoPS16WxQ3EmqWsiMvrx1PoaQThTHYI8yxsBZgYDDZqqfVpCAiDchSM2kVG2kTwgbEfEmGMb5p
I1/5vf446dU2t4qLXMrvjaLslcDaqlR/fJx3OTRKXRw8PSnAOggr1QD/WhFgFB9Apzl927PBQGnE
/sKfd1HfrLp8SB1/opGxWKunTOqYumfG9JAgUKMOoqULHjSNz6ASXro6v2BIpFfR1D0OjFPPmkJj
nVAM2aoY231axNvIoLLGlKmREBgO/gGLqDOo+bbqyTFs4Ny35Ppx1TyVqXVO5+FLItLAChkSRk39
EMUCHUv8UI7lcxE267/HNH88plncumi0RRjCVAUsX/9LTbD7rKP7P/7v70qCHx/hl5IAAtTy+Myj
/zWJ/qUkQIbNHAYVN76qX9OTtZ9M/uBPSgL9/0OpLavLIOa3aENuJjDNeL5UaiLph0HNlGvVrFOg
YJTQCeCZTn2hHdiLswNa0pTrlRrtVVHyeu2qz5WXZ6I3jkuU66tlfIEMBMbAZLQGnxZfdan/Fsf9
JW3qQzfdRR2GvQ7zrdoVCBx8+kRBjzcDJmKxPejFtU2UiyAPdgQTHAo4kCD6SmQgormqsu8RRFvj
Y0yilzLEVaz3dgNvHrLiijraaTUiEkeTvXbkztOHVLzVbYoRkS2PUGyHYsnRABfFkjILqPW7ZzMQ
T7OApK5PaXBru2nJckvmVdnTPU4ls20uw/IpC89ZB0FbO4b6rlJIti9PIVPlNjB5RJR3zei2Ssb+
N913ArKqFk6CGl791Fy3NXOKmYiwpga0NC9mSxDqtikXrsqEuFuM/UZyloZilwTlXkoPRSJ8Cv1u
aKFAZbSuQgBqdrz6+IHVZtqUvXkM55qKpHwpqvBpkprjHDPEbSfEQJjfWG05w/TcjFem0H5DVj2K
vgA03c6EcqBb8knUQxAuTbedVWSLGIocraEHzErWtp2SXOVZZbYylRddEV4bSkMtQNxokYQ0TdQd
krKZFR0UXfwc6hWatYTGrVMe26C+Kr56M83iSRvzo0hIwIjXJ5ESr54k6h8aTOKaBiSUOjdbMES7
ZoE3G6W7eFbiGN5Dk+4YgLmGMrl+lqJObMtzNwX3rJ/XONTWcTfjQqleKR0pRLKtL+hOqY0P0zS+
m/W3XtDWcCeAWZVPOovxNDOedZU4UYto0S5esFUV0IYkdPPxICu+J4eyK1fhOq4GTx7x9EghOfQK
UzOTmGc5eyqbwkn8oLb1kXVrrLiJaR5kU1hLTXuxcvkF17lnROW6zURWAzhu4VMvL/NGRpze+D7x
eTAgdISzMZIAP/CiJNzP87QawYZYyoAASa5XpWi8VHiG/SB8byrp1DX5QdIZL5VFwXik9qxIPYka
I8ZmvkxV6VoTixZfAIqVjerJUoAaRRZScxXzU8CV4ZusU8zupped9/cl8KeXgGpamgR5z1A4s//b
JeAUOZ3hxx/kMNFc/eYxfrkGTJQ9xF/yL6hEXv66MYRfqxFbR+Tbb28BGkOQuEytlmE+PZvx68aQ
2ogm06KftIiuM/9SDpMs/0FjyBPTeUxRhAH0IzUikKu4t1oVgQj8FnI2VvIUe2p+b3LkrbJmA3d1
i0KxOWO9BBXejEhPaGJXlR/isX5OwQUu8Rnlmuyy1VR3D1Il36O439cZBhIssHtdRwak+8+FkC+a
lhiWW7ILR/Fe5un3fE4epYy5KrGKqEtMNMlTh8wmnjaA3tyWrigPzLfSrw+DKnwmsrnHiukp6ugZ
Mqst/y3At+wVPh3aJBi3nMCfEc99GhpuRxCQKUzoS7jMyrH9SmHc2rwLMPT7l0kEte2jcSxwixAu
1BAyJMf+hsXkEvcE25a4SCZ1wl5Rm4uJeKEvDfYQgAAHRXgU05bWIjr7OQM7xtjrijEl4Wyrij2d
rgL+xLwfpkSiq0dRzokuwSbEvLeYNYAWNRDy8CCU8l4qYw8c3H7Q5I02SJtGlTd9XjuNnngwGTeg
FuhHVP1NHYuV2qPAN4XbEH/0DLOFKl9X6HTgJ+0Y/3n+RJa6rNiVMG4qmf1hEbLJC/2PLEFsLTO6
n4NsZdXGaWiZieeTsBObfm1a2R5oHnRa7SiS22u2Cxf41Uprz2iRh4/1ypiFT6pqBJXCehpJsF5U
SMbkf+u5Q6yp4ceTzsrcbRt9McWGz37X3zACjyi4BA42DAhK+NECUAQX9xZmYCESrIqJ5pnivC9K
bAbTsGFZ6U495pJMW6tmDKm+P+b6fI4txNwtElmIaJM5r6qyWY+auYAbfQTeaEonUrwV0gVW8UAv
mtOctReBqSNZuXuxlb2EkxzP5ZqV0DK8/WYxgE3F8dKmw9kQ91O9Di24bx0Xo4ULuXMTGuVhfAvE
CsYDi1/Gw3BgkfDnpw7arN5pjC7YRPXkkZbP+SCtiooeTFAjpylSp7KSV4Dktj4kdwWVp+pjjKnI
ilCGb4lWXQNZO8/wlqwEUF9kbQI6kKao3VGLvCin8Fcq++/j/M+Oc9jgpqShw0RsuSAL/nzO5xGH
Un8UP0pPGPT9+Bi/HOfgECiakYqg5vw5MfSXql4lM49vSQTxP0d2/5aesLJV2AhzaPOcRKptTJH/
8V8ywlgGfSha5J+Hh39FAMrN8fuqnqfO/SApdB2GtJz3vxKAino35UI0aiujR/g4qsQdJ47Ypkeh
+Nbj/7Z6toSlxu4H0bkirjvR57QFrZ0CQxEWY9Hs9hAETGJym/LDUoJNNjxVVIOTiSwrDNcGqJiS
9QRMHWp4cvLYQ7RVcEeAuJGb9CQG6V6a0hfyhD2WWuQPAwGkIKdgjXx/15ULPCh98TlaLHxfpA5J
o2SzU3YL5anL/JVqhftEfY1ifTvMnduhiBsEYSPKA633dzF5VvXuENfEJFWkOkMinJzKEFeKhVeq
1JjeIaeWAyL1sp3JRULU05PcJ09tVK0nVYGsVp4UsEca0zN8496UhF4RNEhes7M1H3qh2SuUpHwM
oUCkpwSpjt2w7tQWu2rY0x5138vQ2s1a4PoaSn8TkXyfvHFbX6sBxUocHcEnflaRsMrH4Ztp5g/p
glBPvLZqPYQcjOBMVHTPOdFYAp70JGaVJL81U7iDB2dH8r2f8Yonq0KpPd3/lhgglLKGjM682wqp
5Jm+fm5j1sQE7k1i/i2tyJLupfKhSZq1JTXVsnDfpD5DHBGPljDUbCYZwxCfOmA0AqmU6vdJR59q
aBhxxA7ajr/uLHjTP5PlUD9W+pLnsDJ77f73QfQnBxFaCqIyKShQmzHi/28Hkfv9H/8npjL4cbrw
u4f45RyiLad2RDhuGIwwfrNwoGJUiE3gmEIBtxw2vwjRoZHxmOQpUHlCnf7VOYRanmwmko1VEQf5
X1KByEtZ+8NwYXnmHMIwppFSL8Hvvz6GsrZJCsPgDcRiv4A/FddPozC/iPVb3nOE9AzzWD6GHCVq
ixBddOuGZL3B9Hoj2Up0SjIkQKGIV357GqHGUt4149ZgkCtIFVqJvVh8QChxhuxBptPPxV09f9cU
1MHKqzEdNPRxUXmNCyxBZLhk6anlNs5QlIhwHqQBPB8dfTlYK92CmGESU4LwdFQORDgBvWCuBt6a
wAEizcMmADkm8OzqkakhLPwZQW3NQk8v4ZxV8Qbu/9aMuivdJ0bI6TSNBZp6Bt5Dv1JGyLaxBJIW
siAb3w7vpZm3jogwwi8DxOpsHQLtPFaI3PFtt8b4WIrhCgYNBxKQiMI6ZWNyobrMVlWug2YhzYk8
1DYP8BkLB8OsFraW/qgycnTgNjpE0L22OnUePe889qt5qC75+FInKZMXlA5WYEHY7tZBMNmAdwmF
Nldy4D80C6Si9U96oIXY8KuXcP4Yw87N/OBiUWMpKdKGNPgkfuGR5vcyocSpjN7T491yrhuC/u6r
Z6FRt6XaIroGG4t5Ps7bvVFgaUvlc5k9B8gdAzjhncUSnuCs0ejWksboRgz3IeMhqUXsrdanGbxc
1l/AjzK+zmFZ1uiJAsQC5bFRA8rVyeuG+BaypdJgXE95vNIbyy6ZD0nNwD21D6V+W0s+MweJXKiJ
uKRbXepuJaRIqmcyF4P2qbcQ1E9j+FkqvA2q5IHYIfD/oVP4T1YEDzx7KiTYOulEMoB6zVjGJgKk
kTE9NBAAJo7jbPYPvuqvUaIC2CFaGWh2F3OyzvFdTki7k8KdJVhMj6N6J1gFCveYmYn0/9g7s9w4
rmWLTuVNII3sTja/1bcsFsli95MoklL2fX9m9MbxJvZWyteyLF0Z0L+AC1zYspLFIuvEiYi91+YY
RjzRIxZ3o1WsWHvO9nDeadZaM+NJPQFFjwyJ2D1XpX7X5R3Ta4qNpxWgt1MPfhq/xKQsEHRlPeU+
fuAoRnAtau/oDcNV16hemXJhkHLs9XoVOvYJG8E8FhCIe6tFWuivTF+7wUqwZ+dyTfXxYFnNax1b
9y1LKMp7uA+nkb86fgojfUOGx6bQIITo/tastCfy/HhURQdS9FfLiz/SMjl47bCxvfyclF46G6Px
Ric1NiDWJyRFtiNNNiRVtvaKc2EVIyFD4VLg/TVQgFftmZexSEil1Umn7bxqFiIy+H0L/um2m4Uk
QwIXCfI0mvi34rOurtn143sFIhGq3z3h79qjUjsYUagWV+x/hPaIP3QD4xWjEDba5FpTF77WHpxO
KsAwxuy2SW4rf/T1DqxqUyInd2AN35JQf6n4GNOTvis+00snUcGartvc1f9ZfFpncNUu1eDi+Ayp
3bXJyjUo6Y05zaTy3g5Xu+juSP+8rYJkmVfKGsvStqkfpEQ1ywy60JJVV06mD/POZtnYKdmDRA8o
JfGobr9TCygUwBoSapFNH1qN1koWAPLU8eCg2PEtRsbum24O28xI9zVyrcEAP6WXp77A1Yv720mz
RZsyZvFmGezNjklpS0UMe5aHGUjaIU0WcYzeUJXOzAagHQvEdnKvM4tRAL6rTKDtpDsX1E0j849a
XhCbYxOU0vASmVEGFx9zfNHMIfos0DtR6T41KIksQgJDp1kqVrwxwmLZ484afHiXEh0KjnjUYwHr
fKBgbb5t4mIu0ksb63OFY5F0W8RsO8eMlymSRa909lG4TgQSgshO127wZgXAPCg8VUPcDOPJOlm0
hXm20vugD2+jhIzS/MMMP5i+QHUD+uLsBXfx0GTX1sc3g0zmpp8hL3cPEV9QACh29eFgERgTUX7y
/hMhM8+OzjKfTZxsPkU+fDQKlqtv1SQ8oajecDCRbo21XUCYZwer5kuRdWuVGUBuFgEYrIZZeDRx
y2qIy22krhqTDaBQgTRY7bqG3BSWhNYZ2SFG5GfU3oLEKNIIbYLXqve0z7ZeXmy6aLgtFNCQITIC
K1kFNPEKsbpGDVd1cLeNJGUoReHWQ9Ho0/wIjDWcCULCI07hujjnzGvInWMKAMOg+ZDg1oshAu9V
n/AFrVks3YbII1qrW7hIyrjR9Kgpqa1i3NZRdhupyTUgptd0vXUZuBulsKiA5Nhl9SbhyxHpYIsR
XI0JzuGDaCiGQaw9AnlTNs2xhXcwWZGMEmseTVpqvjmo/QMuXkLj244z8z60w1Xul6x5qhVTqotd
qwe/2KWtPx8LvGYGERwhmI3xLgmPYYL23BgXXZrsY0l7Zp5jLl+hwfDJi/eELs1r21qQZfsSjnJd
ORWjpvu4TkHL1sU8HuXeYuTdFiWqBzI3ez5U6AeU4nOLmiAJWd7Gw1ZHZVCiNsj9S5FdTQplhRIh
RJHQZvYqRqHgxcXG4nrXolyIEGSFKBlqFA06rH2ob2tZXjz0DqK2Fzn6hxgdxBBkyAzUbTYJJGqU
EhWKiRrlRJOeuJG+jogCYnQVSvEMM/tDZz3horoIwxdFLdYBWgxNjVapPZxSNBqITBcRmo0YfWaE
hqNFyzHixGrRdqhoPFxYSBmaD4ZkyADl7xr30xqnY6t1HDDK7CWnBefPJz2rCip+9l/m9t8/4u8i
Z2HJBeEFNAvP7LfJdITfYtT9utj9psGCpk/bQyVT/9N8UXe/KrqmZfOUi2vSEiHD+iWn7586+u/X
t0yZJpQndif1i+Lrm0FP43O86GqL8lq8RXqqzIpE4VC/xL58GDrWiOHQvhlp8iYqjLDVaCJMSa+B
QyZHcJBdfu+i4i30YWchYkQxGsL74eSaBz27PhNxRPtuMUF1ihFmX2PcR1Z6WwF8dNxxnQXtDc0l
qC6WmmFqbQeKh15XK3+4jAqEAzEec07gzHhTNEql0+9svdtq6UX6d3nQI0gCeYiQxco/F0697Utv
VRnlytZ9rEzJolLTY4WqTEnT+Ui3AC1xbWnkoY/HwXro+xcr6JFSoyruOb/qw+iTHDShcwqiLDia
wApOx+yIgdHJwSZDSCLEu01uhThX+lselbuBOXM0WJy70X5AIIb1eJVm5jqU8a3SELFup+ZFZemX
2v1t5ijHMjJZMbj+rmShl0Y199722spiatl4P8MjM6h1phZb3uqbaGTT6qFHy2tEqGpAuokz7zLG
2Oq1dYiNJyu0wtrLvvw+HOyVRs6QRYBQJU3ITgBYik9uDFpHLe9qDU1Rbw43VXrfxZJYt3WP3wgP
dhFpZ7CQRK9+1GOBWYJuOuy5zUtQv4SkMGgnkEwYD6l465CMqdpNhai9eRz7nSSpW3SE1zn7TpVc
6ot5EAuEUDFy6Gcl+qxXOs7JhsJW42R+LM2HxP8Y/LcipITZwapUMkTuN0TI1mm/dPR2Vfr2zq2j
Fzs4hwOwRT85DBKMqR/PBam0FQLgCk9Xf03TehE16ixXzHkKU6NEU1X4/dwmUM31iEAblEWd1Scz
ZpPr9+LFlOou6tWtPiQvMqxOJjk9MBjRnBN/awHbKf0NK+q5ZnW8aPBo2tjsQlTEAU6m1FK2gwfR
vHOexgZ/RZ2+tqOO52LH8p/gQI/2vlj4WXYbwxGNEnUWVurdgHbANmEwOv2sDaq7sAC/ZfWPuYvx
uQrngnfLo3eawlAjw6fo9TuhdMcy83aDkwO+UdRFXvT7WHjvokWonptHUPDnnl25ZGfuiuRos0PX
2aXX7NQJZrq32LH707IdnfCFtJwTPN+NO63jQXTuTPbzNagmwb7eZ2+vTQv8hk0+xgOBaoBfuWJa
84/s+91p7z8JAARKABtFgD0+RL6/FL1xLYf6JrHlNopTluLckvl0dfh9K4FXOokLWKDwZgpgH7b3
rPb1U0oaQ2qgnROtu9GpirFuYJ/mQpd4wyYMit+r559VMN2apneaxrieLe+/VrBl8j+zq199+n5E
+MMj/qpg5h+Eo7r65PkStmpo+t+rZ1gVOoo47Rsa9H/aNOcPejRUt8CeeVlTfvvXCkYWnSOAVzAd
xNRLxfklmyxcyh/atOmls3mGgMEzbV7ftzNCq6HGihQzeY2Z7VimxoXYzBSLvpMcHat5bOtrJey7
Ia7ptPoE1g4Z2Yu4glMWNvd9zVIhUfuRBCqG5jp2s72S1JuC7LZZlmBJCR0EIG6Svmm6BlO2KG5z
PUvXzFk+55pSrbs28fYysYhM8Yti6XGzVhuGaIMlGKCLodrreh2zKQFEEbmAKgSFeOa5JJrYKZ1Q
1wBYLgXAJiIZdz0RmNAHsmIF4NWc+Vp9iK0snFqgKf2L/quEcxmW3TpXOXh1Ob6VVYZkMFFyjU9W
c6PWPi2nR4cSQetgB5EvZWVYXFYTTGyZf4k71VoHxkjgnq0g3o3SF6e3kOH6Gc2BmZ2dYFo+Q4Ie
S9NYhxFcwqFAfpqaysasO5SRVUpwi47dNFTIk+y7fEX0OhrO5Bjo2r6yY3sWAV2UFL3ByrgJ+Cw6
MmWJEMeYZ8QmIGR0T01R3pkZQ1idKD9yUcEWNfkaF8hzp2n7VM9XnZJsLI7LAu5jnnksX1MU0dxK
2Iqcp4gAO0y5ddMtRHkLx5kFRTH4p6ohac1sBD2Ro91ZdOqDBmYojFxQBFl0jRxC2Wwk00rqZDPq
woNmXI2yPnFPbNjQiqdIKR+GSIfulUFhZn8HWk95FkG+tbo6hUxXVWjRcDs1zm1tFGTnpPLVVD0S
rIZuFeLXU/xhBS+0FcEdqQyzxNprHTw047MX4DQUFbrMahxe7Vr/lJcqhEnffnNRecNuRjltx/Lo
d/pHSUme5Vr/kSLlQWlOJl8GA2ZLDhpp1xY9NjgFf9MOyMktr361BxkvVFk/j1r0wHUgXYCaAdfs
9+ksMfmFcr3+IrOIPRxpEtBM/RpFGr4foxqGWauJi25hqJNOH7A2gvtE/iUFsCgugkjVIjLCnRaK
t1a6RIQbCpFhvV9t84Awd2E8FUoYrtO+hyxnZE9DQzaPNyTqwsnR84djRqtjZfW8EhG0JM0WS6mx
qa67FoFrng1rTWSSvqlQd5ie4SgbR8YM0Xx0h507dnvOAPhVSk4+uKsE28SVDToTQbxHyaiiEuMj
e4l7O9aGhdUmydKouMH5qDHAnpRQPxmW0+DxA27DF9GkWzrv56pHmBJpQNza3sCWB6jG9U1iiNLu
gJf7KRVw1CVocG9A9KCVyq0IxKtjR/Fc+nyoag2xo/Tnjs9lsDCapZrCylHFCdHEpYnrxywh3DXp
4pA5jXmwqhrxgeY8KtJ9DH1LmxHPsNAqo1gkwvnwHZQjaflOCuSrUZavTe/dN014MTwLFYCNvpHh
z05T+svvbdpPtmmT1skiPpVtkmZPtuKfN3vbpr1m/g/LtB+e8FelJJjVNHVBCjk78z83Zn8t9Yk0
o37CsiBa6MtI8+tA0yafHB825dVkCGroJvXrP72e/Qep4VMd1QwkXBqe619Z6uvW5M75Z683palR
phyhTflD3zGVh9wMsho3OMj9bqOleM7i2N8I7uhzzHvwMUe13tsBikjgU2SWZOa73nJktjnxAjHx
e3Rk8HByDuHUGf3dYKvxY4886ZhPWxXHr8p1UUOiaXsaOXwH4f3AuXUcODaWcev1C/Tu1lnxSnvp
G2G8dRVipMPUTM5oe5qVsJvxtcwzTNJlHDGB8wug+H5Of5FheKtsNtUud+QYaFzGtgk5qCMYMdVp
Yay91lxSuPaFO2I7EmRQN7KYlRb49zKgVUiHDhkH7ZzIwxuvHjaFA2zWzyj/Th3fIvW8izSdmWXm
BWt+LufUThaGZOLp+R7GhfgTKbK3A9m27Fxq81aMDuPgNtsJlcFYWuDM9jqsB6zmbjgnWbzoKpHh
fnQiYbI/IiHC122WBZlyUgXuoPpr4WlcSfyEV0DgJGt1tXxw6sTYNf2ApzxL4MtXXKSzAPyPLUlx
1UbXhEJNQ6pkWrUhABbzSF3EsyzP7+t+spmrqIBN6T1mQmqkwQ84ZQycTCSXXaUq3vM+hvdk5hvb
dXGC9MVVSdpk3Qr4NxiU54Ph7/yC78OrupfaU8J7Ny7PZHAveAuWfuD7+Iq5tvtBvPGSQtvWiQlD
RCySOnku/aScmUE9BZ5H0TJI8McGBQHhlho+JS50bdKAn/mMvJQ6UI5gzC9mqTrboCDSbdBz8j3J
0sR9w2A28qJ4XevNuEgyWuZGK4eNm0FJ5V1TIN4Pr13Gdsc2wfa1GHGMdBL7RpCM+yAY+cGjjhtj
n8wcM2DyGNTKrVqp7P6QgQEcroQSwVIdWbb6AQyPFRJCb86Q7s6pe2tZQ0VbJ2V4r9UtWjQ/LbgO
ysKXWO6bYui4W3EzWOUEpxcEqBtTkjqdONVrSlf3p5z1bEpcFxChTlwUSD7K0pM9xbJP+exeyoeh
yNXgCEUNl0rkFCuRU/dEH1y9KeNdTGnv+ZT7bovqLpqS4I0pE972MPDEtXljTnnx0qd087EBIw0b
gDD62tph8J8sH55PQgRwJwJfX6XFaJFAEWvJVYNPZt/euzo8z7JiT5j0DoPzemd42j2JU+mSn8Fa
T3CZh4oO3ykR1mpMiaBzKw33t6qeszHZ+hq5SCGZsCvLJ2eQPvfkju09GcgVWRo6H+aauXURsgFX
STLcdZBxe48u2KqR6mRJdOLyYLEA5+llRFEcRP/iVXS8hKU/sDK6AaElcLcrH0SGPDplhaTShwfm
EwpYILsWWdXQm/oFOspK3/2uhz+ph0w8IRwyiNTp0sS/EpaWWVN9qirCL79vHn94yDclkdGnRo4c
PlRYTpSkv0oiICWLvhCBHf+Hmo2+7uuOj6sMDleSBkyVdKB/gA7/hILY6FF0l79t/1JJhEryfUnk
pZMwYyBenhrcqbn8ZvxZlQhmjay1cK+ki9SGfiBSH5aBhivPa8wKhrF3r/TRa1To9BYNipO04mB1
ivZkuco6Stq1biozq6jPiMUOang7mEhpAQNhCzu6qIV1+dJEh5pbfShhtU5UEQfBnCnuGvz+QYzl
j8FRlNnHCEKrbtwwntQj4z3GTuon3sUCVui4z1lDBKj66nTjohDJBnv6TGAUzJC7FRu7re5J3N5i
blmGUTJPApPc0GxDoszc8INlXN2UlTwq3XPW1TNFhTZUwT61IYK743EyhfqtsWp6uQA7SJACmgXn
zYkeo1ydF+14qKPocYyOnttt/MhZolLCwvZeIjFVsikroT5LG+6yyYqGope23aIsQQfX7U3d+IgD
rUWcEyJm2veDbs777GrneIint9cJeev7eay0nyurOI9skAbeIlTZuPte8fauFRIxC+G+pfYhkPn9
qOo3Qnonz0qwtXuzpunOWi33As8H2l2CQOtFXTQbRXOOrTOeAENQQftkWSf+KbfyY0/6nBO+EZuz
LI3snsZHkKejbaty3KZauRaksrpBsOh6fRGn7jEwmjWL6oUcWIkJwPowLj3oECjm5lEDsUVpV6zK
YOb2/DND6cQ+Nx0FSYGFz0Iq0ZBa1GB8NWQszNW4QC6ktCGbRIC8kdWBJMgQ0Y00YEUGS90lmBCX
xqgkqwqAbd3cmqV7E9f4Kg00wAWtKsE4gafdck+YZ6kFjvM0cFg6ol1XwzWntRiRqNN/rZjP8G6E
3I6aVRND/VexyybjUrhPoUGHgx8TbssmcV5NzCiYrW4EbG+t3KbZsxcPCCgZKqTNoauvKZKqBPK4
rK9QM5aW/VlG55zcn74CQhy/VDrECHvc9PlLOegriVPa79VLwB0n8L33NHxLobbHnXMpBGEHGcr2
kgwGOYbbBJuqp7I0H20fRF+6b4fqZFQA/TTSu4ZgXRTGFv4iIBrrEfMW8m5qb9ue/RRXMuIsd7pl
mYemLNd1zVK6yhZhbd95g7KSvbnR4nfpgDAs63Pmaae+xBCqFkcvgpOW2fwoo/QpbnEDc5fRRLAv
7HoxBvDWAyY/Hlasjm135U5R4/B8w2at2e0RiTgcHAKAKb72QTXPgUlan5cvjdgiC8latY01b6Y1
eCYrQmIxX/f1XOHe10r8Rb57dVl5+NgOSjdo5x03KzUaS1YN8rcR82eDUKESfmcSDkX9gF77b93d
MutC//rxQ3v3wyO+qWWEZ085q9QlYLv/0EoiRKGCmtMO8c8/+lrL2PDhtaHK8aqw79Bx/q1XIbWV
waqjoy//ImX5BTiD9iUS55/tnWDRSCF3DCaiCDD/WctYISMQ00o0216wVTpyaBz50pLlJgpzJpnt
SSG2UA1mY8cvqQgQoEFo724LDXiWtMkcs5cuAw6l7OaFLTcS7AyOmLmtTvkmBtKtfeznm8ZqFgFO
7Q6MAawtebbC8GgAjGvUD+SX4LXS5ajQegXxIvHGORNDWEZHmIQMprR9EquM2Qhl0PdlZ89zg1xp
YgQscHWYbkI6RVVHP96MWzNsDn2srJQQ+kBwEL3YNOM4V3NnV6nuygZk6PbHrEaMPOiftOKBeyFw
F2WnDIh0SEkjw2pLsvfBMPtllJfAavx5ZZfXoHzBw4hakS4jIhwP4GinEfZZb+FvbAb/1vSGmV4q
64nFW0QcZLARbhygopLAstIzt6zc144MSPEiWoEDaKQAw4ltuZ5X63zwnsIQGg7TsGVXtcuyKjZZ
mp56+W5Y6QEIGadTtg4Ca9UFIx4Uw5/JqoE6pV/08IbmezbG+V5A6pKMvueVhwdS4Os5hP2w8tX6
Tjcsom6CuaFN+YUHV/GOySB3pTPsQxCsor4WfnywUncrEv2sKf7ZH9qNLKW7UJ1OW7SC1WQooo0Z
i6eYICQTMK/sGPbGZ1V+pLp86IR8Zs/HvmZda8jP630VKc+1ibIiT04awpDQTNehCkndcGTML1jD
P5VPMcqRPnb3qa+8eWMFHaS3fy92fnaeIRzgyMDmrXGHtv/1dj6ZUJIfj7MfnvD3ceZMt/4/IeOc
Sn/dy60/pn/LgcRUarqxM4/6epZh1WNzY5kcZPxlh/P161lmaWBrOOr4CxYH3S/dy7Gw/3AvVzGy
sM+Cvw7T5gug/Jt7OfPqoGQfCtBKBVUAyk4pkyWu1hmo61WuxyA5Y1rfkeREDyRCpw0zs2/JMTJY
xSYsuldhXaMXymZabcyNuF9aTEmGLJp72abkvyqAxLTwMNzagTgab2MkvDlh15MFRPMIkFIhpUb+
MUpbvH6Xsn9VWfNLpORaYW2caTnOfEKYwIk9jqyCa1K5QdSxsnL9XJS3PSYYR35K853XczOzGWVr
j6r21suXLg2XvXYIOnmfdhfG9/ORb0wJSOnJX6KejLP2LjKUZVXry1oAtHMnKhhKoa1PhqI2pG91
8Tgw+Sm7qxK295aTzhvtvauVp0gXT16mLgLm3aXEEFzW3auGy3HoPrWKihAun1vYGO2R67UyXriA
fWK/cikTse3N/uIpLp/m/iYJkdaSKCSth2IMttC8NzmDtkR9ZJW2UTiFwzhf+766xYC+L0tvLpTh
pET6LZdMlgxQrO20vPGj7jXISyzpfbgNQIrNMseGZGKttKJ8rAp+NKnMD0zdVx0S/Lztt+Po3tjk
oCa5yhnmzhyzJTRkHNdJUlzqyl2JiCghh5jWIoUSkidy5vvBRnYwZlLr0SHYVUwJr7LFDaRIhUam
g7QYLQxRvlptcDC6Dyu294DuECn23lYZrr5lH0w17Gahpa0n7ViOygRf7c0g3gvPKmeD2yy7FEd3
Oy5rfriBWd+VYXWfqOMSKDteIMrc4J3avJr9HkT8ZBABv2IazNOGs1H+90HEqsqzJsx+uLr98Ii/
zjrONFCoDBK4GfH0SWr193HHgEIAgVZtlgJfGKtfjzuXi9mXNbbJperLvPzrccclkERjzHgEGyOQ
+qXj7r/tsKeXbk5n/XTFnOBe344hSg+hcUyzuSh4GfPM6xjYtnr2nFX9g9oCh+Eks1+hOBx6Y3iR
eMVWyEh3PjtxPlLZq60lHm7P5BNJ5UfTGN8a4pzcgLOOEIIlRJoTjAU0qr1XzLQuy2HIIHAqIvca
i2Kd2Onr4APzInRuAJCa9GiTqq7Hw6FvnCL6aPvq7BpccbKmfR8Nd2bZ2d52MwUXCD4Nh/gzq3lu
e/IIFK+7zQ04SFafnNO84yojw5tc1T5rdnkUokJipdQeYCasv84YfUQVhAc/cen5ImdutUQeuDEp
Y2qVv4y6ek4RgsMs1IsndmAcaM4UgVwAIirl0AMU7CA5VN3MG0yLwFjwhvgF1r6hXTLbhjvEchnS
4mgpBBX5RrDW8LEscooi3GnRrAtHvBidOhxor8fd6CIBbqLU5MCuwIME3AOVmsxEpU9fbB+kZVH6
5Vra0as0aYWVnPxiV8HYKPMP9G/VQnTNc96Zl0a1t4GebSBirRrFwy5j9W+16xKgkNyZvl7NcmEd
rQScp6O95gS8lkyLY9mUy0znPbIzQTaBUS/9xs7BVcVLzY2Ojhcf9TI8AQFbyBxHdBU/KGTWVlr+
2IUuCbGi+GhOgBB3cZmQGgmmyQqfbK/4MPXybJOZqwzKzlOaT8wEAaMp7FZTHFAtKQSJ/p7mDHed
/ORIe20ECUZF1bjIKtlpPd9CZxDeNsbauDdRUMBnw3RkmPmbAL2/pGaSZtsxH592UHP4jIC1KwsV
VMicwxV5uia5mawJPtewzDMM4Dq6IsaGSMODsVp0BaYZZEYkAUuSgrwgeMitAopj258JmwVUVA3j
HAfRUwoHZe0Ynr7qoqK7DTu07NxFH7ooxm6fAY+svOwmyKFLVaGydDJolU5WrXrhv7h9+yHrXN4a
HUSUGMW0BmVjUSsQH5lsmQtZBa95wQ7HnRbuGtT1WdaaN1qi2Cu7D+QqyQlE6EkBR5oPcgyK5cwK
XLGsygytXmtPYUzRCP3J+BwqxidhaafBU5aDymTdDHQI3Q3RHb6bxhuuQNYiwLo/d6w4PJUp6HXp
Ok95nvBriD58P9RTMl+bmGcZiGuaNd5tafjK62iX/KIUIFyLXs7QNDrbLsGX4/rA6vQYYUZdYsVX
/CjY6LUD17Wwg7XeBk9kO5hLqbvDWrr2Kgw8fEZjXl+SAWCnMV6TXDslIG7vRdWmK2uIg40QMp05
HYDQIVNvpaZ9ANpRSVj2vggViEoWXbDOInxDTunKTdTqN5zCfOrs/LbFM2xCVsvifDMGAbBSyfag
p7dbjLby/Lta/qRaMgZnW+xOe1xMNLT6P19jr9trlX36fmT/wwP+qpXiD8aHYDx0wd3bpiL+XStJ
OKA3YGI/baX//KOvtdJAI0bSt2tq1ExWeN+0BuivJp0z13lijSzjl1AjxhfP53djDtUmSIgnuWzT
jWnL/U1rwLbLFzbe8wUpJDMT9qnAvdfar32bHhqugzKN94pBi7u20ueKfeBIrLb1JMJoMRTuxdOI
H/DbVZ5oZMp46qyrxK1Ty42m+beRX89b1J8q+CeBNY81snsbNencrogV3kAWXyPamKWmv7WqBGUw
BgJ0MWNobzQyyEx8EaahrAcXUBFduhXjIvjMobBNc5bFICeBRrHqytS99E2WkuS3kbVCvMq8cjAF
5hMDeVEm700frHDZ7iL4/wocRJa/OL0Zi0jvFf7UHDMvVpVs7mef/a7+klPej+Hcx/GhxhtdvIQ6
amD1aoQKkGIa8+nErPNPXZaxOtbze6zf6F7Voy4trI+2BSppuEG1ufLrYJmWLV4eZ51OjluAIjIc
CPHh4s48AzPCsgOnVPINcU7vYq84GPWTZaxNhHPcs6Gku4hhK/9Se8hV0FcJV9s2TFb7THxy7bOu
hNs0vYsd4yBR6NmYOv3w3EjnaKPaSpQPo6oXnbNO6voZKuEqNOCdR/EVi/99WqrbPh2WPT2e55Mh
VGCIpazvCxyOJTQBhYAMjplVieOoQPWa9A8O7IGYUMsA14vj71KfVGCas474icnrCdwMrKfKBKhA
5SbmDmSDSoa0Fs8OlykF3XEF/yCzIZTgYveJwoLRcRj5YiMu9w55nYrr3ZeMnScbvGSUz5j6vcIf
nyfuMiUYiREg1wqXBZM1i41wpjs6YfIpUOf22BYZST8lK6dy7pk3lU+wquVuyI2Yl027gVAxK9P6
5GqovjMi7FHCaXxNB5S6AXk+Srr7sQ9OJsyoIDznjX4dPYRKQbPu0ZtNnBMLNKVjko9dyrPfPqRg
DMdieNFrb+d5/X4w7FUw3oKP5fWxZU6I3WLb2kSPBjRQeJ2PwJItdx+r8jImxdwent1CHqQqjyY9
lKejfpA0yxP3MR9R9tNsGwbeUK47awfvSjA666YqThlvpUKWCNIrdkZldUJQwW90vw9TxPjRMeXy
pcpnX8vmWgFuzV75+avwvWUvWFNFcqEpyky1ynMOVTFsVWT0bE/yO2HwITRJAj9mxZ3oAE6oFfLM
tzw941+lw3zvC66Sb0YbItN780xxEzYZd4P6zE5hjXtrHrIW8Y1LB1QiJ7+DFOmyf68QNmfYCMBe
zNRAm9ZZS+LuuQ+8tqBhbblX+mIWi0ujvAtmf4OjbJ3sPaP//l3WflbW0MFM9QzpsOYaOC7/taw1
1+L//veHwvb9I/4ubFOMDrWNHor8nm+bQPEHnhqLameaKg7Sf+yiAaBQ1lyBRYh1tM4M7msTiOCY
6ku7xpzXpjL+yi4aaucPMy/BS4fjgq1Vcxl7/bOwdXnRySYpuYOG8jZVyw2A8W0tmvcxcNcS56Cs
lUXEGKbBUTg6yq7u/aUT4rGZBDI4CPC8aasyYPCR5A2jrBa3Tt7i4XCiYD1WKROupNspobVsIL62
JTPtoD9kVTTgROEP3Yo4gSxby2CISCW7j3RjFykVXHbn5PbKxkmmv8VGdujnmf3gZCxIcbTVXbHq
/U+WBrWdXVhTneuo2GLw7If8mJLC5QrlTVbdCc3QvNbGnSuyxyTVLiob66Ql+Mxz97bSbJUxngMK
xPHIYJyvO1qaMlHUUaeqwbiWdbAZmJ0bhbyoNvUUAW9SRwehNpc6BKck1AJ1bA5FXa5jzXqy5JNl
+acEmkHSJXd6Oi5TWd6WjvdSOZgLVY+6FeyVLL1NurKCntfvEqWeI+gC6qWi9KpEcBNX1a1uvrEJ
fcLdgYkXLkT8KSmJbkBY5KWvEHBXXFXmveKsWoWS2Sk70wFPw4W4acdZNAld2tp6yipxsoJ2pqc2
/OaWd52KOusF8a4xOT+pi/azX5QFeT+DPuuAyvQV6aNBvx2iW33UZrqITzFeVEP6y66sd6oVzmmx
6paY0nwKfJsCksZZj4IHH3++tltaoHGi86uEC1ysMXt1+3FplCNRjIM/z7Gd/j6qfnZUaYyMbMOe
8KyMyv/tqNqEdXH9b67B7x/x91GFZ56ThSidv0LG/ppX4Q0U07jKwPNgauhjvo7ngb4ytecOzgqS
y7k2HZ//OaqwGgJ95dbOfA1bvc4p9gurRvfLKvG7O7hGKz5991z6hfvdUZX2oCotTAsLZTMk82Cb
Xhkc448DUOrfcJQkOp+CGdeH/NGJNpoLZZhCucKTYI4z+5Q8g1x2jt0zJMA8mf7Hpci8Em+hPOHt
lpvyIvbZrXJyYKLNkmflnv/QXHs31bm/V5/yTXSAHs9gpLlN72Q4q/6fvfNYrtxKu+yrVNQc1fCm
o+sfXJjrLT0nCDJJwnuPd+pRP8L/Yr2gkklJVerWXFGKUiqTvEleAjjn7G/vtb34gZazdfTW5cvf
AGL2bJ7km3ZXfcX3uHIeqtehsJvP8JlRWtVQlegatVM8ks4aah4kK/GGbTL4Grnl/ZWClgZcfJW/
dG9glpRDfaeRREMVepu34ldDJvhEMpE7XeK3Wh/Gy5rsH+xwkC5G6FKywKtWk8NDAMgTWOeJ8mWH
cWnypVncnkTyt0rqwUVUX+kv5pC8mj+Vx7xhU7+rxBOeoKbZFhf1XaSNEfshk1fqGA3yK9T/rNg2
LRWbSPkwA+9wX+AcgXHtMylpwXK4sgkUhdmILcZg5JxRs/ulnN5FSMvp29E4u6wrHL2eFm7CcFuO
zHRpP8N5b+PajGOHypYZhr5AaB16R76ZFzyHDV6Peg9mxhPt0sxZgpV26M/lGYGcXrSUnIJFKavX
mA7/lB9k/+EVyHZd8v8r/6jcG4uHffm64sDOntRjCh0F6IxblmeBNANvXLIxJm9uNlrIDtYhgkck
Jw2h/60Y346hw8ZMMLd4NqlmowJPHp0aP4vON+cpvheTl+7tkOGuk3HegUMDOJAnIUGWfK3XnoXo
BL2K89LsBa0XUu9W4tV9iOODSRtz4ALzh1I4iBtBvMgZBMidTDan8SgyxUmpTZhEeYUdJBsxuMbS
xRJ2XB+RSAZom3Remt00PJnGTqkSu5yiVZldKztJ3YB5SX+IuEqgpvHuaeGhqCm6PKTBvin3scKo
yTOCQ9I70Ih7Tlkl03Q6XtYdcEHrilWpVDj07Gg3MatDOqzj4DKFz7pA3r3+7IWHKfBGDKDN8C4d
NOMjl55q/c0wjpL5qoAz0oYTnTYVGR/BQZGsxHOvI9F+pEidkvpYEPusuAg1c1tuuWv1ZBtV+7Db
Rr1D6sZnOcZQxYdXL5FwN+SumENg3PBiAl1E03X5K8ToUx2OiJqGvkYOKvsd9Shi7iC8BhU2g41/
ryhnE3d4nR6tnoujP/rdRhc9UT8Y6jqkHJ1mlOGoFp5vuLFk974jSG5o0UC3nbEfFJu52HRozZpj
tXvYZbrOWu42wqbgWDftkuSRBj8BbZnrvHS1wq0ST/hM9xouH+7fGKGK0gZbQGfMnX5ilrhNFMRI
LFxQ6nHbrtmgELGUhRWfoqH8aXD++X0vwrt9GK8hhmwSXvcl7XwQ0KAQE05uKBa0O2CNqQ0/3x/W
IQxM32lpJo7pwFnF+J6WD8yezQ+JMAvlOI/yHdiJUbhM2odsrTXhwnEJxz2u4RJVwvTwM8eNTaxJ
p3eiWk8UGgLQLzzsFWjKrr5tL1B8muqS10f4+Do7hXSnBetG2fUZljB7mdIptqjjC0Zpdpph6w9s
UNjiOE2/7av1CI+IxiF2KTSRR9wvLhcf7U7tu/hSU/IMFgoIcYZH3aVzqi3wEd/nxZZrTDkpV4aU
lF5k3XMH22B2sba38k6PD7h95XuiKmmDJ+1bkqwM7L8yFoBVHe3K9KRasDPBgtiqcjbyNyebvgnF
QUzOhrLPalc0PgX5SMezMK3Mzlaf9XN6k45Y9GXtLYy/hOleSC4akdw2PU0m7ZJOiIs9bVkdmCIY
6lWLjrq1nZrNYkP0qenZlskGXV6l7ku6yBG7VQ6B0haFNuiuuXz2hXNo7KnxpZEWjbi1LkGPf8wG
kwqZxXgIb8ojlknprbI2Iudg8STrH3V1IomXsmcTqSvhFwG3OhdZe1OWs2Jw49ojYqXzmn3/WOaX
NNlo+jM0FuiyKYRQT23Xlnkntxw7B2aR+yL48OW7JH43qZ7EpE5bCayp2puKM1CsEvG62cmBuzjo
suLF197DfA/rexXRMqUS2MinV/5aRboa/ZtUwtw6a5R/6CsNlAf7P+msVJek34lwFFkwj2qwLjWv
wnvCK2MZRWFiiyozKF/1r+21gPjN0sKjE0P7pT7BZ0H1WEUChbo2go3BxMZuLuG+vcHivbsz3znR
l3b9MOyNlypcDdtM9QB64asN7kRUft8hAcnYCbNI8D7zuLuYILu5BbB2drYRID1jKMWmSTuCM+cM
nqnztqO7+HisHnGs62tWi9cpvTelZFVxuk9OBU4d0/XfC07vA1oHayMC2mq4N7ACCHYg8wzw6mlX
Btt2cPko6rnywg00WxYcqfSEZK8NmzFxRTQMthAoM60LbgQgjRyuZ9MJR9d8x3+IRBiVjik/KCO9
fy9ivZPuOLQQ2zLidcW9bWYUihS3qeSJtxMp0MTxx0U+H2jPaz9beU8ynpVaSIhLXxp1YwBxTdbU
pEXlVujO2eBVL+EO9gB2hGL8aNKrFu/zxKWXCjijcMgtcMl2KKxkyuvidU2BQ+zKy5bB2ih3Q2jL
Ew14cOEcGEJGsJlJcEQeDkkI4WS+o9gO2pWER5kpF3KnCq7E1mdn6L2SRnJx5X/qJ+XBSFeYQXmT
FhaAdsiLO3neg7BR1FV1p5gu1lq+oIE9Ru9N4G+F1fA+MKjCUnWc3lPTRZAx3xe8DD+KcNM6wdv8
TICwhoTyVYeOcYaZr/KMewCFfJ8+RIlt/MXlwgjW0hfRYsL5ZOSN6+3jn38HychGHpcjgTFY4yLO
+j86fexg0/73/87/n6/wy+GD1xR/xol/Zw3i7CHS5SDyxzLb/+9kEsz8nErw6psYIX/IiX939lBx
BXGY+dk6+WfOHsivv5FJfvjeFzaKxPduwbz9tUwC3TmUiobLOKjT+1QPNmHHpmaevtpWs7H/PRKK
8RLCnLk8kYedbA1SRjT536J6IqNCMJg7e6qIckfDnWzQ08btPwLwWEUN65aVxW9FYbLEiJwDTNCt
o1ofiCqdS13hEg/YEUxdeYGVZycjPZex3ILn4TwiFvFBjeb3zoTvVVLynlo8O1JBfVDKEYatuDFK
bWOK5be+ddT6ppXLPbd8XJ08h9p8JjuHgs0urUhZiZc4vt12htMaerAapnatC3dKHzvp3O5ikbU/
EiKaDGMnDomLhVV2zaz6mogDw/DxXqylxyisLz5Z7ryjHBA/opzsZzP2zFZ8Y7jy3nT1aySB6lbq
2m2aiXsdB6PSnrpE+TaI5nXApMy1eFDI+dbVdA7lFzFQ1sTkTjHHGsXEyGRUd2CsRfSG7lAbND2Y
wVHOxUc8TV9dzuIb1hAtcFkmuZs1mQxbe8YXXWaHUGRMYEKESuGWl/p72lq2xFQFatdKmfxDz+Z/
qZDsmdKmZfWZmulVUMtHuVbhl5npCu3o2vm8h1O2DnBl6hDPSAquuuGo033TT/4tFxOk8uAYJAJN
1T7LerGutMYztY/CkPfdUiTFqhBx+hkz+VxH+lqkRrDWA1sCjRkSU1zVohtAXsyGjg1HbKfxUr8D
8JFwdcxuJsohiNUzPT0G9KcOJmInveVGup3iEYMsTBoiJC2FTB3xDpWAnBbz70RajaFwoyRoE6OL
t8HdAMZJ0pJbo32ronRbRsmO5P8+zXQM+eyNZPzpUwx3HdGbNaAfboPmY+Z/EIXxromISAfDps2L
E15ODw8txODg4It0neVLj4QOcT4uh12DCqalg5dlCbWKafwSE7FGOuv+Eq3//bN4cQ8hqCAfQwtE
rvnDZ/Hh7W+XiI76f4NJ/O2L/PI41nhRVV10JiygKrLxL1oQas7yPP7Rqcmj+sd5LFqQJCrI1ohF
sDHwpn/3PNbxFSz4DZPhsYyE9Weex7zq772aGgEuAy0c3jlDYN6A7weyGWnESjVS1fFf2aqBN4uY
wVl2Na/IxC6Vb5yBB0erHMhOhFYxGCmT1ySbFriQsEPblqprTN0rRenyroURI7hafBCkA0I2Ow32
L3HrkBBEQ1rqhYN1Hjmkn1S2tgDHQ6dOvSJzQQhFg0M8mGog0z+F2he0QK2+ojkVGTfyOgk8v7zM
1kMXHjPhZEqbePq0stxlrfFIMa8q7Cll+oK7HlMOm0P6APMeUIjkqcTzK2QjmXuvjgdnLMINxko1
2fMigydSswzmlRLfqIG9BD2JBiObjBS/UGUPo8qWXFkLxn/DMb4XHf+xEzlDO+YjuSRd8ehmADeA
RMDDVUgPKvCIvdBuuusA0bijV+DBHzah6OCmpiqNFGb5UrcbWI86baOnaDM7CE0B4DiPNg2vynd8
Hkcd3eZYh/wS2vN9nh3kdAtnF3ilisOMXgJ1X8wbol8i41Kjwz1JtztbXFga1TYJvbTfNjmMhHUb
bEwYIrCXKoeIEWdDOIMCM2WewJT16Lal3gF9YHP/WJnXHP5QEdqleoE/OAQvdbyPag7W0EM2WbWr
g62kXwYJ1sV9Hm4qY1eWXk+ouDzo+baZDhZnA303qUdZfAlQYhoXqYL11jA2cD8MDejKWWiuqcne
0zdWoTGjQLxkJSfx7i78VjSXtL2q4dGi2LvsnsOeDWpOa9yhCu+i8qC1J6t8IltKxJwiuVS2y+FS
y6em+RSTz3Ex45ayY7I0+TP6ULTRCGDXRmobaBFaFjolPAymJW44fSpDAC/srZ4eu3FrNYSbvYmr
RNSuouLN/posQ0wHpu8BzA8YWidriSBAue2l2zDvxM9g3EjirQwO6Duc5SoRGNkOxKSfc4mD4bTh
IiLgGNbVn+GrS8/YxeTypo5Xy7o3h6tJxQqCQO/FKCVcAcOasqF7/aN9QgSxyBTspXcumeEVFhtS
5ZjY2SeJJyjwHOPrTfmY+AxvVspxptMXBRDx8H0+EZ+/Kg+qJ29BEbrZBhSvTU7JVRyEg2390bz2
+wHN5Djcqlt5qL6Gx+FGErB5NR+nY36He40AsvqQjKv6SbrhGSN1gHCBwpJQ2EtrNWeFYBtWO1qw
Kn7y86HWz5nl+hF9SqvG5rUk3ynlRehZln4op7SJZnaJudgeOAAbNnqjXOCCWCmvA0iQZ7h1aCfY
69p8G5ONk20i73HplI1NE5lGmWO+Cp9JuPmPKE9V6dHHkoW7uabSaSNOO97G6YPJWh/adUYhALsZ
O8PMyKOnseX7hgTIM7HlMedBsgpvSEpPEyu/sYjCTL4O1lG40sGB/IFwkjSwp11VApPjJsIKFCRf
2NRvRWHjt85crVGiDMOziLPlG/ap1BJnqotTcgQLBF68sAOa08DfnfVvRGEkHYgy9oBVT9E5+utp
OMRv2islJvIAHHyFflU8l198jdTHq4firD819+YzqU8DzZZjdsuuykb36kpO8IumJRj8zqr4UD7r
z/wTuYH9ZX7Md8pnybCOsVBJ4IVAvUMWNK1s9jsTWhIKbWSbCPtcl+MK3JE2OpK8jnpbgICJZlPa
Oi7PB2QEEEGpAXTmrMxr9pscolNqfxRXjTy63Kb8KEWbQAdB8Ew/u5Qw+kKXa50c+JkPPW56CPMn
vb0G1JvGnyBiV/KEmb+8Wfywqt2CYKAHnNw3lhk60qL6RW03UeUM+VGHQ6ExVJsBcRdbsdha0y5r
1hJqr3TO5aOl3hOG6YSzUexnwxF6RzTWjXWexWNibqKMnZ+HrjMW617aBDlbZVcp9yUt6ulqiJxW
WWe5FwE0aJEUNrDQy3RchfW7EEgrsevpX0PqXX5KK5EG7LFu3a3ZqhS3YP2BPNgCCVW5bKSOIwko
g+Et8d+XznV/4GfZBrah3Fm57Z8wno7flDMiOBvWOfPMZEudZDe7A/wo4LbJKkDAa/agM5Lmrh1e
pORkBwW61o5JQYxdX4NBiKznwMjhF3hghNhNWJXmVVciCC1HcbowRY7/vjOzWYZaUzoGkiCKLmPm
cQtsJh5x2ayYozgV0gDVRd+sDUypZAnB0gq04shvkb8HHYyAOmClWeUWSjXaCnXnNnEy5tGtQQma
V1SLbqHQEoiIueH1NsIm+0Jv10VqxVem5XTIEcORf6TiRv8TEoivbMLhSJQ0iT1RWEYX7NLN2Ia+
MDBqlly+Ajl0kbjYTHcCNYGU32B63TLd1Hj4jI6VbFJxS2ffyG3QMYOl7NsNI27DPX2ZvXZKkjOy
1YCuxg/eHjnSgIGykTOlfC1Byme08zxWaNseehIeLFF20BbjfF107PkZhMBudRpaSWRbiGzgRZAm
F2GZk0O8/IIbiCAuH6AwIyOFG+zVaT+kDynQA3MzUlMlA05yqXglsdrzCqwtNe/AnvEPuip0LmK9
fO9obryIzkgNwBB4PcHx6WAJN1NBcAWl25MMl4pbSn4BXvBjYLarA7bq7ZzjbcEP1A7dltx2sakT
RxvtTlqhiNWAnoZNOu8CerYKV0o3dJGX0TVP14G2Gdp9ieRtHioTm+8K4W1+HRpHzGi4g+9Ers/N
NHeSHTmzVaqaexs/sEaBSMX52J7p/FrM2JQrMYK29fJFxw0UvaniqcVOmk4PUQeLf1EcY9zRE2Oh
DTEc7jdTtZdmegOj0TLg4u0fh20N3Stc+e+tbXxao62pq35w0ddoqEkNbHB2gB7bgvLYg3ouqF9O
nJhKyZ69KOZxoIm2UdlMxQOswMu7kwROuTTFOMPH/NryNRzHM9sL5TI9cSdz9XSIeNfKm11lpz7X
FWWJfPvc2Fgk8J7RcsOLcO1H/LAnV36tXG6KDgjl+3wpWs6Eq/FTvG/f5OfhuTmEG277ffkpPo2f
9Y7ylV25E7b9UT5Itu9FW8lFQ3uieZYLHKGOQCHCn3pbRn2szA2H941oetw9HSa8r+QreO+eljjT
uOL7gKrls1NZRHp+1h67NTaw7OWwCXbcvE/m81zZPMEwVxSCoz/xvOdVW4yBxl9hlf985ONUBeYJ
06uBl/mP5DeOfA959N//5zcC3HJs/M1r/HLiW0b0P4RRfiW+qbiCwC3iDPrhD38+7JFu4fiJHgcV
YzEEG98P/jmRcirD8oRXGLfSnzrs/bugCl81GR2AwTrqo770Rn1nvs19/FPiaED7NP2nKZ49WvgO
JrdXM/G0Z9+FBLWkvVaZyIO1SI5hw4C251rljCS1z37zFXXc5cJuKucnwaIqja1WUnHRi5iLLMZV
jZGchFL/UCbzpATJRi/fApJuWScB0qPvOvoywT3VyMwDV7xVxp5ea9fSivcE67bqkN4qjRtTajaK
cO6llmdNsy4aAh+xuW+6gH0xt6eRlC4tEScFX6WhQ/Ww1LPffavmepNoIGYwmZYL+pX7vi3qdWuN
j0JfHahdIo5msesSe3hP80Fm39nhMmxonBotfVcr/nnEJawobsAMqa0xDjVOIDNbUfWzxXMMRo+X
BtRPF/JR8ykM5ODMERGOHVRDkgwx5bVBtFG5qRE1q1S8dtFBYwQdydEWcBAfzeOuvwVsxyoFy/NZ
YSyvvPO4DR4iAzhks63li6HtIxky67CeYuWoVK+j8g4qo8Z2KpvM/8yd1L/07AO7LvKk4As01jqL
DVtmNmRwWhhYEQA02k3XbGnNYw/Lv8tuP0hAvsSEHOIlUStH47w4KqB3Y7G772UMz3K4VRKL3SYu
3knxGl8iLs5eWp/2vqa6hLDdlprUCcpPiHOgBJPI8jwIKY5UnlTqqLphk61iTLBhwMlxrlyDVIMh
qKtSMR14WRyVhJq+9thpQoHd0cwuFRWh8cTK8Kicuvld8DFps1ODIFL190nm4C2LXFpd6Iz+uA2C
YZsQgTRrwR1oyLbrMDuQiAJ7n9zCpHT6TrwaQ+MODAbDCAXCyKjRGvM3amlpxxkeSvEozvVZohRB
MOneXRpu8fMSXpR4twmortrmpqoM6EImzL60DUYfCuDr3Kj7UaxXVnoL2qdMgaktfrTdsaZreNI0
uzOntUTOaKhOsih5ORDnbmZqrKLAWka4n6ZgE4z5GT3mKaDH3JD8h8ji0ClNLFdD5oY+sqGw7Hva
fStUbD/gtAkK9mOdhjQDx46qM7w8B81bAdkyVzt0QhgelrbvVSy2QbLPuGdU/Zl2XW8I87sijylr
vIuoNFQwIDaQi02hPSQ0rpDRdUr2uaLEjnvA66y/BcLzXHBQ8fWV7BMgISirWw8tc6gfnqH/49v4
P4PP4vIvs1Hzg0npW1GCQg7C9jf/+V/n8jP/2yV9+/bZ/K/lE3/+wF9/2n+d+8+67erPvx3fyuZv
Xpd/vLVRkf/2c371EvxdP34tzlv79qv/AIPEIObafdbT7bPp0vYnK9Xykf+/f/jjOOd+Kj//+fe3
jwxN7D+tNUAFLQViHwvOApL/w7Umei/qKH/79axncYr95iV+WWoMJiiAa1V5gdMvRSu/iIswNDCa
GapCLPMH3fHnsIcJlgmjGfheFiri2T+Li/o/dAZHBEA0/ke1LIzBn96dX/1Mf/kZ/y3vskuBJtr8
8++sUawnvzaaLV86xIOFrAFf4zfrDUjtuKhr2XA451kRxoou9Sw933VgOyvBeATqsxKm2JUG/E94
3Gdh9LpEArmA8aBic8vD17KEQ1IwGm36x0bSAhocqOrWUOMJmTnNpF4SBqEKRX3CkNxP86NijV6o
plsV31OAkKDOw47ulNd+6Bx5DPZAG3apNnzkZraJ4+A6+/FFD1qnx6FE/OWQV9pWtJ6AAnnAg/aa
hsWBGKbBo9dXLXcQOcqkuJbGbD6njXrr2ImR8vAoI3RB4byKYrqWxuo6mDCiBKpHSLK1oeqmVXCX
a/m5ohDG53P0DKVQzC5TjcEBy7yVQxeU2emlZBJaiKgEA7Djl3u1tagXo79Uai60C3+M5sesZ/ep
AT9+VsNdWlN0xdqEWGJt6l7CVdom10CIr1EvelGpf5ls7NvewoeHpUrRPgcot1JGEqbaxDwDc0wo
U4Q9ZFY4k8msPtA+RrndBF3/0kWs8oXJM2E6VEL4UhjVg2TseOZuK0mHZTxiBCrRPPWVMsaBM8sN
swxzV0Xhvs7kfUC3YavSIEYOZxzyXSBVrEbVs69VJ71pt5aorMf0qZ3RXWQwg+aXWfcbvfmWi7fc
13axrrhpY5ysPlvD92hM9ZEEpD2gkPo5Ba6Ui1g0NSZV2zDe49gQSv5rM1bYhBIiCb4lPWd+SRXX
vB4gHzbRvPK1+laqbHFawLPkWV+qiVbwob0PfDgrlVm6YDCBI3FoEv1oQwXVtdURwP3xKzEAAwPf
7OxYGN/VWnF0sjEj2/5shAyl6uEiq2KaicZiF+aBO0md7GXt51/Pz387Kufhx1OI3bGoaMxn/niv
fmQt+V2q/Hef/9PDU/0HRn3CbYoBOE+Tvk/Kqf+gDJuTgaLJ2m9LuYnU8Vmk9+ioYkrDI/fnQAE2
cZ6rAPOYO3M++DPPTuDmv392suGXeRhzSmG7vuQNvturZ/1k9mErK4xeVDLVhTcHRNMSbdthHa1o
IDajbaxaGzOa6ExusI26Y7ua8Ipn9PSQ7nar1MARkntZ8DEH56jv0XekU5TuJ+WisQ8Y22cjTt00
5oCZEIPLIwbU81WTHutcBTeUMUH5yiaaR085Yd8gmTZZWGyUVP5I5GepLnZtKG8y4X3Qk4Gjg0zB
nOCAwzpr5WinauX28jkSn/SAuXjbL/NjW4qrfSpw1Gdyo8gMRHDNDFF8IUKP1nScKFaiMiE0XlJ8
M+mYc3+HjoK1WKzTZ5mSrqD6DOZGX5ky+gJFzqWYnxJdW5W06aUqCemMgQRFFAC5bdGKHa1dp1Ar
pBaOCGqYziOP/Ap1E+qp0ifEfGNvZDKOtueWQkUWsoPPSIeRK0AQYEMCsn5avhgC6IqIdKFG9xdF
fxlVe2TnOJWTkyZRzY675lU1c1wXgF5HDvaz/DWw0R4HGQ6qZVMWe2xRIMRxdrWQp3v9PClIi1rw
qCdf5uCf8+pZj2g5bI+hhMSi7er5PpDYNgfo8RmjqxpP8zQ8NAB2w2Bxd0Y2IOt7PcSyIzypeJT7
SD7n6rjvW/ajc+yx9KG+38apXCn5pwHWqSw7V+IbrYQ9e8d6khzse0GMzXikomh80KbAHiELycQo
pZqFNEKMr4zNqN612RcuiDWhAxnFJtYuuUWCozOB1qkuK7OtRIVrEXyvMUoZ06eeGtT1RgeBjWmK
NUvI8+PcsPOH7yTkjDgGaHoyupj4YJa8KeX9INNwrjWbWaHAVjiLUr/ug4xWMcmLdMxhwI4M/5CY
XDcBKCt1opdJlJnSyC45ib1izG4o4gmnLLd/M8Q7kXYlwbgnwbkqycQZc76XxA+l5M0yERB1KnDK
+qnuwn2m9bY6IRJOs5dnCuIskkvaTihGvunOvE1JyYxGp5xzSZA26LCRLzIR6e7FRPKGqHA6ylXA
n1yHEYmqEdzZqE4DqeuZbidNvalcFjM/uUpCnme34aPJJg2OUUHZRVR4aJHvMZzC7qnxa9BdhbZj
a7QwWPE61iCeYSYM4UXl5SoCl5POmFNZT+L9mGHACKVTZSJJy7ADtGg/c2AWw8wxVXETCAyJGPkE
wX1WRZusudMKeTVPlK81Ws31lrs1enxPqtIflJdUosbcyh0pnRmMqcRJabcxy4tK02dIUUtkxMeO
YoUYI2BmLeI8uHWGJkNGJ105MpgDrNUz7c3za0eHu5h2bt/j81lKXqYnMp+brBdR/JjpDI8085Fw
JGHYSrB1za3fhF7HI6cb7oViXk9SSbVN7qjDTK3xuKZqcrVQFrSSrgIK7tXaeo3oJNEVYM2Yk+Ph
XUM/rIR31Zo9OgfsmPdZ4LZKoWmEQXVIRrpl6ueWrUAVoPMRcEqzrViKtwxXulGWF0nZ5mwSZOsr
x66cirR8DTR2NTvDwqTKDDEADz1wEoRAzcUSIkhYu5ZWAGn6xqn2YBkMoOZjF4Ds6tLN1GElHQCv
mQA4RIrx8NWKzUvHVm0U3FI8BXgKQ+E0SKGrpDnGJQtpf59L4QVUnR2L5U5kbFthIBGauy4s7ZzC
zx4w4YyGG4UfRoHxENpkHFnYn+/mQaPXlkmpwtyFlGmJ4a+PyCGTG1XZbDLjp0A3mO4bI9pF7Kdn
NuFp9KxDqzSYEkQEmUxU4Cj5lmA81pVToH1M2ds8HCp9a0Th2hzux4oCQ3VdVQwPpHcDL7VGkHjg
u06AqN3RY0vBhpfmuUvI0tEXU6LxTc4fqlB4GaVoL8jxep4mr6wFTFKSzYRe5f1p/WGnwnp5jOQu
S+05txjwhUVNN5S07af6qSmJaXQVXvKG7yOW9jpQuFIhvVVW+7F/qsvwWNKDE3E4hsR4a5sJX3p+
CHVEZV2xu665k8X0odCzfRnphyivPEVq3yb1nRarLQfZxxKJSfYnt1oe3jNNdRNhjJm6YlzTilA4
4pjscgvqNf1tZRIRcH7zZc0ukHgMhu4Z1spA5D4evjVkh9PgNoO+zpWPOPmw5urYz/oLfXSPDRH4
tCewjBO87DuOFffTAE9kUu8HaBhqJqMkaB7QFOr7MiaeDd4CUBwL6UqPrWtJkSuDYN0eWCnCHEqH
lsHb0uJ1HIfgM1BCeqpwm2WhktgPLHAXKtEVLf+c+xp5vdyNo3SxqoeAgUkEt0UIs504SR5HWXpq
y7/U5f904kew1XVdxDaJTUf7w2jZ8Y3zfpSmvzvy/+41ftq10q3KkZoI7E+H/u+P/MpyfJfEH/EO
mIZ+PvLLuBtBv0kc/JdQ2i9+ItRnlHAwloqCzKwY2p/ZtQKd/t2uleSaTFQNIBLdJCrb4+93rWZZ
lHE1jSrbCm2XqhzrOek2Y+e10kcRD1+0lN4V7FizaSQLyZhD/EjT9HOq0r1MA5Xsa0eDFRH+4asR
xi7hz6OFF8MvwCMwXsuVx9A4W/2HWO0LTdxEOAPgEijVui8W9kPklK10CPoRTgu83qpyVFCJQzNt
W/JCY9Z63cyGsKqpn2Fky/M9kd9BYb4IuvVI78B9kZpPWcHEGwrBCBVTLUoKcSLqelLaRumPbPxi
7+cWsNnm2iJApi020D6k8wQhsmpIZQ2g6URzzSzbHdPgG8URq1mpnFHHCVBZLPqAEI7jUthAe1g6
ti7dpl5VPyvybS6hfo7TrtKyzk59/WyazzIJ0JhicgAx+zE1nlOL5Ecn9qeSwfwk8Ydy7mnzsFY6
wWvILMiZTtKKzYAwjoewQK+VS/w09HyGzZYE4j30lrMfN7diBpJUiXjPMwhMsUAbn5rfrHzgu2yI
CShL45hwZnPwGioGvPlgl5Biy4TSA2+zzeJzJ14afsYx2Z3KzO8jYl5tfxBRzgvhvpQFr2QjWjLN
knLrkmfSOdMae1QZxovnAdlbogVQochsCcPJTp4nth8/5PTbtWiiHHCeW+IHc8wUf3xISNjQ0LOP
S74h7EkCHB9yy1XfUHaO9tN6JsPtns37jCu1q8BkGt/qAF61VrpqK+67BEyAELEK59EJiqersC1m
uLGnYgc6Z3JLqlsRDRySHko0+qwLH/kyZb7aGjNMDAG7o4pVLcjjKqvKcgLc9uJQYfP8FJVoodRt
KNZh9PgyF+jIaOT5y9BSpmNFp1R4pk3BE8xyZYwvosL7zWbcRA4eBnUrxKQK7oxmRy1OJb341U4k
Oiln3qzv5IkJal7u1OHO4m0asv3ErqbVL5IKgiSi11h40ATZ06p7I2F4kyM3k7dmeyawDQgw1kEH
yQPc//JRLYVDzKYnxVtTl61XybAXZfr2JkbfCunjTD7S7rvKNOM6jahPf4kW/0G0QHHVF7aAiPCq
yH+8BADD+3z/TNPfKRe/e5Ff1gA63VAYFOlfzds8hH+RfTXmeigGymIwp+/t5zUA9z+aBG5IIOHq
v0LEPykX2E11kef/snoYAIBU608tAosG8hvZF92COaMsLd5VXf1NUw0cMfqxi0HFuqJxpqqEa8UB
qRKUjQQFpjNEL4dyPxnlKWnffNqz0hbTDga3aTROWRne5pGcbVtz51XYJfRq7ftcrZr8UPa6bXTa
ainTTi0SVRFqYpVE+3YijYswuxREjUl3Z43qY/t/2TuPJLuNNFpv5W0ADHgkptf7e8ubCaIsvEt4
7KkHL94StLH3gd2UKFJSBOeKnqhD4lWJrMr88z/nfKfHrKl75TpQ6n1TRtRifHp2fK8TyxW83rzY
3dYIO00c3rTlDZ+9zKCDGRCSTUXdewUbSSx/AwOh0z2LJN/b+DyaCtbJ+DiA/s2J2kUiWDujWLom
vTSRwtvuwybO6ejpba4782Q4aKQ0TaozRDSApWHRyN63tdNVa1HUDYoE9P28pie1TqlAZh72OMYS
3ms2Dq0+BsuG1yckFjVi0e+QWnt0xExZV1V0Llh+Sq/Zdng7h/BJ4KZXu2OMQgUBmt8g3O/8B5mZ
P/OCfYmxyqUHRRW8Ko1m6XQXqwhXmSJndvhs0s1S1z1T5N7BD6PX1P3w4qXYHKPe0asEl1c2t/1r
YqI+ebFOCRaN8RmF9SXDbaEVPscMH1WN4VXk+Cu9gZxskHxt3aWZO9dFagb468Wbg/k3HLobo2RX
YqFaUspQksGyJ9MH+D1hP5Z9tzdFvbCqelPiK6QLHTqPAG/c4OLjUZ5bOF1jHaZEvQB1tHAMcKr0
mMTlcPJCY07FC7QgHkyMDEHCuZr0C12/rwgcWO9+3F4ngIcqNrkOVFWTRZfDayODxeYmLUv+S2Nk
q9q6VQI4RcaVS8J38BV8Qddy9A59w3oaoIweGzvRUl9tpNcq2am2W1QUqIlUW5hICQNJE+p5F7YV
Ln0bRFAQ3HspxsoOLwrlaf+erX9ztiKi2e6EWoEiRmfcPwlqR3jC2ftv/+9HQe2nj/h2stpfJg78
H4S0705W+wtCGxOtSWqLv2BQ/jZdU/TF/EzhiQ1JApVrQtP8vhNGMZqmaxsyDBEA9Zc6wIA0/HSy
Tl+6A+RGMwhQTY+LP43XTuB6ObGBBYC3VevFtDDHEAEN0IDlxAg0JlpgnQE+C+xQLBMbaZ/VMyOB
o74PzthiUQzyZeJU/irug/Yc11qzyDo6PJp4EBe1ctl6Ep8GInYuRHrtj+Fc6uYh1LUzUJdyVtVj
v6Q+l+WwMshDmRTjxowwYssxe0j9cZklRjPPbOtOiUDKGMWQvlmxPCgOySijzRDig9BvZ1UaPphq
TFI0DKZOEcLOSZEmCzME1E4jO+NqRLorIDbfyE8Kp+ZqI3ddZRBGdlgWh21FtDxu6CKzwVHU2mQ5
c99cSfB7tDmIRvgfm1T1GYUMcxN5U/5Aqp9F2OjwF1jvpa1jLGvT7mYGRKyZZ2KxsoLC3AxKKea1
LMuVrvbRKfRNUs6OE5IoaDAwt1ZhrkcmbuJPgWDiwrwO72OFAp6xFIn3YWweNT8Zz1RQH+1R0Bk8
VNceyBiY/WyKh0D2y9Ho2vsyU2iMSDuAbJLiQZBr7W4g6wM0kgM/pX1xU3ZYB0VM36RLs89uhNSJ
0cZ3V0VuvTQakVwPNPMu7VSs/TmmhMF59PVyq8jwsVI4e3qfO7innmuVNMOtH+jAQtnhzRQkxZWj
0behCiggONCc1gZxYNMcwHKl8MNrKROiEUn23FMM3DNvkJEGwafIx9L4ignxyw3tXfeKk7yiM3NN
NiPKV8e+IjPMehZYZEDMwqvAXgRH2TPIS83vlmqsXlPdLLYjpWSjQzwdTt2bDhcJi4hkZdROUDdr
U5rd1Zjox6r02llMlV1CTyliJHS0YCi3mlVT22xFnxRPavMKTWKklOvMN9QwQ5njhA7T7klvWf8r
Hat3NzcnRdimTtziG6TUCGAZo81XHBUlC1FrrqmNvfKb4NJl0VrNeZBpwVuspRsvr51tVCYkWerE
qf8djP96N0L4k/EUlM3kOjBZOfzT4X1iN/Lb//1hKv6LT/h2dltfIK5i6kOdm7A26p/IlzpEHnRE
Zl/Dppvq97Ob5Cu0TCZ1GGCc4o7gWP+dumNStUgolnqtySXIr/oFMwSdjz+c3XzpaImojaY+FYp8
NUt8J+gxzAy5nzc61lUnhoYX4LRF3S8KDecS2PJApvPKLpdEdIn48SyXLEb9pIdnWD8GBqUYfrrq
9JR9oV4/jgAhZ23SQmmuZyn0B4UEuSeKOT9vZKIqlaar4cm04xfbV2jggBY76nhoq2PYjXOjq7da
ri95vOzHoL24mPva1Hz2rBB3vk7KIrDdXd/AbtA6ufFx7CbuJHAl+WH0Jwwn284heRsUHZ6igVEi
wP9N6kbJbqjt3NY81v0RYkrUPCuIiXWfn1W89mGSr01HzIdROZUqF1HSrrsKg7nT3riquYx84yq3
B2zK6bponXWUqUsgoYdI6ivF6Xdhp9+5Tb41xUkMWNfEa+hggI+5UGAEk+AYtxVR95LKKt3X91Y8
LE1UrTilmwrURCH5/QKbQwbLJXlURSYRFWsbIjr04koWxYYCwF2DT9wGBdPGDbaB5jZRjDvSAc8t
6IiM3x5mea/Knih8PA6EeFjFL/To3fKJZiFJ2OFNbLArB5ks/WytuJAcRLPxaaGvMvxUNZZKuo9v
lMhFIyhXuOouaRBNSEuN5gNApfxDBYt4GGVzO7LWdYvAIesEDex1qLVd7+GBcaZwnbNMeQvVxt4p
X6kfXJSgN7PcxGjlrHQJWSEp6HO6E1MxpG3tLd2mEYYgkCDhx31QYMErpxo+lRCKZzsXF9EvVOWy
T72NE8m1sD8ieWMwcCf8Uju11g2NZQlYmdK/BLgeab0gVMFbxRDpKidIEqj9lIJdDlNYtq3W0m6u
Ke0mQfFRGiXvlmLexsVJncpYbP2s09U46h2WtwAWs4GPgph0BY/BvUU7JT4SLdGKFn5K25nVq6+u
0yJBA/JJ/TVjWMAuClS0cEGJAoRIkJuNyJ3obSxnBtybHg5KvTu744urwL5UEusmgExSFd1Cgono
C0yHFUGPkT1WiUBc+ndZ4Gw8Yb/ogf2WhQCQOoNUTujsbATmIGAv1CkrUw/Xg19ufSYjah3vS8UG
+aDfpYOC7ksdxGi0a0ivKH9dfJ8H/IFa5keqyfPY+pc+9p6lwwqy8qDV1CzNGIsovnT7DxEiHYxZ
cJVbxrUwlSuFeUTT7fsI4ELlkL0kFjzLDNq78E0G8HZEoz55dbdNOMSoh+7vQIxu8ynhmOBu9+16
XhTBowSZY+npo+prb0NYbkFhU0FGorC2PzJfhnDxUH/wr7Kt/OiI64BMnxNoX+nmuB/q8b4KSlao
NnnH2HmU6NOukfzb2vjXtyADPP5rcr8sXATWjn9cD50+3vK35Lf//PCE+fkjvl2D9heTBRDXjONM
kIfvOZk8YVhLOfCd/7c4+v0aFF94Ujk62Er1d2z0/65B8WXaJ9k4Xogim9PN+ivX4FfL358sgdNX
juteYHlXJx7Fn18wTaUanSbrCVRmKp+Rx4a8EdbwrjlwW7nZQv9JTbvwNlZEWyz1SnrjYsSpA58s
HaoHeu3lg5VW/OzXIdQAELnELxWrjFHnbSJ1Xk+zrZlmr53WEowbHFlrN7VaDLzhNf+r6O5xx6Xh
4OxKGYmTZAxM5kqgNAitrhTttqvK+IVGEygySS5bLtCIPi0zt8i8xH1tHz2D9tSm0bkQYy8zzaWe
arQwaZmgk+rfd/3fvOuRvFzKTE1bM8mhM6L9PTz28sFgmPzwIzEFJf78Ad9+JODD8gzXTN7oBjhY
47v+EOQ0whUU+FDINuUr/tiX2l/QsaY6cGGxwzT45v99MrS/THtSihDw3PJTo/5afYgxuWD/9CPB
JheTLptZSpPI9P/gkk2jIMwipTYXIiguijVsaeVcAHsgiMvTsjG7hU2WqCV43TvZOuZlnvcRsYFi
7dXvgoxtahVzf/DIPV9hhiDORWB0JMXRpvkx7lj5SXZuRSHo+1C20sSXEFMTSqNBrqTszCYSn49H
neCdB1/UgTOqynsTJ1mF9iSgkMYgEvsJS5rDJ9V4PDbwSuvGunFUAq4hfnfcESNAAOimnpaem0xn
PLk4sE99tp30N6wdKIKyUFgz9IsOi4HZp9sedmo2QVRt3sYkVp1FqDWAIZ2zZ4qHeAKv9jgxBCRW
swXGEQR7vUugvYgVhmmWprCrtWfKz9kU6txMHx101wDKaxWbD4b5KgqWk2N0gkQLb1LxDjBnEGDq
9LooBUFyJI+wKZdKrV+ZUX6K02GDOjdvYcLrJRxCeFa5feCBcAic8KixJBERk4uejiepfoQwxCHm
LxtsdpnqL9iWNPBeBtM/ZqJbJba1pLX83p+m+L7e1SWIg1A72TbCippomED4PIqn1dTaQKA52F33
Mhj3lU9JFfHQrOpWupLOLMw/or+U9daqHP7KvqEdNoTza8Z3ZnSySmMplFs763e9fmx0e2/C9asu
jn9rBsNJke3RZx0JImQg6mc/GCGME5U20kEzqLIVt4FZr0aDhS5tmQrr0Lh8jIGZU9W+FfIBL+4c
Hs2BE5dFMMqinBRGlEasZesQ5bFHgcxRImsUyXiSJjs0yhitMuSJoPH9E7ePMUpmMUma8HxIDoG8
0q9D67HoO5ZQ9TJDB+3QQ5NjhDYao5G6sT1T0Uw1tFO3c1/tXuFfINaaisCLxtqgtTZorlaJOmdl
HkunCsxivdFw/dWh3CWEMMapTr6Ob2XV31ZUzbo+O168aFakgho7jlm1gaC78ApIFAEsLtdb+3q8
CNVJreds+jfs8CPXCrMu72yanXkxT3ypf9zNXj7K5uPHI/ynX//HEU7iDnfClJTT1B+O8O/cuObX
ged/tgfnC2Z1lgJIXjpUcl4j3x3hxCPAlFO0iR3C5Pj/lanG0Kax5c9n+PSlYyFixzBpcz+MNVlh
hkSWGrHQqpz2nnRbhTWYavUpdt3zUPorW3iUQBdLF8KKa/WrXvcIMnO8KqydrP7DzkiPmj3Y2aTG
QecbxmZ03kXRfUbgV7Kc6uI+C5ZqwqnixbdJnbXwfzzycR3yeK0C0mS524OsipruLavHK548+Ki8
hd+JHbUPo4Y83ALF8mhw0ULtxovvbb3d094D8k8nbCRLEtF5rB5zpd1pzWPF5rE33HVTFq+KtA5j
1y2UvF83ZnNutGzRhS69AzepuVObY9n1vNgRgkYaEMobN7C1WR4B2h7vIryheE8eLA8wv8VWAfQE
XiyH+oHId15C5KmQOqkU9wbVc/OCSt6UTlEuOhr21iJRF6OLScEK3owSipKvXlq65F0cnWPvbCpD
0vJb4mxyAX7s+9xe9tAVIJQv9LIloj3uwkKfV0m5TNKP3P9sCZboDpL+YHVPEbUjkhNQnYpAOvPN
oyFTNfQZnYPzkGAgcvmWronrIQfdFyTnsIiORZ4dvMTe0vtFs0C0tty3jtBvENlE+TsYEh0LCHXe
9f5tRgLB6sMXW/mQHme/QvBewnKQoDIENC2/hu+kBWu/bpZFp62MsiNmJ7ZaXc9FiV205WKkUmo9
tvFCMmPWfo5xjTvKdUhJAdMtxVF2k+BHt2FfUMY8lqsiZq2ALFb6fb/M+eMOouhUKATD+kT/qDpt
HXTDlQy1g2OwLXehwBsCR6J2owoQxam79y2+oTQcMrW7CId+U5bhroypJDIivgVuukhemi7AhliH
ew7ia4/hIhbuQ6u6x0QLjllX8qZE3E2wOMbBjrXKvijhC6kyALJjthvFLXaRAUYgLe/aTn32jOJm
EPyHWEb8AqPm2IEhlAPSot3I9yYS52gk99OzuxCVvE+8Fv9sgHHG9y+GreJ8G+5DM2DssE6aP9T8
YfbrOnWaWdDouwJhOS5AZqU9tJ6KoF8WGitVHxoYnLh9DONJBsY9f3yXXkT4NwmHeEZ+zpI31zE2
jlVsFJPnc4xLGqP1ku+Wz9Zt2F85BJWWWC/PbDs/zbw5ZKqydSmYVVhOKbl1LWhQWxj5LbA5JGeF
ZRTRSC3np/6rItr6181k5CcxqLS04DQHYpPzJgSYFrRXInc2vo5ioYfJsQ0ZfoY+wFltbDyuv1LX
IS6LBf/0UW2tmdEWJ7OSt1St4aLKV0FlPRtIn0wyV2Poxwuqavjj7veOSJ+KKmIdkK51X8P8Pbyq
gf+kQNMME6gnjefexgS23MxgLx/vkoiRYNSyezUbr3s+H2ae+vnvNfl3Tx0Xjx5vDlbPUwLvH586
BBXr/P/MPqT87T8/LMO5En/8oG/3pfmF8+5rGeOPwUATmDxPJYoKf5Axbf4GvYhEBulmQmIlbP5t
FW5/IQdj0bqh2YQjsBL+0g4AG8hPtyXrf7IzGl+GC5NsWpV/twrvFeR0q3NZHurDlV/r9L/n5m2Q
JkQAY/keN4KZTMuclZW65VzTjfNAas2TdnAdSVIHvdcaCHYiP7kRLgnTLdsngyLoTUQJxlpVSm9d
jxax59pP2lvXZN1Q4xgk1hrO2Tli6m1Es7ZEXd2UpR0ua6IgJzwBtxVS6HnQkO/LIfaqmVfiYseV
rMzb3tAYLTVm9sxXd2Oe2CdhFOWqD3IgED1Ead9x+iMASKwbDrR4yy5v8RiTr50EKdBSS723r02p
NwtLDCGtiT6FNF4w79rkwqvpKYQZ0vfRowLvPIA1c9QTx53XAqdiXpOxjvt0Shk4i7aGjxgG4Sfl
EmDNFDs+Sl0oSzIK3cUuAFP7+cEchmYrXXVdtS2BRmVqZNLuC/yAPLB4sFhID22/bLOSr0BpyUZa
fOVpUuV7XH5nIy8OFchow4N1bpTqAhU5XKuwgRpTO6SB8zjo2ptJ3kDW2bOXt0RxmLTmOa0jSR6A
wGn2feg+NFG1aBr/WIt0mwXFyeNNmDMk8W/qoxtiyNksFH23rELS4pphDEsaZzdpElj7To/PRlUo
aydPaPWoJwf4yiAfYgoIWYL4SNzr/bXl1VxEenpQ1GrLg+rCCcZvvHqT2JKO7RZdICcTY/Y5FqGI
8KU9Gks3TXjvwRCjxZYrEl5vNrICbVT5rkYEoiD3YfTASAmWgYbAHPJuq12Eklw5ssRmyaNOK7Gn
WIl/V6TxKgmivayUJ69S2e+2KzfB+Rimw5NNFEoPm+5A0TB3qx3hqZlI0p0a3EUqILMopKnWNuci
yViAj+BksMdmiUJgINz2Mnr2Iv8V1+mEJYaWRYmksZBmYSzywQf1HK1GCnORtjm1a82kMtRQtzqd
KIEFB7qq4G+5mrlvOkqeRo2NWNDylLZJtM4YU8Gott2OiGu9KET4TtmxfsyYe+dA4G4Hs0ZFmTbF
JjbMrKgf9QxmUOq6T5INutd6jFUphLrIa/7dBf/NLpgz10Kw1ExS2qb2z7vgy3/vAoTRnx5OP33K
HxeBheDoYPr+SRU1v/wPKoLl5fdNMEe9y9XhojKifaKJcjv9LohOmfFpp2wROdfEL76Z7J8TjhYW
lkkJxjDP7cIX8f0tkBMGa4K+1RewbotEPSejvoyH4jxgLumVdpslh5qAMGu/3eiIjw6BSAutg99Z
tCrom6YFQDu80gx9qGic1Ztw40zgXz+Bb0iEAdZGk8l17sUPwk63bl9tqqiGI9ut4yQ9d7m2LCCC
Z359G+eMh1269a1hbdHUE4jx1nDecIPRIVgt7Slb3aGNgbEcx2YzjBwlalFvHB1Ogig/KqshgjPs
suhVVYq3yU4jLKjpcriMPnJVRFcEY5cS6tu8IHLnxueQwmkn7xCs7BPPamZib0sL0FwC8ZCU2dWq
ttHKbOpt4zHTMujm9Ebo2qkaC3xywzJMIFtKkm0AyzE57ntoldyfzgA5zv2Eso+k2R7gxC56WV55
ZrKII3bUhbUU2l2qgFuX7iaG/TI6Lua4ZJ/R+apnAEf8ZNUUHqw88Ph4RCJpXQoX1q181Vt6DEBT
2Z3YhwWWv0q3HsscDFmA4ZMnZr7RDYLZTiPzeeqJl0ZXPtu4H25iHx6UFtUtrOdYm1E3iwnRId9W
tsGjZkek81HLQpHclqp506FLzeyqOrqVAaJZpq+hzzNXlKYGMI/XaNXvE50FEzufNahi0nLutkoa
QGNwnbp6QLFTTk3NimvQQBXHeTFnEoP7UUvyMQiorSHXnqrcWAOGJFubI9jtXKT1IGzsWTAYW2w7
izxirwqpOOQ1OnbRTi31FTH0faOMOMmZWDwSkk76qpF3wP8+r7uXvLcJ0yonWmfpB3wFPD0PAAOm
2JvCyFnVoXo02UHFnJi6XX+0+kvZOqeaZa9Xn6zxkBolLAOchBywGTaBzpB736caJJCLUfWWfjvw
Pv00/Zh69GjnJyBnXPspkO1C8mfq1MWCVfN85OhuzUd+U49Rk8FcNOAtJg8GrnTAJHwXa5zfcoog
Oaxwy1DdjlV3hCu61JSJ5KNX92NL2d+QuuNiiPNkUZQVMSy/fjX88r0x5FPbAvhRJQ9r7zMP3Q+h
xjct3SqZB3fNro0rjHFPvRXfObW196S8Lk2bGK/QDjGXXQy5XniZvu6ISY5O8VAIAU7GD1+iRntO
66bCR2TP+e54a9ThUg48lA09RatmvWuNm0TkPoxT4GCjH1x5XkrjhaPe52OhApUtjpZDnLSB3taO
7XEs64UU1koo2e3QK1vTdwBAd8WNpzmLyGim3gK7xfJAr1pCdHFheGjwWaBtgx7HvqsIqg9FnMyL
zsbgzwo2sVQKMd3DGClU17Rrt0nPYa3dj1Mtqei5alNjpeU+1CTLXWcUz5RmRHxh4NINbpIuu2nr
+qlJxcYv+lvRkzLWqV8ko6k8pJmzNjsqSYl/pa2BVSGjK7PrvKuo0ndjoy7SJn6qo3EbqvXCTYOV
pSnmwuiKTWPnIbD09KDS4SJqm12SQXLUP0a6uguJG9tx7Mx6Nkq4NwaY1Q2S9QCcNPc3dW285pa2
U3Mc1HB5m6xfpUJ5d6vwoPGfFoyEYElX2NQBJ5B41C5/DzhE5/jbaRMfTlag35r0POr0YnMClwKM
cG0sdKcaYUppFUUR/fbfJ+PfPRknuRSxieciDDGu0n9Qx/47JtzKsMk+f34y/vhB300KNpgWhgES
Zmhw3/mn4CFQSoZhy9IBw6B6fTcuYEhlgIHkj0GK+45f9fu4QG0AHYuMEirlwQ6TxC/4p7DY/vxo
pJvAIFbAv41Cxx/GhQZ7QqZ4eCC0kVS8Q+ByziMl3AStgPzI9QTZi41dr7agTCv0YNM3jmVftkS1
3ZEgcEzqeiRqbGtLjdJ7EjL7UunXxILuagPzfZLj0m784GSJbIcZ9a2ptH0IGCnwAMV7pXMYOv1a
77FTyK5GVBuvk5DDtITAJBXuEOy4SV7epKWDOt235KgN8dBWyY1mqXdx4G1FSmybDfJHnLXNTs1w
EtpepK2r3HgcvNBfhcKm8x0eGBetY+WvpXsNvf9Cn8TKHYeNTlq6BMnqec06n67rKN6TQ1yo/Jjz
MMYbA0Nbu9O55BMu+0ZwgUyXP8W+0CQONkOBcD+NwV/61UCX0RWSOrmAYOYzyITKuOI9tqxoOVds
SMJKg0MGIWuaQHpjKmIyIE0U2KacOZHVecnIokQ6jyobnakBXu2dIc2ccbRReawShWXTVEcHlRGo
ZhRyGYl6RiONESmPXs2639UMTojpH1kwSelTZyRyppLVm4hRy2Lksod6bjOCWRVQyurNZzBLWLv6
bJurMNmqlXXKGeBKBjk/VZfRNNgF1Nr5VEwx8LkMfliYH8isrV0GQpmYfOn0ZDIoppSjy2lwZIAs
B+hqHle1tuka48qSxqHz2AKH9gdbVoqIsr0aqbueyTRiQu07bclxfc4oyONQk9PpZkzn3DideNSA
igXb7Jp2KaRSDn6vDVZiEFs/eUY1fB8z49qNmnOW1csyBPNLD5YXieNoEccOi2BDZcTczfWdWfon
jUVpTwOosFsmin5bWJikWeOrXOksIJauE98XaiTJqAwrPPNYt5WbNqfEjlaeTu9nnZNNoepdE4UP
o0vfUV8/RVPbnTdxkPheI0vvixLkahJi3wpIm1/RRUzanT2FT2yF6Emr8buRlkF5bUtn1Jb/HuN/
eYxjASVdoGI1ABBD2wrn6N8f4/cvSfEiX377T/XDGf4Xn/LtDKfi3cFfyxXh4DOd0rzfJcMATJq2
yhGtEdH97gyf6iUxBtHyomrW5JP9w+kwfR61u/wtUmxTMOyXoDbYZ384w79+6S4OXZ07BgLlD+0v
fMlKbGCoX1Sqv3PMca1RFyVHfaN0wzwPvGOkUhYdq/NScV9qGazywKCVrlwk2sVDqo9pIAxUe9fb
xn6CNATaRwu6phguSRZ86AZRff3YltF1C+LYyZrdqN9oGj+8aDIUE1Q9FGvtpa7UZVFGSx90hxlH
h4AvIGojJPvkYFMMqVvhQR+NTZhp5whXJifV1onSt1GBJt/57c0QhEgE6NuaBYvFyZbjdCXFOMvT
UV9A0Zg53E6KYe/Cckr/IK5lir5xRfxesIKkCfwARnevF+Is+oBysRxdW1JiT88WksmDAc/HHcIl
5REw0QgeDD0tDGa0isQTtlnK5j7NEY5IQh1e/mCp4Yk1zULjdRWbxmoIL446NQgXNo021azHj01j
t0Hu07utepWnZL1r8/hgiHzCk6x0IY+tlX74IKn5lTxlKc2yqiWcq1lo6gvMgbdagV0/MJfSPERG
xTO7BDPodWcLuL5FaXqmvtSxdorgPMa+fRdl+lVeJbtCm1qxBrjjAvw9XikaCelaS6X/7pTalRO3
9TxR4D5aJYSbst70ZXVR1WYnsmg5FNZBHWA3W5aHX7+Ql8KED0xHw1CI91TRHpTA39KLcxm6bl/1
7nMh+y3btmWsZTt7rM4TlUx2JMikuuEtsUjLkTit5xGYtq5K3diLCBiGpCezAuNlj8qhNF664GXK
glmNCVxp6l6BEimXgyVmfiE/GpMjFRusSXyx870nXrKr0WIFl/Ql/DaIR66/alhp/3tG/uUZiYmA
/zEvUoKrWsL6R3Xk+iP9eCf38pOP4MeP+HZAmuAT8AE4wsB/+XXv9S05y4w78bzYbf13xMUr8IeN
AM3jq90LuWXa1P0+4wJMRDAhN0CklpyA+DVhxHCm8+/PNgILYYb/coZwXJdf81/fCSNVrGHN6l1j
gWPN2lZs733bbralTr9GEVyJuuwvhh/5q6LK5aIy2xsvVfZu5xE8VWj7CxLIKFMyc6xW0iOsXzcS
GKKCxBHqkpOJuUDJ2QJIf3wePP1UtvEJZ43PXj1LVklB/KbX4nAhg1IuUgT56gnovaOs62bRVerG
TQd1pYXZa+Vm9Doq/s52C3uuaP0u8c5xZEuqqgNnZecZeCEVeTRstKmE0w1hHRTvsQyOfU0xnaIQ
n2/tvJr5ntiUQuzHwUxnZoUbADCEsRsrsOkSaKtkpl6EOK37ys2Xpp2ex8nB4DePXtuhuKcPaqU8
B1r2biSI+KAGlqE9tQ66wdEts7e8ztdeVd7rOYTDalyFevyQEV/GYpfk7Lb7D483dJ+ld12oXZmA
+sETngLaLpSYVlBn4D3RESINfO9zHNplk8brUok5RZNbnyrg0AkCAk7jydKjZq729DF1HqeLgvxi
RB0hD4/evCTcscAEjyAPOYpzHkNkxIOfjRlBI5vqXwefnO1eRluliUItlmXlPnaD9ZTq8hQU6OBh
Er4LGGZbNWFdBMuZSgNvx4biSTT8n8yN0mVs9sc2MKjftWaDlxxQjE9l3d6ntXnxWvZKUGOWIkvi
JaSiaN+l3RvkyHvsjlvXzB/HOPEIJ3jNxTWplpmc9Wt+KW3FfYuY0Fhbk/Y2wLHdSWHcXUgpP3xH
2wtJRtky6scm6WmQtD/Mgm8TwQpp7llAisMyyageYAM6iqM3UM3pufFpsNx7R+Q3VqhvOs9gC1O7
t5HL/pWc17EX9tLW9ENSpTmYhmfdXCcJITv/GNoY1UfX2PuUaxg+f+aVj2AYhVw1akiKuEhIILbm
vTFwC3sV4S762w8CMtwoMSy2Weo88QK2sl1hRcnWCEF71o5zKDq+SbXyoQy7c1QhH1pxf9Vp3Ydn
q08q2s16VPU7nDqQLcPiwsZlPBmyuDW7nlpdDzvNeG797uCMPfN5ojw1XfVWtdpRiwLodkC2yqx8
NkdyhjLYJHW/JHfctksHbWlZ9yKlWaSa9CJPWPOuTljM8Itjs90SlN7w6fw8hmrHBWteS6M8Y8Vi
H0Rn/UgCbs6cg9Uv+SiV8bML+M5F36FlJ4qfDE/famV+11r1XZva96YcL+ze3oaG5gAZvuqpux7q
+lSV8qpT6NNLPFaOhYu5zs2wacYq3c2yX6cF35Zx1M1qmW8VT6wrcjgoXZsOkEU2Yn62GvfYJ5CS
MsVctl1+knV64MnzWBd0O+lVeG1H8sriwDrH6ImztDPKjW4XN8XQlPzodgd9iFeDzw5ZGY2HLAVB
nYaRkm46y6QqEGJVGHeU5tYs6aL4uXeUQytLZ62o0WNkNTfZED0rOE1mvmxux6LhzWTjqYyNjV45
9IfEwJILCDCek+IiTF6EI19H4OWYTOttP05lBoo8Eexf6fyot8qEbMV2M3jxutf963TUilmjkq8t
dAcMuSbF0s70x4qvuqBeDqRHtVPDdNNIbOiphaAqnWMQkIGvlJfOUXDz1JDeMtPdlkPrzPQIKLbh
xi9qR36yC9X72PY2Uocg4uBDiQX87Nrjx7vSEC5bitSNvoGPHnXR0WZDSFmDcu5Jm/1/9s5ruXEz
3dq3sm8Au5DD4Q8QBIMYRFKtcIJSRM4ZV/8/6Bm77e7x7PK5q6empspjNUWJ+N5vvWs9i4t+dB5H
2m209jFp69M0it/o48vdMAmOE6cNbO529GIjzG41ygYMwflKJNQL+qrDbDQKMAcRu2fB+2dy+YvJ
BWKHZnKJIXsEwptr1F/f7i4IB/VPFzv8HD9/gd/mFu1/uS9ZiiUDGP0XpukPFztubwrcJ5lN4veY
4m+DCz71hWG6GDrY3Cmi+qddnoZZ3iKIIdJ9B67p74hz5Ed+HVx46WBHCGCSvVwEyj/u8tB/8UAF
dFzEVf2gxwviQb+E0tWotjGg0JqO4rK8IC1xadlzUUJfoy+rnkWW1kcFel/e+chg5iqi9mRYQKbw
8WOxAhRKAy2UyKzWbSMy7gcrfhN6az30xUEy0nXNR7RAGhOxHutss8jbMK1LMImMKwRlBp3hoTco
pOFKE+gO5kqqeIB4DuT7aF4Uq2bbNPDwE0pZJHj8VrJVsafJfuea8X3FXqmkbD5Tsd61iWeWn0EG
x1ARdtG43M2qQ5m9NIm4ikg3trpgW7POpRWYfLaNYGTyVm0nn6KDVtoOrNuLDqwo/diDdAtyic43
8z0NLGQxfS3NxiWVgk1UKJ6Raytlri4jo4JvDlurZOceDm6Sfk0CmEGYzAEsx7hr1uRcnEZAB1K1
VWD0d3MbPcnFqQPH2hJ+r/reiYoYPvO8KdT4EQPeDQIIFnN82zyB4Vzxo1t3tKEUVeaKMeXPxw66
QAWjIoszIPmfidy8i1H91NB5QIOojev6CGDp7KfTOhheLWyVjcAGizSalh/61mQvqO80FQhsom5K
SdgH8XFMMI039V1PS65I1bNO+Y+eCquo3SXs1wq5uye26RQzIE95G+bTiUv1nicwRoeD1vTYXiln
SokstqVddamb0+jUiB+xRI9zHRzmeLyHONCQ7NTcBobLktsuaCvW4S+KKvgwOn0ww6X9tDHGzglr
6xyououz6CjxXqb9ucFOq2q8IV3uTim4KbKhIkRovVQRvygyS5/rbgrxAtF7phAnlSNY23N+bmPf
bUxrp+gUEYbcZEUCFwEDeZtWr1pd7Dks1qYenwzd30nxsJPE4FalWBGLIrrV8AuM0F9pUbBJwAAM
SXuduJ73hrjiaeNYYbyTC9GzYF3zOVAvmQBk0Keuvg3Btdb0x6WKdZ9K2yxDAKnKJzWDfdK+4Lnf
mKkE1Zy3mwUwmUqbASFPV7N5qqSLn311guQNA90AOEDS/N0kHTnRwdqmAqqH6sWZdOjYhLYZA94A
wbMOlLWRALWim6pjVO+5bAgpDUnDAcZBAiLGwmMoGgdlptpcotlgAcn0imP1+wa8zBCFTjS+FOTv
rZbuj+Gcar0r0uGjEYEtF0RNuFeVrwpuzUgpWgHHxkSbn4dDM2SgNp9VLj4CYMoC9k0zhCdIx55U
bXvIONB4SWqMdrm8WMg5Ee0WCelUkELUjAlOqVFxxGihQtxpIO90EA1iIafqTGNMjNYGhB6FdG/Y
UcPVr/45Bv/iGETf05AKJcwdaJzscf76GHyo69dfTsFf/v0fpyDBeTamElbE7wSW3y7vcFtMmQgX
LhIJEZPT7McZuGibnH8QU8hwsYj6/fIOEYvzDz8LoTO8+winf+sMVH69vCMooKzikuQPosCfz8C8
FC1BbhQdP67A+DYeZ310g/g2kjeM0p1VTFQ/YjUhyCRw5VLum7g3d3kak1D2dXxhdR+sVZgX4Iou
5WDdcmV4wxgjEXWUZFfhqR4HdG0xfXyJZWGuWZUBKikWeEspH2qj0TdwXi4wUOg/ZFe9a0ZpH2as
qLSWJi1Fbjd5KX2IlUGV8qA8+IWp7mING1ca1Z/F0lfZWF+pGpg2YWFxr5nz2lSAXElcz6iN0bbl
gkNWZeJj9UgYM8LNVprBwwxNGIx38imOhHESQYrtRKPXoRqSh4GaxjjOWq9U88OUgqii0OUlESkO
Go3lAWHpZ7zIeOYLY5HiksjDF8TI3TeHMipSb7TSxx4zNiMB9dKsOzbN3Mi2b0ZvylB7dTd/SEM/
nstR5GjSpld96Ds75WbNGanAVxlexVyViSCU73KxbKTxfTt6Io57RfNzsIOK23VcldhsQFYXwMDo
ffc16RSldlwY7NYgndCFcQ/UNRyuRWWRxeatdUQ1L+3UrNPHoeyP9CUZPBNLni9+efINelRkEcRg
IAiWPeFL9/JgMZLOzePc8uNOJ+WY5KOwb2XOmFo1v9LKHL3IUBy/mnTXqmsugFrzWjXV4Pm8fSDU
0mDVSVyIJbEoH7NsILInzfd0wDz7Cbssg+/D9RXfAHtl7ZVoqGzEnQ/CAeCJ4wJwoIWRcIzLA5SF
r3mGWdbVvNf6kN6XinKBFX3GjR+A3BpAcSWEErStySPWjvpyTxiEJ/D47isdB9HY3rMZ/DACeZPD
3coGzr1JYOmZ1Kt2tjZjXb5gW/Gq2HpVuSE6cp8XTj+ATdfHXCIIQTdgiJB0SFtQup2cb7qJXH88
vOV+eDCV9FNRQmiEZv6iLp+CUTF2fSWJ66Lon6WuvIsnTX+ZuwJ4S9LdKjSnJ0OrEyctRLaxhvA0
grpcmYtcNIdQhuq+3GjYF2QpPnDnP7NGkZ2kk49WZTEdxVEMUxkuQEc6xB0i9gupiebV+9PHlIvn
RFBGp5U5hvTQwjDB3Xjtx5To4E+lRqrEwAR1htxOoNY0vfKTYO5I1pmWzA5uuuQclrHspizf72gB
+2yIOLvBBIzYX3RnsxjorSoKLHCfZUUhuVFY63D0qXWNY4OBNWKJIJIAkIMipO1P+xBn6RqwQLFD
2k9WY6zWq0qmJ7yNIbxlNFDdTQmY+dAfY1efLd81tOYhTKzzyGiyN1uJXWHyLBcVZ6kPH5nwxTAP
x2hUrkq9rNjxqdkwb960KIfJn2mO4AP85+8QoCDIp7DPP7Adf5SlvsmHktWpUiFijYsbVr5OgVFv
iyHArhtJn6MAY3SKhXk7CWPuNprYuZMQlK5u9QMJI/91NucVOxXK2tntzoYbw/vGA5bhe7ZOCcki
Ar4ghQKiIhJkDKghz51gPNfoFU7WI7igFx7hHA62RkvMSu2BW7aYwgF5NgEe6xCJbOLz2gcwsSQ5
ZXsz4KLSaqF3x6Z6aZSJ28vQ8PgWg/dC9YlDFpPE1aXNjmFoqIcBs+LGVzKA1mMw7do0zxxxBs4h
Btzk9Q75sqh1GqbgJVQNZbKdcfhnhviLGQKM8IIIwo7CvVdEcf/rGeJCG9Rn8B8u0z9/iR9jhCLL
y8UYlX1hJHCQ/zZIcM/GtcKnlKng3/fsf28BMMYCnTNFCBikCQEF/TFM+IsJ5m84XdTv8YeftgBs
9iQFk60BjG5x4vzxMl1RYadw5OMgjBA4VSJA6m0yHyurZ6/oQpaB+3K2ZNdfKrWBmEPoj/NtRzNo
Kr+F/s4kZibGR1VdVzota1COmTNa/SHLjlUDqBCziIR1vLEL/5tRPU09v8dWs4uSDMX1oBav6fAk
ip7CGD0VZ5wsbl3fQvwGSmw6YnanGZdu3HdgNOvo5vunKfqqex7ULTU8luCO5lXho1osQ73Gk9B4
6M3LAm6zzEOJO1fMT9js++ldrxZgJ+CGKrUT8QUyIrx0MLv9R5+cMuLRsfImafQmCF5RgI1+TMKv
gU+ZXh8FKkEs46BJiUMV9VS2DyOiQJiHJMPNVTvUblMbXNKsW2XR0JeE3hyOmxDLRyMPrkYceBRq
3rlsp7TJPhGaoykIPCUz1xyf6x4rIrjeRHiygPeOQHwn6VlmbSJMxz58lmmu18D9SmB/zfJLAgIc
sqOoLVqyVVpACwe5PQEYTBcHP7/UVssTkMxvFVjhengogQzHOCmG5CLGKcCgjF5ZukRyEJphcpwR
zJkzJTuI5L0KEEpAu5OrD46+lRJCsMaEl3CjATbpRuKtBICc6dOHLBB1k/WzTICz0W8m1pMJ4FrJ
sNBDUi6thqf9vJGHhwzOMu68oXBYxz/jh16PsJh5jQMvtQvgKUNqHnPhXJDnqMgxpD3dFMJN7MpV
qN3FAGsiTLp0JjhK+IyrtYH2ZCT5dsFXdzTb6+bKbA2wgm9iG3mt7OLVWmPCXcV97VZh7UhTfBQx
W+nwDWrML2Wo2z79s5Uh7tVB3IVGe4c0fiTZss4U+ZO7+n4ITJc38JAU+T61eGHha4etN2PnUiif
ocDvsEEYT0mcdvZfQhWXMpW/M+3J/RRvR1w8I9DDMn2PJ0q++YU0Q+KmlJEnFGqECEi4Etp52rct
wn+6dLLyKyZ0xjaTPlnnrlF/U7Nyh9b3hhhClaHYukTPLs04YOzuqAtgbBM2U6WB95w8cZNPo5NQ
euWfaeSywPVIReL0vWyTSHFkKThbzUzw3zjnGPFtNRLdyGjWghSg2xgPaoRGIymP1Q2rGAWGT73m
8QqVmcAlg0agLfrAi1qQDQppueA3suCQNtW3yRQIgTbHTnhPtYdgpPrFmPc99bHdC/FF22xogAkl
u8E1V/TpquFTXw/vQPd2wgi4z6Cui1qQeqIkQiIBWeHbrgRPodNakk48NDcmeMFBuuZBt45ixZHQ
/dVGWqXmU0VjTkUjwwICN7j8qG1+J7CxkjF61wQVh8InjBuuSuvKkt1CPspYRVR+fJyRlWrkpUYq
nmLkprD4TBGfKuAqLWJUqh6hOeYIVEveZESwCkJs9SwceF9n5CwzFa458lbcsuin+H0qCBIr7OWQ
wTpIjIhigt7faZqKVa90e0SzaBHPhGBTk4eJKuoa8JIIqH5IbRaS24D0JiPB6UhxIZJcgjQnItEN
SHUJkl2KdBeE4joobwqlGkEMa4sWOMaqrS6XjrkIf7FyNrLtsnQwkQUb5EHQtuDExVWqLgslwjjz
NqnjLWchFjkFhYlHQ8tehMSTQrP1GOdHFV/3XPBxxp17H1l0JwXJnabCj6KEglypVB/1quYzlK2B
TFVy4UTM9bV0bnEGKiJPk7YC96G80cW3/Wce+Yt5ZEEELAYqTTRxKPzXeeT6+vaav6avdfD6iy/h
56/yYyTBr2WoEi4rXL58+R8DCaACYjLfHbQABn4oG2BnoRIu/lpZIUi58AT/7bwlycmcYi3UWV4r
m0zpbwkb3wE0f55H+O7/JemgH6Bt/HkekRqzY17B1BhKtBVMj6NP9YvRbZkAjmXdPglixf0EzyxP
u1LvXQFqNrIrCBAIHDOyKEYs+V/dgLptddhzo/kwqYab9/lWNHZD3D6UVAvWVAzKscXDsbMLa3y2
1GDTlwOG0oPqc1kZiueuk4nT6Z/dcFg+O+lofFYx2JuiuO/SHUvY9USaPY18ZyDCDeIV49HgBRTN
ntpE9FIBIxfBvASHOlg6YcbgNPmOrDcOtYtO7j9DF+W2CSlEmXfplLpW+VTK1DSJJgUpmCWnL8Bw
ljCsu26GRQAolduFb311ym6cuiOtwTY/5dWEAaGoElduiX2ytVPrB0Wu9ga9kXKSrOU2PZotxltJ
ojmiL215SfVM6lrmRCzk8rHWKkeUCGk/TxODiFw/4SZjOdlrTHzRU+DrFzPuVxkvQKF0oBC1iypc
JaobZLavc2TZJHoSbnU+t6janL1GP1ImZ+cEFwsOlK4KkbcpvSK/0H3IteFq8HtaJOsAv+osCE5R
lg9D/KX56kYwXgNeKzDdnTJ+1HO0rE9WKQ0MOT/8hD5lw3xFY1gLS/oi51qPH7bnSSdqFUubeNUC
Xs2QWmap385tBdWyxIplXaNEsTseyeO8qFoaG8puy/MXYajaKXAc5eX6z3SqcKvtI2VfFvdRfTZL
8Rz4Hyaakjh3dC1xSxXSk1q3eF62Hb5oXMqrUJ4AIGUAX9XVNL8WZc2KQF3HLGlbwdjMYeeOABzl
QzhIh5I6eQOI7Ii8lkviZaALTCnrjcGduKD4SuXJK/frPKSG8n0e9LUsfS5UiRaZOhQ/p8Io4bcn
Kzq33lEA6QENKM9EiiM9WpfySY2Ms6xmZHKwSQeDJ4LSiFk3+XL2NoDYqEFthOFT0HW7kvkNl0a9
ChqD7LOEXhPF3d5KvolAOyy0jA73r1BBCbCgW1o6GABrRTL1W9yM9wze7z2OfDvJyJLVs5uQmwo1
fSkaQ8BKQYfMIEQGUCJzzPCcZ3gGh/Yrbz4EWdkkC3tEzdJpFQ2CAhen/0xS6B2gCwaAJaU4YCDH
GATIZOrMJ33xVArGSWim52aunpkptqGZUd8y3knF91yN8ikHbO+L/BDKUHx9ES96YTIOUg/YAHSK
y+CRZ9lq8oM7gdYPjBWYGYPnPsLOngRX0/cPoRZti/kTOVXF5tR5ggTHrc5712fNYibCM0bExxh2
pDycS6ahhNUAVngnAKJq0RWa5MY3i7mFBlEtt44RjaIZzaKZeNGtN1TXTULraCs//nM4/sXhCNcc
NCC/zEsyQ0H3/uvL+vfD8bP95WT85Uv8OBkXHjvxk3/d1f/IMwTeqyysHYW+IZR8jXvy75d1kG1E
syk7Ermxs47/w+EokVVRyKTo8veF+d/afONK5PD78+G4vHRU6qVwA1Vgia38wbI3A81BdG41otIN
i69zheWk8DqBgXWvBvd6sp0FnDrAuI/K/FinlBm7DR8ny5WjXVxtWD3CGEjDO4IAhsU4ycd2B20T
kbkbIKavC9UG46Yyo9oyOUOZ3rn1qHtih9JqZy/5SQ/BnqTfaEDm3+RKovZ3iXIY+juh9wjzhe2m
pm2ixTy9bmf+x9ZICYjdRZBsMCoLkOC4aLsYQjC7MSgiM+e00NvtB3tr6RGszH7cGAFOK9vEiqgt
lJ0GQyBquG08VO+BdRiQECNu2CcKOVnpDy8s2WSsJKiSgLv5EJq2n7g4fMpyZb0dmst41fYLgdiO
vg2BjYyRrraD6eYciI8MsN3L4GFgjlekD+eGKrozyVKakVW7crRqtzYeu4Py1vL4OlXe9lYdeKY4
221h04a08lf93nwOHi7vkZN44Wob2IVzqTd8zJ2zaT+eE8dwxXO7+cy8zLklu8rhoud8Ru72NtqX
3r5c+K/IWf5cPNyIXm97uf3uni/0l/Ki2Hi69UZzbcsxnMSJvEttuxeyLXb/GB0+aZy2uUevt+Cc
+bM+NU7l3Hh1Di+D/P1qtg+T+1LZgv3WeLfTvHz13N4enm5Pt9y+Pd5QPNYQEezz2TNc71ja9ufh
Ym+/fyMccHfhOrDt0S745gJ7HZ4L++lpcNnxJt5bsukOxUt5km4n7Q6c2VrbN8g99lvnoffyG7eK
doG7HTfZBcPVmpgUyHb9S2HxCi0WLJXNf4JLviXFa+v37Qry0q74Ml+Ma8gbzBkCbIF3+3YJ7nkr
jF2wmyMUeSdIvHVwD5LgELzMjzOv7lN9Jja8j3a3hlZUXv+8j69bNuTb+THgRay3Nqq7x7fF/5sf
33Zayxato7x3d6gW+KZYvUu2pa8UmkJgADY7fFDWiXxyS+TUjrPVczU+MnbZxXyca1vaFZApVlNI
l+M1Kk4NvaWO/N4SfAQQ7Rr3runvGLCC4uRfhYN1UFvPS/xdQaKRQa4Gu89O58Kdk35n85Qyghlv
wCCs/qFbqfK34i4KV8/8RZHMa0y/PbpDcIknGL6EkR6aFS9auR/e37u1aof5HoGpnZzSxSDABlAd
jyD6m5RKGBsUXr20hVCyu4bv3fC5dEYXoj3gbxuIUbIKVrHNHAY4eGcemaSwufWuJe1FZWsN90p+
Kfq1GKEXbRAVtGFbE9IZ3HBHk2ivrYzPFmggwKt5F/CkEPbx6AzXuKYalcXYqlJWsXD3yWbLhhnm
sNV3VfvuznACj9/1O5u+WfvmVatH/cwSb7Q9fYVitIr4xQZN7gZ89vl3NtXH1G5EKsZcgZKIi7qe
7vojoSl3xk8womfZvCo6eZrKnSndfOt2hTs44g7S9goIGgOc3TymDoK9/YKU5c72C2YHe76SPDiJ
nmG/sBPdQEBcaauDtu63+qFeoxjaKwLV9svbW7fxnevuY396eZkcMiPuptzdf9x/XT8YK516NTmE
hvkzUYVGjLe7VDMJbGYeu8cjPH1Rl0D6gqm9TN5HnH7Ds9yd/XDtK6eFNa6T5/fqfutnNr2mc7jJ
k7MV7wtjN087Ld6TJytJs4HzBjWW7FhOEodupf2snZv5omUXS9zX+Z2OG9qiKtKlVz4rN/xYoMYQ
6FP4DETrmRav6qEav+ndWWtPISKXRP34NipXVeWqJf4YR8YfTXh41QI1nHfdcBZ5LPZuNa9AcvMu
AuRUhG3TntPoWwihw5cNe2J7qZWMU0QytmTXzR4OzbZClatXxrXZaWf+xX7yZH6JissoX+eQaovo
Wxrvw9ELyWkMzj/z0F/MQ6wPFAwAYD1kpoz/Yx5Kg9f6Z53gly/wYxoCKWrCKmAm+reb4TelYGly
hNqE+/B78deSj/19GhKpAlvMDjgrLCq5fqwuluov+EwEGDR18R7+rX4a2eTv+HkYwituyQsE0oCb
+9MwhAFwyvRegisQvmrRN11pdjL82i6mxjymlIb63rTIt9Wg7eZYPBlUA5TIXhBMQP0LWzlV3JCm
GAdPrV1zGUKMeBmKCo18eAHji/0IW21Z7INlFIjEu8icNqyZ23Q8ddzh80rYCor4wP54ayYiECKq
UA3trijNxyAO70vfJA41Fk/JND2LWKQVK19Hg3jFCly5BjqdJp/mJnJzsd+JPIhp+/DygqdJKbsA
silvNLn0v2c1PU8j9X86pnUsBjp8+klD6i5qN4SrG3F5GUc4qzHjl6zhcaoukjI8hSrZLR8JsqM+
YUjee/yQtZU8mwPisaBGTlkBxB8h3lcPdTWwvkEvHxV4urRf6zmm+9hhzwHuPrwPxequiF9SEKkB
pd69Av5Q7Wx/y/kSWJcu5S6ENcBXFoBr+pQwmrWxuG6IkiaKQnWWjysPGaT3tLjaK0r0oGZI9EtB
8KjR7muioZB5YjqDkh9hRYuJAU9t8JTHCB86DnKrPWhmvI0oeSY55SSEFugn35QlAFdxXox3np8M
96lsbVVReekmZhol5J6ZfstkAWhjOK6Ern9sq/BBFZjSlOwQ+4y5Ba8t6elJbrG1VCoTqmBsfcyg
perzVBQBOQ7rgeLJesCxKZt2O3WUPafv+DZWgzR9dSSO51zfm9pwEsLkW01opJnHo0720C7MaatO
1dEammMdd29WYdyCbLzogrTtIqbOotmGUn3NS/8j9E2HwJCnidmWBhGaga1qnxfdCRQMGW8t22Ea
uVc66SFNvEzNjrLcPCEzrIZuXuNi2iVB52X47+18qElRxDQ6tNsy9V/iVrC1pnqVpGqTVtUlpYQ+
NqZrpnTfOqG9i4eJmjn/BK4Z/kj9bqjgg9nhK818TQz9Q+zfh5I4YpbN2EIwnYTJ9FGRSayRHAKw
Yzatq5e2UdczkpTBYr4DyguW8zBJE0UBgFLg7XjckjhxafyFoky2bzxKjO7hkO9JQp2iKLon34c3
MzPsAB18ztstO5x9HGG/1zC6SghNjUzAogY/aXYzkRmMNGkxn+eEwT4d8DRI0n2c1J6SKNs6StdE
Y+1xCaKbCGyxdlIN1H9RA3mYu32ykxjReml+V4VyWyDQdCB6mzBw8mjyIhHAG2KX8JSIAxHxTcKA
m1omIOmNTCzhn/PqP59XizUOj9xid2EZbXFX/m/39/x//l/+UX/+nLn79Yv8dmbJ/2sgUCNdg28z
/lzMI/+vRf0wobul0Y29O+fF72cW1+nFnMf6m3+0dFL+kLc5Xogsc5wR2PuOqPob63aZDrafDi3g
FRx9HFviUqxm/sRfT8TM0uaaxvAUP9jiuFVtetS2os7UXvRIoonYwqHOh/sxK85qh8BchoZNWOK5
zTvW1xY+bz25yrX50I9PaU5Zl6FNrO7N+CLVvo+0F3xMFmNfIY9Opwr7QcEqT6vIQ5nwBbpcgjHB
DaceaTFOZe2osxBNJvGzI6pM9AMGWzDqByaOLcLwHiT9nuplrDFmsE0trh1ZEXqgi7iZCJqnjCzi
A3k4dgaNkxaKX5bdsxxzU6s8mEnvys14yQfraEHYCkzz0YipxZlABwjh4gHyp1vRlN+SrnioyN5B
z5M2eHEzx2w1PEzzWTPao2AB4pB66heXSpvuPMyw6+eWZ0/WH6IiAphh+RfwufeBZu5b/vZWbE5Z
Na1VrXgHbbuNVO73ivKtsIJLT1V6NnUYl5vnvDbXXRB5cjdTKFM2294C4C1lBzMjzjXJsdsHxp0p
ti9aHMjYfh4kIBO9le5rbdqkdOvGSkxMl65bPaFaND41Q+riAb7rh2A7iADxrDRaDZq5ofMBtYDq
eqouXbwSm1aVPH2xuMcqbHKZTPW8lLGhfMzcnILoqcbkJqj1nrq/4wwtItaA9GaxuguTka4za6H8
wMmt+lmjZFNby9rAtloHqkfkQR9cAnBfZUvUJ0yis5KUHukcG1LfEzUhu7KClIuiH8jZc0bqiOlj
m5fDIcrrd6muXsKQ38g0jNA9h12sD0cZR7/T+5TmSPJ9omsYm+aSg7i5zUpzlyz+CjI9O3xfx8if
PcR/D2Dme5D6MYUBFKSx1ZiTSnGiqFkNvr+KzM90Lk+q+JEI2pvpK2vBl+nE+YqF/ppnVHISDU87
hX43jR85zr8sv/oxa2JBuKVKemvlie9N6ve6YFySAHn+n4fyf34oGxqpHAuJEtPR/+WAur7m/+Ms
QdifH8q/fpHfHspgYKFAsF6CqbP0BHMl+O0iQV0GmCEd3oPBjPZHUgSdGADOlycv8K7l6YsY+vvO
kYcnD3fkWNaOJkC/v7VztH41Uy/fP9otJCIYZL94oPw5l4M2V1ZqEz5ly4adJ5dIeHm80bK9mc3+
mZTsNeniK4Rl4ABooWC2+HY9aVCWLMBMrRL+4pyasxB+VVmj+uQTfiBzV6kY/mWT+JtvkRstQRgk
qJ8SQwe4AHkbT+DJtLYhb2mibQgLHSxZOGGdREKJ2bAQLAhiYbhLsuomRPALCio7mvFQjMidadTc
eq06BHkr2l2mfPONOqC+Lb7XFga1LqQtDh6KJ4uWADcMU+TbeJt3TExTKm26pvrKBeXFH5PXdln8
C9PwXi6F4XnLhaDBDGsXARoIGjIdZZ7qpxiv2SAlilo6oRrgbwJD0CabMNfgVAygRP3TMuhlPU8k
fF+knlyhq19lHccXrtem1yi1qd0+fmJfQoW9RdE4QcZwgfgU+Lxlh5qElUz3g8KTHOyQ2y71Dmq1
CwCK8c+2s17fqSG+jLl20pQQlxFptizV+8oCUDagKerGinDpt0hkfldoXQbOF8TzVZO5vWQY2Qdh
TlaG1et8v4iT5L8GcbzlMbpeml9LGqyYU1/rzn/qQ+MuzcttVWkHPa93feeT9K6dOKLZTiMko1XN
wWyJwfPW5oq4HkdDW8ECcnGcu0DRiZI1qheQImmrxQslQGbS3NYob5aRelNGuiZrXgMjppECOd8S
Nl3B9lXN4keop19lPjHayrssQtwDxQJIJPWqqjp3qDKiRAaG5tPZVwQn7zKIeoAoC+nMZLvKG9An
JI2GobhFAk5lo9oIhDbDLNiXY7BLsPaCodNXYtlGblOmnhkMKyVXjwU/9MQI78Rq3ORWs1dZi04Y
9aM82WcZGKKsoYkvJN2KXmhg3PWj7s5SjZ3u48IC2s8CWEuaAx9nWxHHB1Oo1lLVradB2be6uJVq
UCYakNiGQIxG80B21xmCGxt8lMr2cc6kI8WeeJ0acaUYPawBrnxN0Hv0ItldEtMlAqZEKa89DKOi
Hh+NDpxt0kKJwihn1uvOr70+eJoq2L9AjPdRXl4zQQOsMTHi4HkpSu80icW29uM705j4ap2Y42Xx
4QTM1WPTp56slMFq1rrBzppkg3sN+ErrGkO6HtK3wLKcUqUYW8zuEzXxZojDEdAjOxVaT51z16ed
pinefQLTI/ZfuSk3cxqdTHk7L5z+fH6Y2s/aQkokAcUd+Skrhk855goOj0Ee7xZnYTTSCSBad0GZ
OQPm4npIjqGq31Qs98W855NxxZTuKNGHonz0y/AwRGddv7Slem9RNad3OlfrNzOUXY1ShnJ+jYzM
SzRIo+CuM+pbZLFyGj5kZb6bOmuFhOG0cIpT/QbzgV+oApUkYrZg6QNoyK5YnQ8BH10wjzK/j0aa
bXTI9FrVb8YC3Kb1mXNbi1RrVZStI0RfkggZkZ5EAxVXbuE30h8x1/dpZriROroxVAJDHiBgz8jD
JOGnPCRjFl57Mn25WCarWahP/qheg8ncSb26zi26KORq2FdFdFHlaasN2PulvNsGS1Vs2bp1mu4L
qd9EVnme/Op1HpML0xRDqvktIhg9019uorHmMUJnolSXAKU2GUKn7Np1aAmFW2XyhhQ+s9j4IuUw
MdP+QYyeBywWhEUwnQduqFwMs8OWSii0lW8LuNVIPjqTX1PmxjahmxyhIyxlWxIi75+x5K/GEvqi
iSAzlEAqWW5l//2uuK5f8/eoef8l5AVe+M9f58dkQsv2jyvhn81QCJgK4YjFCPVD31yCXBaxYy5w
uLOXGq/fxxLYVqolsp2Vl04aPFZ/S+BkyPn5roiqqXMnNWiPIXRtLXfJP2x7p2wqyfooMvaV7I5E
J+s/drExth6eZ2tRzNwwfzb/P3tnlt02lmXtqeQEEOuiB15JkGAvqrMkv2BJloy+x0U3mxpDDSEn
Vh/8l6OxMyr+eI+XWCszHJQskbjn7rP3t1OLopaGDx2HdOkcuX/6qjJvtOhsysyzUeE7OrwVHukj
tAU4AGuXp24g76RerdXOOTscT9Y4rzRs1cMYg4XApKRiH0TNixNal7qzGll77D+seSiko5ey1B8c
nlXuNLEPWp6b3FtjypQ5Pyo326V0Fwu13JhdspnL5tSoLjlmW/lk6EsxqfTbNv8MpHiT9MkDg6lF
6KwksEvxGDspM0KFWvw7F76rJ12rfG4efmBf26jyuiS7UdLnEHEuHhF2tN7XMO+0hr6P9YQWKfWA
783LpulkLWewYR16xzj1s7sV1rTpFzqV0q+WZujQ6g+Vo4drBUHOdRPkLC2E94qFiJ7yPmheNPIu
U8ROpJk5y7prW/evucKOmBscbJIb0KWngaWGoWYQNvCd2mrLmqx96IB8iFl/o9n1qJPALucatCp2
oloPOG+Ih2fPTWH4I0jdvsu8YHKOolM3QMWewDFu8Cud5ZzspXXBX4An5z3I7yO5G+e3pntqSSGH
EUFyfazu27R676cK6VS8W+10Lge+ZyuA3Vi058SqNrLRuTQSbzEzFmVxb0zKCol0s4RkDFPztEHD
pTV5jeixuLkgDsOVUK61+iwoDqlkxTvu3apDT0zPM96eEbuQNAfcxaY/pNAZRbZu+2aX1NFDlI0o
epL32iCxebmwdg060lZtmWM7I/zTu0DjDfXSm8y0MNceDKM+a+3yW1ErX08iLObOJwEFBOZ0Tvpv
oLvV8WsK1yVVW7NIbsok3AgKZ2bJ3yYjIF03O5rV/EJFWFQsLwzivVJGkzdX7X2TkXUu2VYOPczd
lMjvkKEaU6owRf1nQ28OKS1zGTg0ngMoyxXbN+tW2PFh0gO4G90BhAVB3go+jAgRNVgMYtdqaIqn
xtjL8PXVJhJ586VStGOfL1XKSaQQP7Y2ZZF+rmediHVLZMJa9QN9c1F0NXJnP7GVdemudzt7pUpo
JQPLgp6/8bey1CH0URrx8aUnPt4s+5xjoNEpT5LZi7rIz8lKqsL6NGQpY+3wwfdJ5I5Ml5RjvWoL
qHN6eI3tbGfjLcekyF5zQuokazwodM8ppNjZ/KW1ddfmDjUJ7IDFhOOquBujkMp287NW4DqwMX9N
nTxluN1aN7mpFag7TbFPJB58i0xUaR1K8lGjaGmvLI/M65BGZr832jcVOR0Oy9lM3wd2NPUYvfC+
hQOVUrFArbQS7+0Wa2RsQ3GiH7kbq22mFaS2Tfs2RTYeqGRWOx1loqToqJxJeLbKtY0Hr3Stp24u
V2knb/nBhuvQMndKRr0QUXgi38VcbYYpeegFKhNFT4UlvSpj+ZIM+8GC6PbPefwn5/HiYWLrh4QK
CP+vjMnFvw4fzb//u4jzn87jn17n+3mMywpZFPzIItD+8TS2bZc4No2u7CO/wdR+FW+xSfPHEXcF
Ki668q8HMhKCRSic/87ixKYK/m/pBLDZfjqQeSDqC9iSvhvk6x/EW7J+cWnWI83WjnGcJuts9lQj
QkPMhPGYNJ8nyI8i2o+uRUCZtG7CCgaTfUv1iQhZNDYdBiXrPTHvGFTXljH5UQ34NBLruNfvRm5V
YTCfQwvpYXS9piiOBk8FJTzqtuLl9LLBKc+O0qKLO8oFj3/nPDZcC7E0OuPOqqAuae8oxIdOaLuy
Mw8lSkVMFiLMXO5Jqcl1IOKjNN2JOeMq73JppTSxMW6b2f4SG/lNj7G5CDDB5JIaxvBBiOYS6u7K
birfVifPUPOtXumbqZj8POKJaSDJJowBmI0PU07YxAyV+2G2ThVYNR3VYN3gYVYLJpSx5nYS4WIa
ezaD5UHKdk2YYCHaEuagREalq53OL6Nm+FDb+oYqx21XBGcjLfcCZaUPS4+vd62wEqhpdjGTass7
ddurxn0eR8dhVL2a0BWQh1K3r42BKYpVn1qqO3hhNzTiwYoK+03K/aysuTU71YqRBZSKubUbJJzO
3dtDfrM8SUwGInWwN3jUwVnSZeBQec79z2m7bddRtEZ5SsUcYstjPBP2ipS1Jb52/JZr42oSws7V
o6twBI6btsxeKq0ihsHv33Aw8yA3KAHGbGPeRjw+s0C7y9OlNQ9vT4ezrxofp3k40prqZTM5ai2B
mwH566tufK7HGSfI+FQp2T3QzU1QQ32eNpDv9rUKsx/Xs05JHoG2UtGY34KVAWTDw6sT4qHrhuRJ
TSY/beIj9RfnYMQQRexrYjc9Ow5E+lvFFXiom4spK+QLrHkiOgqidYON1aikCNCFmkx4R8H8oZoP
Q6Zd9ZlmAMjsKY5xlya3kkaAoDX+CYD8SU8LUqSmE9AQMCk1ZrG/uvccJJqs9/Gvx+b17d//9YO/
4+cX+/6wpb17eT4SAkGARUplIfZdlrVwu4plR/X/CBe/XX+cXxw014WwjjGEaxkN3d9VWecXOlxY
rnFhW15XJ7T6d1Zli33jD15XvnG+DsLxct8Sy7ru97cf4qqB0lVOsuGNp/m6UNi7F9MM8dAog/wI
tAY1JhpYWXNRAruGERJlBRtFX3cPsCtArLqi+1CrUeN2Al17BeueyVQrG0q9DEY6P9Lsat3HSX5C
WeN5vfR0p33L4mP8Vt/dRJpymFtC5jPtMTvp0PH0z+zwJ7MDErtwDJfDmij0X88OJxn/pwXDH1/i
+zuZBQMoacxI2It+IpYJiGRsKDFnUybwu5s8xDKNu5aLl4LRwdGWz9n/Lhi45KsgzLA42c635e/f
a2wVP72XucmzXVmmB1q8wcb88b3clgXLvxxW5lwlD2FQ+3niolKPUEfG5CExICDGQr/MJVkmbklp
X4HyyLkzjkX7FGqjTYqSuAv4FViF3Jk77lsl966e+5edGX5A/NOtW2/ifjZPzya3Nb1+L7m70R60
rtRnmsIK7nWjal9q7nkF9z2p0RVNw8HM3iyc2Ft8uxma326J0YJonyNyFA2gJEKygGO8KhxedHtE
mU+fykE5UBB+WDgcYQztIqZvso8e7NFd6RrORzdvED6LT6lZb1TS3CZXCVfNPROqvINLy61jf5TN
YUjjC023B4cxnvJK8rxuuJauey6J6k50P+Zw681wUQb1uznTNqIcT2E0rkQc7APcwJIRJ3ETkE6z
Z9EK4tAOUnEWxUtdSGpl7xURXBsQR0aUuRPC09jPAGA6FdAkenpH1D70VHpIhkIcJL0kJv0kxVJU
Mkr56NBcMi0VJlbFEsSKjFWfzjjpgxNrj7WQJiJv6E9OegIvG28MelEslYKUCGxuQmPKKEZ2LemL
oElFcYlt0awSLBUrYKrQUGldMWlfKWhh0dAJEZ0AaqAbslbo0BFzg6bv9H3pJGhRGXvURqBZR6vf
J+I80FMNJXUdAhdX45cIkZJL2zFCtJQMhw0iZvxNzUTWzJA3I2TODLmzXHRPFwG0J2KdIIhGCKOU
4ay5dd8hgL8mCKdDJXctQmqDoBohrGoIrNaitJpIrg3S61IeWy5abFXpW0OxDlqr3UMPvykX1ZZR
89Arwd2MnDtn8qZB3nUWnTdF8E0QfnMEYAMhuEMQHt0WrzAl3GVFODg4ZUSYlRTgS+WQbga4hScu
NWYEktueHzzQPrp8CXM1Q5R5bjEdYuLm3SzWTeb6yYBplzdhl3+x84LcE21a/bSmrObGbeNdg0Sf
6/kxqIa9Kd8U01nbhI7nYDhNlXoBhcNPmCW5QykWewcVn/bI/luQ3dMre9eYGcu2ap2Z2p2stVWp
Ul9Fr89E4jYKHxxz3heN4tdRtsERdbWq/i6IX4XyJQm7TVKod7Kfd8ThDkD1HgMD5h7o2kaYZ9ct
76LUt0qPqe0onLc4puOQRKGDylCE0WEyeDcv6oNQPGNRIxZZokSfGNEpZvQKyqBuTfSLIXa2KXpG
gq5RDu1hROegxvhgmHIXLgJIjxJSoIjUizQyoZFQ9zfx5oz3EvUkR0WJUFMkqkot+UyissyoLQWq
y4T6Auz5UKHG6Gng66gzEZoFCrvYlOg2/5yN//lsZMmGVxbz7rLP/ha7/b917uvHe1N+H/h+TDf9
/GLfT0kOPJLguJkw5S6Vq0Rrf5v3DI0jihKFBYP+e2+U88vS7coJyj+WVbvB2fa/p6Tzi0rZDuRw
1OlvXqu/NfBZyOM/TnzcEln6L4ovRi3jh1MyqnEXTaMTbWTQYdeJgEVh1tUX58gRTaC4Tjm22MHO
T1VjPRXx52IqyQlUxXNaWj7LUi/Ns1sMLWsp0Sih2abmXHilBqIIrRERjBu0k+BPl+ALij48KhxN
K1OyECywF2UKgMHEpiVCTOarNG9V2qh7h/pXt4f0C+JR6iOoIlD+pcMj2pESwhY1mbUEeJV/UhLS
IRCNWBI6mzTBq2uwRcMsxBGZe2GiPFpO6ceKuycrDPO4HrcTyrIWTvwfwrOt8tmwyg3dMvfCHO+U
JDrpkM9C2+GoyMK97OhVUGxk4ErbZ9mwpwT1KjIq6YBr8bpyoznDxgp1bSesGeNsOjxbCI9itMgp
BuHDoETjug3yA4ZJQppIaXSz3TSVvs5YN5OOFftGPLntCIhovtpz+DEb9XHK6MdJATyvBhGcq7Ze
FSb+AMeYL1Zp3oyi2UGbOMZaCdNkPhldsM4qPfNiJTiMjpqsDQlTSrbGMdELKoMmjx/DXZ5YOzwm
z1McHxvEPW1ueAAlYg2w+Uuaym3O7T4zsEtQGI3C3NiPU2OHty2L4phdp5UHA2Vn6r1pzocuHs8p
nGgeeEiLWk3jhP41hPDccxa7Rfww2SVnW3yZqKygWGrDNuWki+B+UtxzRMd23wx4rSTYRo1kReu0
m9zW9k4YcNjma2OyXhyFPfesqx961m45qEEkhM2zFPYl143rTOmO3YfYodKbTlI1Ii+9e2800yXR
43MwgIohQTbkHEdzh5nNHfI1Y1Ocladmuq0m5dCmDxiiqgVin32mXdid5R7UbCvvdX1fkIiOacWO
kvcm2eU276hqOyE+l9y4E+vAl96GSreys9lzy4xAEK/dDZ+oCh/AQDcFhNCahIr50eV7LVoWANiF
aS/WbH/p9i5PRUWdY76P9PjUsSwwdZfp4TAa4SEmkjKo6lO267JVQXhrnbJ0jhD6cxv7NibDDAtg
IW9E+VCeukvMobSU1WJMjEkDrymqECFukIE0HYb4/E7L6DzXXmJjQ/sshU7tWrULijkmL4gu0wAh
Lr21MLw7+a5rqIhcCCa0sjfA/Hbupznk41ldo56ZLH3o2I6lyWsQvVQd9D3EGLNfOaBHlRA0RQNL
B41HYB+prDtqAxKugm0KtaXP1pFJvV5FDScg7XLUUb3Hq1DJglefCze8zOxX0qG5ZoTq+6TfC3SX
kJmqTeiCT5koWGsEA90qdn+Mgqdh4EMkXphrVjDtV7314nImFgJ5kCA/RrkwOyvsxm2wbjnHZd0C
rx2LlUKwqhi2Dd9mYND8F18nKKzGRDCtPOs0juGtPE7M/lHbrIPIZPWiH0x917AfmPWLpsYrOZYH
h6gWXNhQnrXqqMXXPH0057saY8PSlSmsqw0LVcnPUf4UhF/I165srEOhV+S+DSlEaP4kGGfas9EO
XljdRCAF6txZO8Zegd9idsBylzgeuXZ2DoPVemN6P4Bosfdpe23Ddzyc0ky8WY+AFFhrlbdHaL6k
XBsi54ChCu+28bXRwMAEl1IJfMdlS/DZtuVqqB+GqPN77VEGu/khNy+Du0WHREjraGrOTjXkfQXb
q5NvxaTi/D43E9xD95MZdadcKBuVRhuzD+iLuOR+ke5qNmqJysLtrGebHuVrKRi1HzQG7WObXELS
eOUlDBFjdbEbLErJpi9JKU9D9VlPtBuTzsh0pkJhgg6hAduFEtzScBbVt0mSPgmSGyRPPgX6jMW2
2Ghh+aS1kgLqfq9aFr4TbTW41n3cWBszxnLadZvJpliM4GxhbZqAVoym8UfxEODamHhX95RhKMmm
Jfw+jtg2kDfRVTczhlnudU5zHewQsZF9CgHa3Ow8ffnvbSg7DIdpg17JR98yyd/yQcuWPqHIPTTC
+iojxdOaZJ2roCChAxJf2MZ9eaOmOfYWTp9CPUVOdtOnWzdFBCHnOMfKGnTeRsY9cyCqH1gMbfXl
axNU0GoIsM0FKsyjw19qrIJNl33ti3sXuRBopldn/Y0MIBEhE4aoKE2rboUxeiE/wchRdmUGNDER
V0ydq7kkBHN2WPN97VDQoxaepmtsGGEJ6hrii0jY8Dgzi6BiCDdxMV3x7p6asLoQoj+mYfDYmQyx
MVDRpjqiIN3mdv804nOqxgmHLHfTQIUd1frl6Bu5fShQgEZcdJVprNSIbz+DLOywlguZcIvK6+9G
AiDhKx/+Q1d/NiFA60L3wkHD/DLPL7ajnDqMTJX0Cuc4ttv5ox3CdTuVO2o4TuCr2R3fRlQqWAGA
0Xg6O1W4pr32HCWUkgwXfYoxMTmwdqBlDfWLIASXj9VGK+0tD9nzxP0QjD91ljEFcJof6VxcDf0h
nMFztenJ6md6QHjJlsPXzR6zLjtSfYmeTq1RNa9yfuvQtzd6yICRR4codz41cbM4lP1SfU1gTMM1
1c1dYTJYKfKY2VzWnWBraMHK7tgb59pb0SXrmoMsSzvfhZy4VlvV73r1+M9s/59ne9tEE12K0HCy
sqNCSf2/Z/u716+vH9kPGu7PL/J9pqdJSANcaDG8Yzj5YWVGfZAlmLMZ9f+gexkM+YztOE40Q+O+
8OtED3cQPYzvFFOuCmAflMHfkHBRan+c6JdvnJYCJD+uHZqFwvZ7DVcm7qz0VWp4OKMw3zWYWXXn
WMPTXyXyGYuFzzOcvSyzhYtfDKBdCbeAdop17DT3KS4/jRTaMranFSl9XICzxGsi8AXGKlPxhFNw
xDEY4xzsGAy5GnTte5pWWwN3oVhshsusHGfmUeA/tPn40qT52OBLzEiUdfgUhcbTtvsS4F5UcDFO
i51xxNeIP95ri4bFdv6JhNNxIvqlMwvm+CH5b3btkJwAOKHhQAINBq/BPzkvRkq8pxaqEC1IEel3
vJaJSO5SvJcRzyZqSh7adLw2jekJPJo5CQeBZzPpi03BEwbCbrAWHbcG3J0NLk+jyX2x2D4L/HYR
T7uOoQsFIUSzy57y1EWswDIaYx01puycm/J1xFJqJgU/2vbBxmpaYTltsZ4aFq0ereEPDQfqgDnV
wSAzLG5VaMxbiZLn0NSYJRJ2jd1g6CEnznCWlOHFIg5fYYCtgJ/PhkOZG9CU3n7NqO+M6ureJkjf
GOHrGOG1idyYQ8vx2SHnuwmgTaUkp1nrPTl12tqJaEMlZl/3CS4RHKTM0QzFqn03VLdu0RJ9IF1Y
NVW4yyWtT3ghjDA/aNldgqpiuvVKbwiDZf1BF5OXZNQbLRXAGSfbaG0K1/yg7cmfsksjQi+f6A3C
GMUsDGSR0FuDYTiXftIz/ZjBdq4uHYu/1MD5lKBfyWkbgXK0UWjTmfK27lXq+tpe4srNzNQcw5Ud
kzO/RTTK8H4KyEFa0X2l4r8qHCTDoCXEHW9Fhg0kRD3J5UUtk6MLclorxDqyMTdP47bRyLQJmNFS
7JwmPbbS2DYJK+ExwqmSsaGke1xPVpR07KAv3872sI1LSTg/PBkwhtzFJxPj+0IrHbgl2qTe5+gi
wsSnBf126EqPqF895V6g7cwC0GSdfTHzJzOQXkR5hd1bWwwTW4f8ohvSU4Cik9P4zaH72dUUf+B6
4GbDpY2B25OHFI28lPFERyd1MHPPsAi/Kci3DIwO6rCK70OZs52T63yQ482gMhADHaCPHqqCpMhv
6m51PrRaJpicQ3HMFwmzBq5tbZs02c98yh2l2yuVc8xlsFarlCNMfQzM4pNwxoNRQdlrehpflbcg
pSLLzM94Vlu12JttdWttzQ+TD04ffogaI1n0pg4gljDO2Q/BSBtjEvo2S1czCXaR6dzoc02+XjuE
S7vimDBxlX7hNgRYFnmw4f7DYunU1dalpaU7iHlf8X6b8PiCPuI6U96qcbQbDL5i9gbOettRYFhy
rcpwCk+LZVhdzMMNLmJUiCetQY+tahhlmlGs21SrV2AITyP+40j4bXPT1VuEwH/SK3+yLqUs2kKJ
ouEObwbxvb88Ystafvx4wv70Gr+dsKyNLCSp5R8UDXDGfVfNTAQwZ0mO4NJcnKAIar+ZUshf4Tzh
zCeJCPnwd2esrhJR5F/R+2bquBr+zhlr6Nhb/rgnJXeztBDwF6Acm6/1xzM2VsrO0GNV90o1X7so
Ft3SZ9HJ+NbqKFSGONrhvI7i5EJ39Al3D34CStuwu7UYKBObhmd2nwJ6WqpMhyC6ZyPh2cF7Z32k
TY9pLH/Sq9IT0l1jp2b/NLEOYlEhsbU3Cm7vcCYSRmphbAF4VtsAi4mN5h8ZZ6nBEpPx1uTRaHEg
m7mL0wVETRTTNNNfC1wTLq0tEzFiS9FWBCPva/mS8KR0aPYoLZmzOQrVbSHj4+KYCEi/qIS2G5Yj
A9CixlUezbE/K5q7U1T3qQ04r7uLYwA+BT/S2mITlLWvttTQ0PmKFlbxrwJziYwtUY+bitNer8VT
X8rbuik3VC3tRs3+yPPkk9sW6wlzpdmdKVgGbsYfLUy/ARmQEhvskRNMeD1TsxPGLQTOXrjbxtJo
Mn20rb2cXrOEZwULuhEwL57/Sv3izoEfJ9w5KA2bW1pTidfrWDBqvLwlm+1IaJSexVs1yHG5OXt1
TA+GUnoOnL1JZ9k1sbqZbLya6Uo6UFzY6cVq+skoc87lN0PtXpOi3tYx/hsrP+oie+xle4/qSkwk
8kD2nWQ7+W453yVkUAmisBWv7hM6GbPqS2MTYan50vUMkqnP6zdehMaekdrB5iAJjdv4d7MCcwsB
boWEoRFWhyT7SI36VguTlihr/ZRZ2k0Oq6DO9Ps417lNtg+jFp+tyThkSrs1QI20g7hxy9Rv0vQT
U8iXorShykSrwZk2iewuo56cUKo/pm7ctUX8MXHsOyhUMberQsT3mmae7R4NLs4nX47PAw/4xGQX
FuIMdMe10nIk2A2BxwDLT5FsG/ZMdWNxxS+YcFT2k4kfTRPXOAVNCgXM4DfSR/B8JP0JVKjNvet3
YbHtGfWIw+8t9y1KYUBgukySXROcZfxisXcqw3ErpLpqzHxbVRRMzu9J6/qjY2+kiX/LIdU+0KkH
W7Wn3VaoytauPmZNvuLK3GGQpVd7lCsTkVkX4HZnCrxtnJaDPNScoHK+F1zqXRvfTXJw6aYCdY/K
eJwCJobyQ8VD6pTzKQZIHc6HtjZPgwUxEPDgSObdBqbsAuYzUUACFof5XTaZNGW0fmTuzHQ48EhA
mX0hEgRUFhq2e0NP74pG23Xr3KSqsZkr1XeMJzRSL2tyj4UYuGokiS6JH7Q6g6tvXmTOFgzBiJa+
nZ5ZXm8yu5f1LVrXk86yUTNfqynxiwrFpTsrbvlA4eM2wA2VVAZTJ4s0nBmoFtBlVLHLQTobufiC
u9pjMc12d4nEfnG0hZXMx7abK9+ghk+UxkMUNtSXYjCu7Q+wvKeosE48kNe2A6OYDspVS1mvRVdx
lJXncbCfyjBh8x0BS1bXmpE9tVZd7cf2dSJVZNcf+bQYfLPHDrm9Tyc8armnJdnJlJ8TNz02qvA1
dz71lXVpcFMHZPsqbfg0ls5byRCYMQxS4bumwOOeZf66pu681PqVghJA4gzIBONk5rxi2Odt2frh
MmyKGV+Vcd8kyooCFv7cpQpDXw8LzIISTzQpbUZX6thXNaOsNrC6YJM6ZpeAQTfRnI9a2Jj23W3B
INyzE03m2VsGFo1BuQMFETM4q9mdzhhNDYFP4eWqXObrlEHbWSbuUL2dGMCBLHNBYSKvltk8Zki3
Gda7ZWqfGN9LxviRcd5c5nqbAT9k0B+Wib9m9O/Jz1XMWAF5OnoWeMYtEbuMrJ2xhO6UeL7Prfmf
GefPZpxv/hHu8kvLEVnZv5hxutd/rf79X80bne4/Djo/vdD3Qcf8xdS5whuW/Z/63CkpYDeJtYv1
yB/gh8RlmXJY2kHgMU0DANGvJho2YYKYjL0MJhht/s6cQ9zn5zmHJR9gB8fBlOMuceDfawlR5GDi
KnMQVokgfDXvZdD7AG3U1RCpz4VaQGWz38hZ+tGQgjSB95I+R5a6bcMZw24AcJcThnXTpqi1rdE2
vlK8pOMbbSteRVZk1fUKSyfJpXB8C8fMD1lXDDzO7KC6j1lnDTeodQQ4DUYg+xyEyjO9dsfZTc7O
MhJo3PqHlPUbLss83ZrKLaffGYHuqmfqg1a6u6Ynacd0NGD3menzkANVecNl1PRDQzVsn49nNwnP
QaNcuFxxlujmRg8AvA7tSsmNxzj6FFmQ7G2TxUoHlotdlUE5qZurXhfHPjsWjySCq0MD65sVEBTS
CyrRxn6n1+E5b+9iUoxBAmKovQ1jViD5IzaUrYtjNeG2loqVYNVmmgx5prruONoqmH1Riouh/Ohw
rsA8T8G1UlAcsnltHdyuQBeVWF+nmeDGLalwyjyiol5RS89MNR7UbOdo4KsLNgJJHvi0oqOB0+lu
yJ3pdF4zDkf2mM+98mSbOEfyhTwZrCqz8bmE+ck03PesrwLpfKlzI0IMsu/qBalmkHaVchPb4VbM
6W1ccDSMXbTNqS9Wwv7KMhluDMwGWuRG2uRkTsUEWSCv6Oaz2Rk+oAzP0mAR0kOXF1+aXHojfuVe
UaHofDTqnT7e0INUau8j41btpJ5Fh7NLx11N110oP5s031l685w7Di6RfcSvvKUfb8C8ZdA/xXv5
bOn2DVOXV9vvdg5majbXrY77GCORK9+szNyF1XwXtjVVgW966LyYAm0sBjskkVZincBb0m5r5rKp
UzB/iB6FPjjnjry2ifAt3hX2xHo2mtMr9SP+2IXbgZQIC/Qjesiy9vaGqTzU2pth4ra59q15UDt2
ZJE/spU1goZ2LsLehrJSysesBngPbKjRToLkapeDuC57DoWXgUgo1YgqlYhZ6I9TvuV2u1ZM6hFF
fu5h+8Ol2hFE2uLR2ZZOu4+5kxf6yinEqqD2QRG3kfVgaf3ecAbe75Q66W8hDR2jOZ1HhUxZ+qi2
zXYgYxrl1p46huuYGiqzprw4YvRrlkexlQOu0+/tatJp12ProbxZBsztAaqm1nZr3mF8RAuu/y7T
jRPMm6kv74noHDPe3awTdkSltpjOmNKHfVwc3JFl1WRiWUYlWpYuab+rpmJPDgbPF/OdE2/kFNzS
eOTlbFfnVoGN/zUmZJ6O28ylIcV8kiTnAHaTRedDUW50Dnqnu7Pz/mBED1YS3rR9/lTl+FdHlYCL
ghdpiM01FtR6I+LWD1S5xcv2bIwo+GG2dyhAZg0wnMiq3v8jvP+J8G7gc+Fmjthtczb9f5yYd2X7
urhqbtqf2RY/vdhvpyaBT67g/AHCmogBv5cHCLMYGFI183v1z6/yAHEUwqK4mx0X4oT5e3mA75XM
Cg4YU6Wx9W8p8MjtP52ay3fOhgBuMDA+dTlVf5chjQqkSKvKLW9iwVaozSHsbuLq66xF2PhAQxof
eqF4dlU/hhT5xJG8GyDJuIO8AADcFUFxEKnLnXXaT2iR4Whjr4A904Aq79TtmPSfCzO9igjkDvN8
LPdJ7p6tWD0pbrB3kOgTzDEOdWKhq17L4t024O4qVbGz8drIimsufjkNC+oAPViX3dmiwoPatnXS
1ldhgZfnNOJGAPcyPAZtdKfPrWcPPbKZpa8M/XWs2AIq+l60lk+12NaNSNfNkS9cEq16xXOnetZM
BmQnvdcbPq8EO0z2dlDlt64GqNhIseK0ttdHPE4A+8QlxJkup0MmPtQqj8dY23fum8Qc4bvm6A02
Edne2JR4GmcMkH3Lqq4dfbSHXdsO22jQfIvXzHvIoxXb9AYCnbm2LMUfe/0QDwbY4mbX0O3Sivas
LFUw2IuSojxNrQYcJLkdkYA7G/aQ7h6EuYtim0OZW7+TQPoDPu/ItyHPn1uq38qsvjgD0UBT32qT
fcf/JteCI6S56ad2rbjOkW+Yk8s4qSJfp3TbOt0rI9YmjPsb7DNhH/PcWjjpzgMApvtofGt12LCk
XrPBz0ThN1ULFCH8UhsWCX/bTwGtjYvtSZnv+1EeAtqhbJneixSrIuI2tCTGgDvwBPgryJTqF4Pf
bR0o3FmsI6WLtMc82jWGAKghpXELcOEUJO21Ut6U/n00HzsUXo0qZsN+zsEjuY0LbWkmL+lepflF
q3Xf5VpvqgUP8sehmFcROEY8v+c5ZdUbvtctQwtdvhNKCkFTX7eoT7ZcYHMkiT6kPtxFWFkyfL5y
okdAw2hjVXt1folpsCKpwwu67b41ow1B36fBcE+68e4E5VOC+bIuFZhJsONZ2KaJJywMR9UuwzCa
qbD29ezE+H7L6LIaxgbvKYsGAe8B4YgnPIxpRhvwdWkAGaN0dpE1rwcwC1P0bPU3ffEpwMIppdzl
/LiakF436hDTZiETzrvOTllzSaiwdEp2c3EzMquvksA+ycLGpmviKA/9UrMeGie+SysMP3b6rLXZ
cZwxlUaYQYLuhN3TgTKMFwRoirTyVz3v2cIn67K1DxH5aztot0HENsEOvV5vt20NeRdoXj45tzq/
8o7tkVJ4vXC2To4m1nFrbO6n7j1B9mTtIXcuZY4OftgePpMbpp5SIiRochfr8sZimy9ACBb8qKg8
7E5EZHlHu6sAVofN/owCqV1Cak5N/4e981hyHNuu9qt0aA4JwIFVhDQgQc9kkkyfE0S6gvcH9m30
LHqx/0PbanPvr57fQUd0R1dlZTFJnH32Wutb5p1mt0sa/zbY01ifsbkU1VG3HmjL5N2QbcbubppL
bLBHEIhbOc6bPYhvtCovVWFvFJfMstlekpLWwnI6ZZ0CXkW718QIP52y0gRzlFw0fDPJjIB2+ad5
1PGYV7I56iY6G1jKkg2eU7gnItle25v3OI/BliXDAWktWQT86jE6YlhcEv5ltwWoMQViiK9YQxMr
CqVbp5Xo4RQ7wWbiU1hH6UovjbeCRNzYoPmoabHz9ZpeMLQfADjSKXcmfDS9KnZ9WCwzUZFglfsY
LatQ+QiW+oYZaKnDRW8xhYxZBKmXHU/8olX5W0GRCYFcOs9m1kfMvo63YBGlt7HPIsHoV9rYrPyR
VkeWsdSves1YLUufPQbGe5nT2iqgarPVmacYjak+MHd2x1BTEsuvqjfeTrsGsYJb/bYfwHaypZJI
XrVd4pXYqOa0jRIHmAfB3eFgqdiYBwA8cufqDw3AeWnuJnFvNSqLxeuofessWqdSDGKJu01TPik8
1IyyYolReryfNvoIrQc4m1+A6y7wMdPT4GLumVqCkp89Y1stLnn6LDRaLfweBM9ENvlBI0OYw3x3
3XEd9O5iCL9UhlXHCBa5+1lF9dtQ3wwDd7S7eHpWp81obESzGcIIYgfwgZJTy6J8BClQXbDe9sxC
uxpkKzLM1266b/0nnntLMeLysnpP93lolJ82L0jHOdrXySahoKnx2492YnB1bElQA489e2ANVbdz
tpH/bQAtmmMJLHk+9bxolX7nWAraNxcJZfAic1qVGgxsMqUKPal9B8JNz1bw4t5HSmYdswGVyUeo
LYx1EkGYIUCR+NoqMwe6ZNB0WaTXubnSaAJPZL90uM2VTX0YWm4k6Y1v8R3oXqxuE0Oyz+rWFoyl
HENVhTvLV3aBJeBKEB3As5lxuTbAO5XGfRxpC0XzPWt8n2xxLLJ85SrWtovqtaxObXLBATj22k4l
HTv/gAo/uWXM5ap3rOpm01sT+UxyBe6hjCdaAJHMxUF1D3NTelGNq4GPS13MFkgwQy2FudzxHctY
NxrTBy8gF9Vdwi0qnr14U4MKTBttNLpr0UJ0ofYrrA26/uKVYbSPTc3a0OFHMJqcosz8SY7wYZxK
RfWKHAbtjEi34FSrBRVc42KcYVuTvaUZ2hOKQc8atT5Il4M9UBLOXAL6gHvJIsndi+C0g/CEqwfp
NkGi5dE4YvnNlHHVt84+GaD+thWgKdPT6BKZZ6O6A/DDotkN5xMDel817npD2+n1QLx3Su8cHhB2
9F4kbOmi/IZN5O3UJTB2dPpEHZrqHeuGXpQtHB1vRl8Y2ILUZmKVLS8qXYOule4MYK6Dqp+CqbhL
7aMrg4+4poWlASVsvAqz9Mhy8Nfwof6Wl1hpv1kUOwNK5MddUykhvC5/63UDWLJ9FxdMYET41VKB
uUsLEw2Kedt5NqzkCstGFxIkcqtLgKsiDoisMq2ZWrSFsbjV/GMdI6WI/pjTYWTHj0H9oVDvZpiE
c/vJM+YGHzfyQsx6Ot0QIDjobZmnp7me5XkchxsnOOlBuNLxv5p5vjWx6M2OqngEloRO3E3yLhfl
1ih4G94l6nw/A3xAwqnKXnFxItw8m0RGlMR/iEkraLH44CqriVMOMSrK7RuFx02QTHxawZ4b5jWP
dAi/2jJE6a6JUYTWATzjiyO/mUlxY3PW9gZDXHTWAnE0y+aSRXQWp+0Gz+6hx0NA9d2/ylj/0aKT
+5JGw5frzMtD+/8n5kpyEEUW5cGfGQN//Dq/3dhULkQOGdu5j5V83/c3NjxKOstMgXOK3ne03l9v
bNzvDCgDNlENC/jg9zc24RI9xN5FoJTLFn6qv2Ga+itBdwYszLiC2dcF3vz3VzbfGsQUcp3zat8A
8WEsbazGtgFZpsuXylwj0K2D0QeNZR16JTrOgmwN9yJwaVrP5dqNWYH43TL29XOLKBdo8tHJ/M8y
HVcBu/wIIHjoqLMcSwqQjoISTWTs7Sfc6Dc2WolEMyln8aTLWLyhpkSzqoK6IlFZXNSWCNVFQ30x
UWFAHW4yVm/cpRj2po/ZkRSi2mjE6kxUnHwu6JxVnSnj9EWARu1JZtnHh20ABWYd+MU9FTK1Ixcu
eqow3ww0I1SxJ64jl9iXdwZLWG6n2w6NaZ6yIts+tXW2atCgaEQ/q7MolaBOBahUtvGkjPomMUya
Dc4JViq7ZaQuzj3ZyZSnS2u9WHL+12EfmFuLWo5Sw6mbXXFEaqVCObi6UnRl3aOf6XhCGJfXDRBA
xPFI99c2apuK6qaIryi11rF6UAJ9qYBBCAlbdf3CScKFrtyVzEVj2O/BqN92qHoT7Dy07kWSMqiU
arXUh3wLYfKtM7+InG1qASkGX7KBWhi4nKENrlZKu3Pd34TTJ+XgiwaNsYm5b7CYtQhwdNFLrt4M
6JFV/kST3hFWi9ewxrRHf6UN9brKHsOkZLgX9F6OxyH7Mptpbdv3vABbKdpVCnkvVqK1oN2rET4u
KxxXvoXZjStK257SKkRvrTd+6h6LiBCD2p4ao913+oVF+iZvVHrR7SUuiT0NE6MKhALgAdxyPKRR
ims7PfhW+w2W4kmONnb+6L43DgqdHSAVV6Lhjc01GbMCEAQc1ir3xJxlN/QcbFT9Qo8n5kpCBg1u
Vkx9af9u6eGsmj5auLC5Xuz71t9XgB3LYRV18am27upBPY2w/3X8Uhkm41BeSt44rJgtWvq44WMM
Ht9io96ANP+I4Ykr1UkGlNxCL0xS90F1lWOuTntT29bJdLU0viGceXku4eaHQPI6WiycUxiXcOeo
TjOm5ym4lJlYw4r0Zr85heW4dakuJI6HeUuPTtggN2lPZxvWO4Z2YnUVH2f85fI5MN9NNtNm3YKO
rNeOXb76TrsJOvUQS8Z9GW3NvrnBY7Kw8+hsgD3Wkd8bVa6KBABzEy6rCpSyDaqrNtt7OdHfUYdr
fk6XMMcsjhFCKfqN1bsPJosI4vGbBlOUQ4fnZFvb0advNkn3Sh8+t4gcdON6HUf8hKEx89V1pAGp
CsbE67KT6qt8gJVFZzNZa59kG1ZF8D6ZfGpoPZwfLqJvlrzUZcKNP/uMFAZ11kzgwJ+tRj9jEP+s
2bg6I+UrRGJ76cDaD4+5cUgt42L/iCkp2fGjolcG3jruUyNVAHkVv1T1yLbdPBlxfehzznqSxXEX
nivek5rRem70amQ5wCTzoCW8+Xpdu23RzRXd2XUAk+IkvmId3JbRW50n66ELqT4ejbOLojLRF2gy
G2TKXRzR2IvR3Rp49hJhqfIl637YAPQm2dywiaHQ+Qt2iVpmM17Hsl/5rIcR3Mf4JQ20OY8GyuTM
VWFgFgnqZmlLk6bI6QDRYFFpxT4YvoLxtq5hdvHmbpSLKVa+w4Oqh3eMWQT/Dp91a5ck2tJOHE+p
m21pxesk/+rMYi98ipSHznNjAzBLb95Ql7saZjmHbZ3DIzcdgiVOlbULESoGhibca0IEOcvO7UDt
vM0CLbG2jikJxDnvqTlsa+uqPibDNR0WKAoKiWInKv2lHUa3Np6+f62g/8EKWp8B7oAFdB1V1fnn
3u+voOiiP6m1f/oKv0wxxr9DBBRsnJHbf+Ya/GJLM6AXMKXAW9bUn3tbfp5ibBrn57kHrAhrZ7Te
3+gdc8OrM88+/Da8bi6b4r8xxQgb3fcPtjQaW/gOfqyCAQk+W8O/Wzxn+EGHTp9MT2DT8TVancq3
vHjgUbyMc04eNhDVwIgAp3RwV05+lsT58GuD+OBJ+Rip2i2xEjrpzI2RfoUWWSS2u6ZVeUZd3td2
/BpaQPa09r6l8GGo6KlWgvocK0xCJpmpmhZqzHeelZPTb0rIc8aDFHAJuZ5LXLGxSfVngJ2IZiOs
m/uQjaY7m0Mq8VKU+KeoD3fT6YIedzOiFgZjRLwx9xKtetL6eJWkxpqkxkLJiSu22XMxceuY54se
WF2+n1oeQVEok2rXhB3woJ4PN97FTU2FWiWQt67VcB2hAdbvbJWciIbvUMeGB82MFs4aQcuk4TyT
17A59RDuY/XdHEOksWZpqtfSZzulpjszKbd5LVcanLkgEKvUuobuN2HrjGL0d6TTWbc6trHZTSoZ
kmjhPGjVtIF46Kl2vGlCnps1rnoN4HBOJVrxUffKOi1mfOFFabj05cml8SEUcqvE3IatjoNWe9UI
tyIWbjPgyywXdyTlXjsLj1U/nfTym/SNZV+HMCx0ylQD/aMmE+YMyl6ayaEw3XcFb3w1uRtlmnYq
C9emr9H17dspbZ7yYI4fZZ7idI+5GV/zqdpF41s5hLskdlZInJ89JqXe6b3Ipdq0EMtGvabakRzr
YMfP8eBwAxcbNevvQjrFRENrFhsBh/nYTZJXrXBuBInT2LktBEMoDkfqspM5/O9VDpBqMsFBTT19
A6q4m5yTkegvup1fSiW7b7A0lgOjjGlfm6DGL5m/6Fmw5LRcV/a0i3uyZkG9zYrmTMpw7fQAIGS7
Sdgtk/pBO47KYx82H1BmWIy68VetzubtgFO+YVEM7hMWYo9jzenCFcqRvjTcetWiQFOgzvAwSGWf
RlG7sCxWbBrtYArNC0lBhmtSo2hpjeZ2yI270A+eIbmt7Up/cIfivWvZHwjZga4qbHjGqbrtpJsu
fKd/V/V0Yo+AByAu3EM1GocQUZlrLLOYmUPQHBuYAZgeID4US7gLu8Ypt+MoZ+wnpbaWJBtRtket
nDyseFBLZLMMO9q9YtBZdSpYi5T2vi78c0d9gZ8VK9fKj40rbnt5D+2Em4MMoJIUS5XJ2x4mesVS
YOi9GIB/wgz23W2ZaRdj5K8MnDvp5gGpoy1eFi+NWV1MlfyT+FJZVRhgylEY3HxZ683wYfcWjxDi
Tibnd2G2q1z4006KaXQ3mu7nX7lrHOicObTCoFMpo7Y5vXXd5tHoWx3IpMn1a/SwsrEWwQjflk+a
ORwEjTkkQtZO6t46Yf2Er33VTsNtGBBjBLAi8vQ1kh0YwnruuqQ+Z/ichXTmKoSINdPmmzNqcuEH
xiEwITqyQ3OQbir+YkrqvtNHz/k+M01Hj9QgEQRcJT/aDE0aMBhwqeRzHLnrJCUiltjDMz1Ornbb
Z7Ty+Dr2qxpnX2feq924a5pzDt66BuSQ6k9W12nEPujdbDojwzPZF9tEDquwyNcyfSyolrPKrR/e
m+wry5H9KiGAwNoO+Ph79k1BQuMe4VU7XKsx7ZB1w11vXOY85nOeYirVPZWGWf4z0zjtCEP9x8fw
n8FXcf4J/tT8eOp8FOVYR0Eo//Cf/31bfuU/nNO3j6/mx9/46y/8/W/779vuq5Zt/fXDzVvZ/MCm
8/MNhmz+x98z/9m/fgn+rJ+/F+9Nvv3uP1a5jOR4ab/q8frVtKn85Wycf+X/9X/+8PXjV7kfy6//
+re3T7YW3l8vQRyV2JSDXAt/i72C8c8HhyJvoCz+3ub1F1/ht8EBldqwDNvRKXvH0PX9+gO9mvPf
IC7GouM7mxdAJN0iMgZcaf6GQOh+Z/Ni98G3OZ/287QBRuyXF+d3P9LffsQ/QKI/s7uUzX/9GxPH
HwaHn7516ngMvgGXst3fDw5ccrNwIqAGm4AITgeqaNEGwa3jNhaLbeVxirFtqVYPXkidVn2FHNNM
AnFR+nhCWFiynqh86iwtlWxS6686m1uAQBdY1XOeXMiCy/doZifk8NsKBbxs0YlV0W06PELgRisM
5uwCUQtN3vKmifs3hW6u9yxVLEOGB1IgJXEqGloDNpHcoltOGysT3uiQep9E+8Il7FvNeLDCuYIM
UOecWzZbXFYZXGsDnMBmKc3LoDRfJVPF0QqAMQJ8eq24w5B2xftd2j5baCnfAugznmpQ0h5Ykb9v
LQplMMoluMXzezHUIB+yFoONVd1p6fCmJUm2dXjy4vJK5sqqSKxVeGfY5ErKsWuR8RjCzN8zrHhm
Fd/IHC+XinRgVB2VFG74GY7BS1NQHVxCsYcbdSra5llGylUO1j0wLZ+H2ER3tyW4e7BIqiPR79CW
VMoJxJHMYUJvb7EbLELmoNaf6ppuUlMkEKKrsSS3n+XgcgArG6TZya1hQOoMm165iMu5nqlY5rnt
yGlbN/k3xelfbEPld4zKe4popA3YBdqQCSTK808nmLmEA/KAk+Mmsg127qNCro8rVjwW9SItlTs5
QpGCw3sTpNOD78c2xmLeTppRPU6urLcyc65MbQbOgkxblSwJQWshW6V93G77hguwYmfTa0MsfLqG
qSrtNQELzieYPuS2q4dJ4KAWreqyCQIc4MhoY1byCWrvIYXlPNWBtQqCouBn0jyxdzjbGa2CLi8y
FX/5sDEhSLuN8mXWDMNVgOsYAhUVmpqmrWqT2gu3Ti9OMAvCGhsgG8z1WEY7t21O1nzlrkFjoyt/
dh14BNPFnTXaPZYMypyojdowsQyXAjJ3MQJVcUF3YzKf3xU3kh6pMTEfkEBgH6tICwrv64Q2NLYu
Gnq2n8/yp7VPbUnkmTqADXNHyeyeycdUthcr1cQafhYdqinpNGdm+sY6V027JM05VgYDcauvdDV9
5kf86vj6k1K5SE1ICks3r/o9IiQnylTcWA78FJlHSLctyM/KmlBRmRLXVZWp3B/IlwTIvXyyB6TH
LoJYXnGHrpgxaa4Pl+3I6x+Tp6LhAKnJ93F+ZcJaVjEKu4iSCvlCQTithFjI0b3JrCzbS2ck9wVk
YqXTZT1ZeCih4EzLkS4rtZdEtPFi0n4dXCKTJIR0mtpLlJlP7mgr1fDVg5+qHuipJ0NR71WfK4xa
xzhEUN2rahsUDw4rUgjcHZUApECjmq6QeijrfZVgbiB+6B6zVPLRyaJH+uxXaIf6miYvavw02sHG
tNJ2PG8IgNjUxuR58cWWutuGTYx3JGCjkMPI6jpwCAZ8LiPx87VS4VUo0+KsVQQfyU11sBFrbekD
RGTHgW4yTtexNNOd3cbrILRJxOMUCHWNdR/0atEMqECg6RZuuC/67qyp4QkHwoC4pL3UTUpCkMUI
1BQau2yNac0ZRv4tpXXbSHMWKFH21ur2JXXGu4nnzqKX5adfh9+qiC8ayLKnXTM3t2RZ7lLABIVl
fUYd8V53xJrzr6nhH6wbyBvzzOVaT4cTcfAfX6efhqt5TPl5/Di9ZYwfd0X5Jev//Z8/zA02w8Yf
vsYvc8OMZsZ//l25wXc5OEe3qKQ3WeSbgKJQLH6VTVjJ2WA8kU2YadhW/Do3AGeeIU8QpWZTOxyp
vzU36O5Mh/odL/THb30ebaAzs9n4gz/cF0kwTFgBvR4ge9ZGSHrWVUvHpTGpnp9knsyplTYRAqvk
thLuEfHwq4dDCLtJ/VaDd9GNV7P/1vX3IZBy+jCXBryiCRBvCmxi5vLmfrtJAfUmAHsDwL0669E6
ztYZk7IJ2DebCb9yqjwJ8jc0VmXsrlKNrJlL7uxsGtiFqWTSWCZHyrhVrPZQJM8MXtD9yMxBFo4o
UylhMhYBA3xPZxoE4pTw6FBjopXFbY2pTpARCUN77WM0V/jA5ZCME7VYxVG/wgtMMzus41DTtzXs
45x2hhwWcsNpwFKz6HXPJ2YEh+tO8jW02QLoZydpTJsg0M4thOWmFjhYiaaGwclJnDnVdNtXprIg
lIUjw1mWsJormM0m7GYJw5ku1n3MUtyE7dzDeI6legDCfzCdCe6OP9wYpAItVosA/o6sQTzFZzvP
mttRu1e1LXggqFSpmiYlQMHJ5dpH4vaY8wzWEknBNfsbFK8xdM5u4zmZsdTV5hzD9FKD9L7VupMW
akcgr/tG/ybKwRu0jxxNI2xKTG3Umes55JRZmbfdowrnUGokAzP7aNG8k86PZvoGQQCBd+yOVU5/
UsBVNNJXqeJ4NCWyBwD7v8iz7qMicjc6IV6AgEYeQ19PRInIL0EqiXVMcU16JiW39pFgIr9pqSkS
64IwmTtEBy73b1UceFVt7kqhbNwufPVrzjbXvg36celbLIY78orhKvfFhrFu7UqMEkm068pp1eEL
k9yPR5wMXcF2BW+9heiUoZWXJm/JgXBWUK/thDLy9KyNNkoCpiGGLDuVG8WhzNciOM4oA2FyVQwT
tsJpMxCom1y+tHGOzZdsgPc/PVnDJ8WKGx9/dcHuZMQDmA7N3rCaRUTimb0a0KcQT5Cmx/gT+ZnC
LBDpviOQoegUiXNZtWL9JolUbO3TzURZhxgf0mKPuu8ZLddVyhLzXN9KeabA8mqN49n2xYm/2LZK
tRe9EK8qp24ZEwKoLV5v8QhmfsfW89YoxDksqBOJtRPPl3ahUPvhjiyENEiINUs16gaOaqKhcGgq
aT/YBj1+dE8T8Zva99tAKG9FJg6ijHFlzn/aFL1lMmL/AzXVca6xXt34YA65/zIJaeE+YxWeKcGH
jKHKdd0qR5sVlkuRR7Nw/GRHraY3AMhkX7TMTe3+X+fXX55fXPxgEDr2vCq3dKAW/+z8uv/f/8m+
mqj507X3j1/i++NLVW2TJfefqgUIL9kob5Y656g5oX4+vOgrJ9yErO8IyzFnN8KvhxdZKYMOVy7J
c+p8zn7/nUuvbv8xxP3T331ewM8ARkiQv7/0+mMhU9sgYzC14dHRqJtz/BOg2EVtOdsJxwl+AJK/
/dLwtdsh6b0+RfvRj6LlgqM/qQNuGmY2w+yPflteupk/FeUwXzEzlojVvr2TQbbGzjn3qRyDCdtO
jo2Ak0mZxqNUs1NZ4F0rQNljdqvzkeJWHU4g2Pj+rRZv9qQcQc1w2iQHtSSObFXmQWr2RSMOoo8z
0qCOvIz21i6PlxO+1LFvb1Mt37eUwFY11N8oeJtwFgQiOQcRNMPaeIpC5bOkkIOX2Iso2HFjgsfa
iKBOzPXo5uhQab+nxu2saO2W7gW8Woq9FsMkl3kjLuQsaVNgfVgLhIaimim+7E+jwvqyWhcrI0/v
vGk3jdM+AXR5iUquSVJZKmlSIrHRQ1paIA+jjaB2jXsz1L9pZ+nVyerFWxLgVE3PIaIkNjWlQV6t
DnK4GulDQp6z4KgdzLkH3rKXlVvd9Ily5yf5o+SWhkBzYwTDNrMjinavQVgvk5x+o0K0xzrfFzWo
P+fgNPkhDPJ9ZyfnlmwRpybAVzaBpYsRkv25U1MqxH76UAqG7Eyx1gF4D+iNm5aYZpskB4BXN7jP
V0OXkHTiviTTiwGlURCusfahFDd5+5U1Z9O5K4ucxxmUrs5YmMnkNTzPC5VgNRn4Uck2Tjqe2vDB
z8vlnE0fJF0/RbJsh3wXMLpQEOvJaVnbT+P42Wjhyh9sb5jG9UjPwIRbU9KeXWCIL0JkTFt56JpP
qzuU2fuo2l4Jg68hymrj5KWwPhCgY2PtYhZIk8dhYIfQR1slyynOyJZptR/icNlE0NnHDxzZxzyS
l6qQz7Ygpo8a0cQe8w/ayDeleemH4i52x405VZtJXvta3QgQWl3l1UW/DNAipkEcw74/9WOzlxDi
iDp+y0b9keD7TWVbt1HSEvE1iYDb1Z1O5CdnvTL0lIUHgonvtcvVWyi4tDeoxy5w3/A+X2QiPhi1
TvhqTzUmRL3mXlVgoHDc4rWK7ffGxtxhgFhI4kOJFSDP6fuJPiylOU+19ugOwz19mYvUrS9BlV2i
cFCW9siHKEJWitTqnExyj6WTs4Yu97S0HoXJR9b0V/HsTbaq4l9p2r/eryJ96nguUSU1k+e++89P
GjK0059aFf78FX47aDQarBzDtNWfsFu/yLJcoCgQN1V9Fm45hFi8/irL2jMLhMsz5wyMXus3Ipf9
77rO048zCFkWJr3zt8xltNf96ZbEXlXj+6A0F2SIzR73e1nW1eoycjKHBViKt17Ffy5NYtkxLnt2
auZlqqbn1mqhwxbFzu3tT1GoVyPpb5p2Is/BY0PLlNsuFgiZBG0YZJ3IP2YO+fYKHwYfGXWywBa4
Z13ryWAm61JLbmilftH9Gvg00YCFqpEiDwRnRm+wpmwynQemynZBGgr7G4tW0slrsWsNhr1NZXCj
jsZbM4XPvTUAnibKWIwvoodzmmpyJ9TqsRvEJUn1vbBRn4K+OeDy3WMQ+Wqnfl2pIQuMEUDu4I2Q
EMd62KqFubJLKO50gc/1uqokTGJqD63UPoSlnkqt2UQutVjiEMxuZNNeSCdjJc0jHI0ILOUy6yAd
hIiD2iHJeVqYmGcJjfb52Y98Dxz9EpkZKla4HI1+MceDNQKKebQb0uqSOSMbkPai9XJl6gy99Vlr
To6VEs4avUBnfW5TlI0w2vQEeHN+HNEiiedm01sWzSjlE1amcd0OQFjiWVNHc860bKXaMiNfVGx9
eupYGO3zIT5oQ0o3OzEvF29aNUvMyrXj2C9aY2FkERwrxfPNaZOlsA37Tae5O4caPJ8zBRwyVmr4
jGAnJaedBTdigISlKWc8/IDQnYXdURiX90sFXmbBrTmLNSjBBy18R9H28ukVFOwTCYSFk3aeKs1l
7cp9MVL6mXwUkb9yM6JAsQHX0OBCAFOyiLdJQFx6cLbllF2NKLzJTWMNaWBTuebBsEYvc91sGetz
+226nmh9HSVWtxlNEX7WjnJLd8lzPjzS++CVebHWRYc9Hb/TKK7dOOzz4hkzzk0An34RhtghuWM7
zVeorsFWnmRULVi8r1LSKHqdY6eTDBg0GekF8IbiVmHH2M0CJYCvtHqlPRgX/3iJK9Xxksq8Trpx
Ej2LwACzG22mj0lonPDk5VTzzkdlBWJXgz+pTk/1PBO4N3OKOiMg7SimF9IJ634L0nTZVh3KvLs0
wo0fFisjueP/r1nB4mkjMFo/DvHdSNqDDkMvsSFmQ0yO1LWYJGVRzVJm03YaMPFR/xMrhPhop2rI
cM2ZcBYyr+hKCzV7d5J6L0pU83mL6qwtoizQHigm+pwzVLqCY8wgi4WnqOZBoRv5olW4h4YEGfAg
BqjUTs2SvGbP+WCZ16zvCW49qVa6dvN9qZ8GWN4Db5FIrykTjjzNKjGySS8IWQbb3lR8a5wXNekW
dEDB8h1J0IPiCILjkFJc1QRIEwxZjrluKhYfPiWLNuxkaEGi/0YQzjErz68+a61f88kEdcx7rLjQ
TeHZWr7t2yD0RAyjNxa3NpZLQC00G1jbkImmYA09dfhG7A/DBnSG3jrV90MbLrV0k/ItK1jOo/Ld
gsOPIsHD67Wu17qRnhLjSRX8Mjdczn+1AeE+w6PhpF/CohrafvTh0qj8wFVRr/PoUSNCV/I+i/XH
MA5XHeD8PrgLozfCQuwgVOIO+wL7u9C/XOBNKd3X/njJWt6PVO0NKuq8Ze+HWZPqiksloR9Vnaco
JBWbe4qQ2eu/JiMrYpdskvMcFo9ZC2J1ZEwwLmOM0t2bC4tiA0wUM4toOUPkFJIPOZNXxTNkwjY7
RMUWNs5Kc3FlFvG9Ejxnqrht59V+jt3D2QaI6ikmBEGmyx/TDW1ou451fdrwrRuClyW+ljVMWpO3
dVvKfFXWzj7NJHxDaxcVqDG+pj1iiDHgDIEtzSz0pQgIX2hhVgjIW1aPeVxc0GLPUWAfXGa2UGj7
Hgu+QIqvzYBntQLnhZyBkcj1VBrLEsmH/Tb2hniSoGyMszTZyzUjSnhaXzk8NpWBlmMOlLSH57D2
rzrxRuTJh0KlGlSNH3LVfIP4c+lUk3eE9oXssinhTsE+RCV3K/iVnYbxyPXi3rpp1GGdpCy0ctZp
LRGr0sUmOQd3eFOxF8QpYPG04+lU94TLsoLxtMz2zuQTfcpTD3ht7pXm+Na65Qcy1zq0YNJaUwKW
xozPkzBfDeyxHQTwzEkvtUMcoRu5aQ0vWpFvR9pOsgljBVfGZakk2ZpU+ZNtUS/DQ5wdYwxQSSci
OBmCxlBiW4MLSi+BU9WTcysma2FJiswn8+CEuJKSlAfBoMT7cgAznip8InSRH6r5ytWU5kOVhLcl
mh3R/HBTOMGFsWAjCQgOMfSEqAIhxZaoVWCOh5WleXMQNmjzvSX1rdBZCfn9/TiIU9HLoz19ViK9
5v6MPeY5qNYrh8dVHmnAjWhF4eUym2ydx3zaUlrZuEoEo7VA0EGVeemzh7ppd2Pi7jvw93pOJA9e
RCchDGbvXcN/qoAIEC6lvLH1u8RwlzNVe9LVW0mBPQ+AgwIgpxfQD5ppSTUWGIKBjWIgt6P2rs1N
3iF5tgYWvTAwp9lwRqttljaLLINvqHPyYCyHQ38CCvAcDtqDrWdrtOm9Q+W0tMNFnAO3Roey0qNN
CjBwxcZMU0+rn2NBwYwOCtu57xE7NajxZgvE4y4U9coO5LpT0yN2wlc3xkwuMbyVzTojuhxU7S0u
2NUcb1JLd6nF7zWpIqV8doZhZaIqIiBtU/Q2VzabqnzveJr60CIxTmVcOhxARSHUZvLO17ZxDm1v
3yuqAgGyIHEYL3qq2spGXYBnphTgM2KMQKwj0ZbiV2JNAOCDqjeHsE5NM0ukLXmxMVZt9Xp8DCAc
MfnBWfevYSh2cQooyfV6reWW8kCBwqKUGVuzCkyLUd2K3rgK+rj7FicZwUXVoIM4yBa+aLZYdJ7s
2F433IFi/77CJWTRKQA7c5WibA1wx6wZZ1xCDzGlCrpuYFH+ksD5Qun2avKWHYpa0Gn2ptbpGwqH
8FY3+B0SRCX0MhPuOMVeXghkO+6usY2JqmrWJWC3QTpeS3qgit8rd5q1+oODvc2AI8bNcvX/2Duz
3dattNs+EQM2i92tqF6yZFvubwi37Hsudu/0P8V5sTOYZFd29k4C5D4oFApIxbIkS2t9zZxjpins
iZzSRiP4NB32TTGth/kbGMaLqhgpfSbMnNNWVzoKqNijdFmP46/UFm/sE64zxyMqZzXG3dpI03XX
XnoGsavS4Woba09iowILy5tbL6z8vmaf4DP+bxpColA49/FCl4+jOhNIoPAR5tOa+E7rynN1sXT8
FkkBzmXxFPpMgM2nnBAdSKN19d6FYil8h5VytdOb57I8xIp9bU4kIJtk/KK1rBre1kls0qjiA0cx
UYJ5D95TgzELWFuFmKI5zzfWO6+x2kUPaEwbEHeTG+PyokOsCHb/pjFCZ9i+nE//tLlmVcNOtV/L
UQOdQxlZuPFT3yCQQMDg9wYHo8krhGxiA2bBvGpxD42jss47efD7AEWHu1Ym4OdDuBWahNUGjiTW
SjzRA3oL9pUcKHki31oji6gE4BS6pidt7kDXgADfT5s6JkqDv2Xct2uowhsDJbVhj88YMzBVOBsg
A+sYrfx/09q/nNbaMJ0QErHUMwxBqDiN5N+Dre9e6+Yng9ZPP/9HB83JaDKNnTthiBoMS//ooUET
IFKGKT1rkWbv1v+GtaTWaOA2v2W2fT+s5cBFS8Tk17J0bGH/atOIgvmnHpqnbvFfG9yocI0femgQ
1NEo7NRcWiAQy85FQOHeICa6E0z+4sxeq+ZTlKqvrT6dXcXyFDC1fWB5ats+dxylSQoJBtdmlsfv
eVNfS5JvKOIxvmr6KnGzfUIhn3Mk6E61cgRo2SDZU19sgqyGBI9WKS8PzYgfmUyPUlxZMiD80PTf
y7I/9OHIOr0+8dy3/lCepaWfQs4Y4O7h2fV9vlu9v3eKgNkdkDzNlO8hlzqlVXkqG+zPQO03jK/u
mta8lX13spup2aiKerDy8hw44SGZEs+J+uc2yZ7SycRgFivXWNqgcJvHTChw78eT3Qe7uhvva8vd
lQCQ7DjD/m4vhi7bpcmHmNWwJmmxbJJ8wiUI8Btx4cNeVKvlSGmNj3NNAA2efpXClFskGZZNYi/1
JgKmyH0qLpaFPQNQji0EVI34UGnIIyKcOJ25FEV2wsSlYLO9RlfAodzukIFdaxEwASfduz2RB7EV
swzER1xZu8DRz5HsPNWXXtRCNzUm0lZiwEoBbbRP+Hl5Ilh2P4BfdPEgk3+b1s5WhDfT0KkoeWAQ
+gJBMtYQVVtnw3EIKlojWV1XMkYIivjmv5Pm704a1bDIASWSFJrcDLj9h5MmaqM6evt///fnxRCn
1Y+P8d1pYxjkPP6mhvyBoD8j71TLZFjocN78MbGzftHmg8+12fMZTNm+m9ghlXRnyQN51Navy6N/
d9qYP+saeOpMC935UJzHlX+e2NWiUd24UM3lZKtXqfmVxU+m3a5qkqP1seSCRlTwkFAz0YWifqZU
zQtIPoj7sR/Vasx8K7/NSVnvBucYh/7dWBDjBhzdB4c7ajdW8yA1XHBjh4StT4DC0FsLt+HndOA3
nRdE5rXDfKbrnW0VNNdJrV4XCkZsydHmTnthpF+EIiFHtI8qk+oYsHlSv/hgJrXg2R9NTGHJPuwR
beWH3lL2ampt7CZbhsZwHKWyMeN7yyjPozKBAO46ZhnRLsa4asGzdMRI1hDevER5mh0AGhgRlxba
F+gGtMF8K/KgXybTkx8qq7ounhMGV0VXXnSlZfIm9Q2N1sYmhlH33YdQnMlBuU8Mn/6+PQadiaur
bHahtI8NGjNFpNFCtu6xgeGmUX21U3qLEmxpM5xR09ee8YQcbDTpysqComZ1WBPM0WumHGmTPE39
cbDG+0GxCQQKuoVAEbiJ/BdWSrBYe4iDIZ4LG9uu84kM9ZgFzouJ1cGB9h/GI8R2SRCRk8+sGIZq
0Ajp9JJLkadvwaC+V0ay5wpk8FCJw2Dqx64hvzsU/W3W0nxbT4xJHoOeJJf+kM8RX9TKrPiB5HWM
Pq3+ghLlElQD7WxznQ3Ow38n0t+cSITUg/0WAuw3YmgKhH84kYr08+On4uenB/jjOOK4wZ5FnfLr
8cFj/1H8zJpsW0VMZVj2LLT+Vvxg3nLmvTb749/+P37qdwqnNSu3Z9QYdRT7ZQRa/2ZTrblUWD/K
rAhkRrWlsaWmPvthU20rdkNJUs6IXjzL6AVH3eCWRCsCqP/BD+Wm7frHWMH52ciTGAgyKOO1FOY5
IhsrsXdmWD6ZoYJMCSCWqQOsDk6pQ26UmQ1b364YtONAmsJPBGWkPNuLEe+XSiUU2kQBCpC31rAK
gEAkSIEi+zmFItHkxAK548IM39MqJgcNcksyrLQG8iEzP5vxblOSg4WvOIZsGc7Wc4XVYDLeEjiq
M1ufyeZhQIrtnMQRGNWqjRG2xF8oHCHwnKSwcR/3oG2yfS5JoDOC69RVj/lgYnf3W3yX7G47eCKz
fNUcs02PWd/WlNcuEWs/MdZ+220HoH8uDuyMuXhPMF4DIktzu7txcphhckyVBDChd5rg+8yAEWCd
0zhRSbRLsy6fcx+NZaSchmRi+114jhxPmvXUO4mnYsOJyL0fS3kV86vXRsM6ws8eBRqcaUzWY4U5
qrCJFVY/G0aMYal7Mv0ae2vtdO+xcRUy88VvT+IJUSM4Y0sShskcjcfxti1HulLNc7NplRrT1dhc
aT5kU1JpFTK1ytn6KtZ5WV9F6atC2kscpSyqsbaKYtmGyA+0nVG3ayLrzxFbpCaQ/EkQJbkfdqky
6LsuihsZGYdYw2jbIasP/cWMNuntaq9KEpMGueMWggM07z05IRM+CYl9UZJyObaVNxJ6L8N82Yh8
bUWkkJm8UWi2Yo32OtTWOAlY28TrXL76iYuCWHlMlJl1LGfU+UIfPrJEIegM3137Knyx7eKvIszv
lVjxgpInrBAFSzGq1fZKlx//nZp/fWpatGFop/UZk2GQP/qPp6as3348NH/++W+HJlpS6jOWo6hy
2KDOxpVvh6ZNyrcNth9djWGzQ/2jhnN+QXc65yAR/o0EVf+uhsMnS3PH2hUGCcUci9x/dWiq/JI/
H5oWhaKORwNuMV3rrx3ld2ZYtcD70FomehJZxR+tWbsuB8EAYDjpbDVcJ3oZgn3lc91uG06CxxSE
AC6UWmL5zBT+Q4fU2ye7CP2IOWBhX/S00YkHZpZeYw4xuvek9AHsuwMif/x3pCiSTDEg+AP/+o5K
cFwPrs0gXlTsGZQktG7qxGKgothJejRZQCnrTudxmGlp+ntj+sO4bCIn2TftNBHfaRv95DWSbDw3
F6SyiaxxEK2OUf0YWEnDwkczMBg25NstHdOW5aqx4XO4lqpw3BvgjLO+Gj8SPw3eGfErX4XQA4xl
kIa5PwbZsrRKCtvilMpgAxFUO7yqtgu3v2gT+40EjslaA2tqbU+KCvqDndj0nnoiejZwGlSmGiZW
T5QhMXCNrgQ3WdvC6J8iR4M3YJJYoZrtJqoK7dIk2dnpO58s1zpqYTvpkIwErIgxMBoG6L5O9tGI
ly/HctNC7h8GEGKFW2hfqYiqi+HUKi6A1h9fumo+pqucaT8bEnKm0rRTVFbpo81Seyhfyzoz/LPv
Q9j1iizDGJlno/9gdw5dJIBHZC8Vn9AZbGzGcsXWXAsgDmiBvRSR0wDcMvAW8DK1/reD5zfB9+/W
q++tVj/d5POHEie4yUfTMmlX/txYOGPbhzFi6VXcBvE+NOz87HYiPIiQBdx3392/+FV/+flnYoI4
j9GfZv5QNMi4gnZjiBgnHXmNfe5rDJwBnvx3kv71SYrvl47Y1tBKqhxS/zh7u69fs6h9/bEf/ukR
vp2l9K84/ZDy84mgmZgZSN/OUuLhEI8w+2LSNpeb/Jn/p2BRVY2eF1kMlbFq/AmPBMmJs9QhQsdB
mP/vwALM+n48S+cXLxxdgFUwhDrrNb9XsChJxIYqLFz2PKRyNfWb0SuPVTjMojCQ4eNqUtlIyXDd
MqNyyAezRvfGT6b3SWW+pAaMu612C4NgT2v6BIbpWNNYyyY+mGN+ZeB2YzgNNpwsNGeQ5ybGjo/1
mjYuncGQzyZ27Ir1aWtRKKbFjdMOXtVO74GFTr8AROrkX1ZIvDDsxtbqVgUSvskFsVmLnTkWrN/f
QrY3BfkrOMvI8zhjViA/lzyaSC4T7cy3w1MByebaVwH5zmdHAE3nKk/Um7S8M1g3RBULYb3cIZTc
+9X01piHJAEsHZBhXaSXOYklnSRqt3rtOuRU4/d20VS6Q0XpicQ6jzc+wjenx2QXLUsWbAMcEOeL
1ZYDSrVmBVaIfqkhHkCnS3ppT5prinrAPPBKN4rCTVD3e967jc+gLWOO1qWUluB6xzmQBPOFPrwh
BL1Rm2RvDiasuJHgsWE/ZXfqTE5RyTgrmRlonfkQ6+y1I4J8jabNF1hICN5FdEgMrXkbjM6bL7tN
oSo7k4hWhFVfCanGWrXKmCaa2JDYr+YsRMDHK/M/O9gVch+3RIjALrSpARn1mC5a5pDIotZJhlEh
EptYla91hcGNFI6000G6W3uj55LIRXkcZEH46bie8v5FMYEmOs6IsymEyg4rMhTXELmOGcNX38Ju
XSEDF+bX6BClYr8HEyr5jPxTO93jDrzYYfUWxuqVnhubWIitbgODojDZun7CTActjWIbd8KeCENr
wa8YBUNZvG0J/6QdtJ2o0agQbbLRnHaNzX2fKPqmoFL2Bgd6xYQJMZJXkLaOvjWtoUFCT3JPkrnN
7P1S9GICADa9lCT4We248s1wB1trO/TOMpNgp4AQxVPABEJ/I8ZykVvQ5VtxNQgjWFdCh+F87MFu
qiZBqj10m6lmt2Tf9anMFkYGSDAozo1gMtQonhneq8hXuqbch25xmxbItYis0fjLxE2zzcgsqGYN
wMDcp8+Wee6fMse/ALOAOMTfhy8x/e8pnZJ5kEUaLgKcxtVOem7eKcqw0+pk2caQ2UcXgOx0jmOI
m86+sMdjwIDLJLMmt/R1ZLKnMqrPwXjC43BpEwRpNsNxINOwnOqg2OgZTaFabfLUePNr60NTBCD2
8Gnq6qPrC/j2qLChN/TpcIrAcgRJfJRKegJivVPauMSO+dJ1FRb8rvIY5ZMkm1naotDJsuqj6yFs
78rcOWuwR3zj/N8t9ze3nC5INeVK0XQujn/G5zy8pjgE/4Kf8+ND/HHN6YguCRJRQeyA6OEO/XbN
Ie43VE2fewOu1++XTPQFBjcg9djsZfst8e33OQsjGIYsNBOgc/71jglh6E+3HOpMg/7EcHWTye9s
GPiuYyBzI28VYdtLirOPUExrpbNvWrM6BSJ4VGqs04a2VaMMlVS2DjrqzMFd2hm68ZQtft8CmYuD
9pVjdT9w21DSXat++9H2xXoGl/V2crKScDNZn4HbXGuMaYgjZcyCIbbRPgonXyqT+TxE9l7iQki0
dpPl4Fpgw5lseyqfiI4xAzDsagdNGV9iHyGHWz6SZ+qVaMPbKHzWcMobSbWE07FVzXgntYKEVIwF
FTg7gwBRo2Jgit4llssOL47LXttg/Ks17n5EwV9lANcr91ZIdr9KqqwUfLUc0Vep7B4mUh+N7ilE
Rgg17UFHFoHtFtlD7iPiL15VPWCdZt34Y3Az6vdtFm0q+8RWz8t5+Zgogf+YUFvgkwkY2tplirjE
GpI71GSTYpuuDYkgY1gwpQ1K+Zg5xoPDRNkZr3zmTliDwPIWNzEksZHXZKNVMzPWRkpwVGCD5A40
WnZOrLHYlxEPwrK5YOlMptcqrrVnwTIaTT8s9XYdsqSmyljVLK1xMW5lqBOdLSxPsNYONWZCM/A3
bM3TACK2i0ZszFgMJxSVEAk2NivyCX99Y/lrhdV5wQp9YpVus1LvWK3XrNgVVu0SUUEAMzbSwPAk
2Pj04VPLq+smcdBfAANSUjrOKdroWM9sHqMKP53GwAaW0ZmdzCIGzpIT1B17OtvDiI7OxpXMvBJR
v72N5F1PJn0gCAVQWd2JzaQgK7LHnUKoykwkbFU29XpEJsqBrA7O4Wo3yz97JApT81Qg1Cv8YzKe
Uz3bRu21cLm6MYSHugkKiDFgyf3no4ZH2TbCyg61i2JOi5H9KYG3fv4VhwaS0MtEWMpEI1j2VDtZ
6JUke4GLlS0tM+zIsl9zE6LHiIrUm0I+A+g0cuECGmQipJGkI50V2+yV4bKxNABWo/UAug4fr1n4
cLIbthI6uEHk/JvaVM5pZJ50GyfnV8ckMrDkCqfgxIO4GAbs2Fy2Q7iMrX4NnYeA1XSfqCobke5K
TZ2bsXCP2pQVmzRwl5qOCowPUzjFBz5cS78sz3WJDqTqkUojf/G5NJH5eBZLyxJ5TNrwLYd1Qert
2kc946KiKTuMFnC265lPQD7DIjZv6la/NQk9JFSHNhY9jgkoOzLvxUT+AWodRX+O0O5YwrkNauA5
RNzKsH9w9W6r+w+xy7VPgzpf0+y+IVHJRVDGKx+1WLgUFx1oRtndK8ldgFikQkg0ICjqES4GPEe7
9ddZad7RIxwc/Zb+Mn80blJkSW1a7hR5iom/K8u3Ia03GRIm3ay3Ls009ohVGiPiLQlge2uYAgrk
TyO73KJtzp3RrND4r93B9nzkUiayqR75lGHXa43iUNUvKuIqXVwLs4X0dNcxjuzSaR/6j22ZLPtJ
3yAyoLA+0gZ5iuNsQvw2SSW3GPz3DqKuCHFXljhPDWKvjCQ8lSB7acdbyS7dAvnfAmeUwlhKxGJG
TMLcEG8m7S3TkLkiKXMqi6g6WBYDYrOJNsRBfCYRobHjPMs+hb3O0l+/tLNUreDLwUSjccB3vk2V
sSJ8EWQJJ/ocToDcrUH2Vkz3rvusQWkKqdg74Es9ErmCJbWFZK5AOucjoStmKR2SunACK4XEzqbH
iLT41po+kAUcK1071ULeuZRuU09aj2iuoH9udHivqwLbl6YGu6l4H6iNfeJzBClKCohO3W8PzvgV
a+bCnDWNaALSpMOdm97pfrJMDONGckrRPj2gGrsxImOFOmHVY7ZyA3ON1xrdEvl+TXItppy/ePeC
vn7lW2c3+JycN5eCq3kUkD10LKtzlpPt080wvXayd9TlJ78XF8H3Pfc/TflmFMNmyN8m31pLAET+
ZMCAdBFcb8zsNnbJ8wlBomvvavFgdpzx+E57IM2q/DQGg/eDFMfbgMXFaEEDxzPe4ihF5uxp9lyi
7gf9JWHuG2Cy6pMbE7haHlVPpZ5x/tJQZerJJXlTJsp6yJCBSizgZrMycmeJ8GxfAOvKMdvqcNJ1
+2OMoWSqj8TurXrE0X3lLIviRZfDMqRLQjXuwfv0KkGdGTO0FuO7q6RvbXeJFLFuc3E9IEUE68Xd
1OYHyZe0DoebruVLIisVVFdizka/29Q3zynRF1KH3E8wplfSso3+cDSQlqSxfp9La8sy62Nq/aua
wC6Y6SqCEtdfNYDy/C6/YcK/n5VzrWlCaKU/s5WHTk9ea7Ke+jDcpnWwKyoLzUXYfbaARNvyIeCS
nETx7AzJpW1SlhzjomURYIjiUY+AQRn9xtGqvZ4HuPcAoiBx/KhCnR1nd4640VqzJ0azYZ+M/JAg
qNEF9S5xftO6QBLxDAfSbJLc9Ez59b5eGxG8C3wcyDeWepFdC1rUMvD/Gyb9nRlK2IzlTPaDs7ri
n4dJD5/B63v4s7rip4f4VmaLX0ybh+WxsfZivGWa863MBlOpI66ionYAmfw5PZkyelZ4MSiex03u
9+tMG6EGFbiOHGS23v6rdeZvk/cfqBGgpjQVuhWFPi/jz3V2O6SJogXc0kP4Gha3Nd//Jiay9SQ4
hR0FzCBme4z3yD9ZFPW3jf9MyNlKzZ46411U+7B5G0Zja00vwtwqzldIcjtg5ah7qiKUC3mxT+pL
rFIVtS9MikljxdNYEjleDmg6rWVM2Z6SOTsl4kXq5DmYvrVvh2o3i4ZsPdlgTYGyeLbz2cGeMIS4
79t6k+OWqglhqp13MuAugm4+qg1mTihxm/SWwYXqRZxWTkcEqjGsbKIw0jr0LKoJIXB3Tf6+aBrk
VemBBd6NXaZ7gDkcY7EHkPfWifTD2N/qprLxiX7p3NsivzYkiTKVsYBWs86B6KHVWhl2s3YgWUeZ
RvRZf2VE6pZPwgpDWeoRRoq7y1lP8S0CesIE7bOguKziS+eHh8huPNJG1y6KjZDqUrqSCzZbdIm6
6hmShODJA4X3klVmgC8hDH3PQJsS20C2pXGl4ZesVME2L0AD9snGOJxQLjNhH9B8B8qzAusIMPeS
S+kmHC+tgsMs28YBsUhQkroEQo89LBQVUDdPNgOEvYg6/GgzdsjWV5GMFwpCVtP+TJphwQlIKQOl
NJWqlxUPAvkZY8dVTOaCL56mgqtqVBBuc3W5t0YmPW2CuMnEb+ifm+4+wKDg9CmJJBhLgElmpCng
/igc6iXjOndukxDGGL+oyU9K9oJCztOsh6CqvUaR+K6BM5rqJmECRMVQoAbMiVAaw3xdWpE3Nh8q
R6Xg7eqSYJnp/bYnjgRnSAPVIBaU+5TCBtaIvt5lKkW5fYqgmYx5CEPwIRekP7jRQWsR8jMdzfty
lTkzuANqBjFXfbo0Mj41xmM49HcBNLMWWXiNe9VqghWW9AkYUUOmbT+7afq9HWsLjRlfr9l8gZKl
1g2QMN8qVrYiXMzwtgk/DVXQSg0DpqnlQ4eFoDK7XcN+BxEfWyisaRKMqQN1CiaTpIxBaIQvXCdn
OPEwgBCP8VxU6rZRGOQk16qTXlkB3nUr5j4RfJa5+AmIW1XdV1ycS2INO0u9ciCW+h3rHZFvY8Xc
NbN0uN4Bj6HzTRFRm1d+X165Qbnt9EvfdR4igTLEo9uzSMYKkkfNajCIfUFKKOkDipl+kTFybjH2
xNWmkGfIo7sOIIco3as4RqldEBGC2YbRbaDYjH6NWaSlo+fsYetH1MdfNL0rEnM3qeVvIVMse5lu
lZjQ8PqlqD61HpmBSO1tLMi81kndCc2PeoIphv4bpJxn4JOyHXGbM+JOGO+yYNvpgXsADb10FcUT
YXbMG3NDDPpqakk4MYytE48HH+2iHFsPQNkWis/KDM+QrZeOgv5AgD8Bm4K9/krkM6kq2Y448cjK
gXi5r3vaZoOsHjnuh4oAj6Dkj8qKLimIP/7IxUdajZcUsROS++3kOisrTlZKLpdqTJnknwPXoY2+
CyznXA4jf+h6Q2XotXq7bfH5W8q0qiJOgeJlQGReMWww0qup44ll5FL15GW3Yjeht7Rlv1XKr6q4
z5Fzxb3uhdZLXzLCz84JuTtOHOHMcVcaY140auSaJhs3anfEnixJolrzrzKeZPwu2qfKRVOVvjJk
WYyF4FdcR6l5zLFNyjlzmQE5P7lkmYbkpFqU7qWHlG9prZfWBKLkAmIdFFEapLonQdPZmch8B9NC
8ntSyMvqc3ArbUwGmXZXDNoSJN0dtM5Vi3y1IzQrN4Ydu+BVTShO2aGCBcuCNpgx5B5S0ZXAKALu
9ipt3evOxX2Z0DC39nXOiHhKRgyDTxVbTLeuPlnsrTqkD9nAMqEs1hWp9H5Om1Dkj5J8hfnHE5LF
J7rBcRTk1KnDkDw0yXvuph1BNNFKi+pjZhLd6pAerz/CPFgbkMHRQrK3xL5arDEHHAaDv3d+kYDE
lMRYWhzObo/u1mk4Y4KFroZbiGNzhut1jHnPzeRRkqpArkvjPLQ86TR8I8xg7Vujx5Jw2bjWrtSi
BUjDlSJR/mvpvUawLBhAqH98Ya3qSO+LTmTa2WT8qJlcNX37mNFS0fJeZlKRaXBLGGJlaowueknW
X3EqGPECW2NgId0rAirIEH0qlKdhDMjUw79ItO/UhNsWIMI05p6sC2Cv8XWqltcuGehGULEBqPON
zLujCKIj88on2cbXUhb7vsXvNYh5BdxFq4jkJThIm0nVGZzgyzCDfedQevfROYm6fVloqLr1jW42
RKxXXo/j2WrVM8Ci42jRXTZRi6SGhACINAdTGYkagA9lDAF23+zKF+PTpHMvZ/IKN92ReeUyG6pD
XCabIjo25gdTnWOuDHdNMFzgYy4l2Gu7gP7hKjyJ4Wx0uocl+BHty52LOaOWBW4IfzEk2q6QJtOB
7pBZxcsY62soR9sWKpRbpVy2BAJ39kMzD/eYpvuOtoP8tRJjsGCzdaXjYhQs3wNg+p3tWYN21Zti
rTkdEYXBx5h5gREvkqS9agKw0fb9NEpsXSeVxgOP0kB5QUbh2i/UVWPdx6JcpPK6rl4J/QnNOwv3
aUtGW4JUrGmU49CYN3F4UdBqjc7BHY41Tqvw0U1PFkG26Sk39xbC0Skq0Om/u+2udx5C6GBDiQFd
4DLlAuvTjaYkt02IYDb4KueENHPG3pPcphVrFZ2Szh1XKBxAE5GPzGM5slQUEHMG4LBIWIh0hrIa
JdFpjuOZ6a3OezTENYRcdd0xUVAb1A0UEkkzLWMi3WFjIfPwQuNRpvgLe2fToeWsVFASz75lrEz3
aKn3nZp7giFCkJ0aV9/nig1v3GXOc1KoWrL61rQeC5ASpfIxdrcDJJLONLctYYUWKig0rJn7YhH1
2IMjdZJbFSVrmm2LhiHcTPIAdmhG9yZtYVO8lxOGOBymtnYiu2gzZzr8t7D4m4UFnhAHR4JhgAtC
GPrr+/Q3AL6Hz/zz/ed9xU+P8K2Rgh6BigmdOmFDJBF9v5Y3f5ndMjgsfjLFWL+oSJ4M+i+NVblh
sEX4Xzi7A+kfATspQ4IdiPGvcP/aX2zleeZ0cTO+QrUJLvpzH1W4k9rJtMS+7mtLt6GMtUzmzGK4
Ap29VxjTz6g1NIMHC4DeOI8TCWgVVv8Ql4LglPqWWGhClNWNyycUYuhtCXliETtffVpyCVZEZvqo
Edkyr7Glt75NSCecFV2/d23/URtVEkSUXSvSdTj7Csd2LyHdqlanL1A3eU0VbHsLURBhohLENb7M
HdqlM8S75xx9IjTcvVDsZ+JXu1WSyLMzBCvTwWRdd96sLqogjOUqhndWCEmrkk3TksD0WvXHyq03
mt2tANx6I6jeRM/IudMxGGNDT5/H0cHbKtdNATwuWTf1qUYba4HPriLCx4fXLPiw6rvIeShMIKT0
Uy2ItSD5counFmxbxPsV6QTPYT5NM3Jl5sjZbtcTkFfK7KxQYsckOkWDe7SHN40dsh3eZdNd7T9G
w02JJVX4/oNuykOtnTSzuQw55rjgpSODZdAeqZdoQFuvmrMMzOC1UC5qVECDh4HgBKvckZ+53tzQ
oOEar5VzFEc7Dd4QwlGr3znxe0hBFNtPoYVwtC2pRvnf+Kksv4xousoRmRMHdB0iOrcRn0+I0ONZ
jI4oXfGdDe4GBm+zLSA52p3xmM4i9vYUIWnvZ237iMhd54AknCv0iFFiMgi1L7b8e5Ppj5JHh04w
4w7j7hBq07slm7M6mkunhujMsRuSfFPed3QgslcIQqrHi+7CR7XDg4mbaZpdTQ2jzBafU43fiQiC
uxr/UzEboSocUcFsjWKS/N7PZimbvUc9u6dmG1WKnyqYjVUtDiuUXme8bNsc51WHA+u/E/RvTlDV
Af5mqfBEHU4lpjF/L6x/iIJozutOwbt/1u3nTwqnHx/q21Fq/cJBpZsaOFNnnvr8MZJCLG/rTJ00
OJbom+Zp1e8CJ+sX9Phsi11Y53DOZuDbt6MUL5ClzsxRfnImmv4rFNyv87Y/a0VZ+tKq6ZrgYTUm
YH8+SZuirfzYzJyl5qfANQ3CskI1Hq6ZAK8Hg1Qkuxq0bVVaW8NR2InnH2AIzrWeoVVWQqq1mgVR
lAM+Sds3FLnUd9MgkFgaFyGggSDu5hgHdVhUuzx5dluNtUqgTAeXxa5jNvfwBRC4+0O8mpK6fsqF
nx3LWKEktViXaqXLDtHI2fyYFLzapF1CF0wQqSVMuZlvFFY2MwhiOOwDLBGF+LSqmthLj5/E7BYU
a1T2pQ9PLhzTe6dJ4WMK+xOth36MSrpl3dGSa1LFKUlU2MAGk4uVGhALm0+ugUOAsbBTsIRjQkZx
LX37khXauTDG1wxjdzcWzT0lFvTrNp1XnxHqeaVobVr8Yqtq4XuTqrdokzZBr5x1VVprTgyMBGw/
xUTCyajDByXSqia3wco8v0BUPjW8cn8S9kKPRPfc6/OUL9FusGWxhel9fdcm+pNuIpIPrPgLvARR
IzGhM0VIvFxTw6dw7YVqWx0uIsKcDXlTV2IbDJ3LfNwh5sbIj4mpv4PvKWiQkxVbEGfn5PptQ7TD
quvKdsVxdmX+WqNKTYMkxxiPLg/6AAmzCz7mNHNF/GZKh7zxoNpaKs5oRYE7kNj8Tc15g2rhz88J
ailIk4iS25zghkXAVgCG74Z4M8I8Us8BUwSPJDDW7kxbGabuTpXGEbkEAV8uDFmilR2jeHdyjO25
q/nXWNVJwCsb+tOiWaajD4s94FppskiuXF8/tbU+gYft4nXmD69ONZQsm63sGPpABTqCyD1Z5inR
rXG5sntMAKUaDB4RjjTrskMe3SVQTZWhYNfn37W+BWe7YWPhwMofEgwdZcQ3oS7zs94590WrI0aI
wjs3it1lkLftJs6ZynVRUK6BpJvLvFTj3dAMuReNEbyYipgxXamju7zvnK1SseBS8qmgzmdyQ2KS
sSbt7suaueGpgMARO/wbbRJmF4NGHmlutha6ZH3o0wiDkTnUbGNf/ciu1gSIWGuTKSCBPE64jqSd
X6sK/LYmLbTTDPHWMz4JxggsRxlKnqqeEpCoTaQYa1hK3E5iBONi76C9gHCd7IOWaioeeBr7zCip
4is6bAP0va5GDCsjXhWUydpzW4OSR6tuShJHFh0r8wV6rpdEqsPRVWDxUzB+SUn7Dtrh1CixTnvm
P8aJTsX0q4SwCbHSGf3n1CcPwhmiDbFy5K727IXKFP6Swzds+f/ZO7Pk2I1s2Y4IZeib30xkn0km
++YHdtihBwKBNjCtO4Q3sbcgM5XqSldlVv/1VWYliYeHRCJ2bHdfnrYm6h5CdGn4Z9ua7yeIU0RI
gm4XZOxJAN3LCykqYIK29WYqvT91Xf09RZq2j+aeDJsg1SznuN0EffYsY/ETlCjLiM/RVnIHRAWD
NOvYdFQGLFTNKUU6FokXVrXebgZFkq5MbuABbzowf6GIywuDFKNYND5Y3YzNndSL2/nHKNXOAdXS
676lmGEO4n05lO9+XL5m/eysBF/BHaNfTcTytU3eVYSSmkPqW9ljCltmaHZpjudQ8+WxLfBHgAvO
RzKUVuGz9Wx5xFU7lUfHSrINXbjmtjN4p1h9D8Ej1iFBB7Qs/Xcw+JvBYHH8GkuM19aRjTgU/34w
ePtVpH8eBv7yn/8+DCwCFVUrzBw26hepvj+mAQQqorecxYsN2v8X1oD7DwYBw8Py7FFmgdOK/+if
cTuyedjGKFnDLknq5D9K/yJCcdr/SZ/CPs33wR/FUGT/yaSf6EUZM79jN/bZwcYubyb7zsaW4nZs
fa067E1QYnB5xvTTtvp7jWKh3L1I5R4r0mUaYzyuNZBD3XXOe2TrZjNp7kcEUmQE+1PpwXPKCV0W
/jYtu83yiOq9sXej4r01oRCIGd9W/9waHPoJ2+o8ZwGHITI2X5so2PHq2wlYrVCYidrlbAbt6iZP
ir0zIKKw36+m+MKbedvXxk766EAKawcim1nYbxmAKMusONzVusveh1y7zsTOePeFeSkOldEhTD8J
XoWynemIRGkaKSZPxsvcIBVLhA1PhVHxFpeULLkJyVnzanBSs9R6xKJGEUOwFhXby2Q++9SN98nM
5s2g49zbx9hII+odJgtQW+uJY4kK0FMOXtj6xq+fUxSoqLTO0kR/q0EU4ZUhlRMK38BUra1d+pSy
AGOKfQD0emPX3R4bPpy8c7ac1bSiZgg9ufslWLFP8XVyi40CVGXTTVL53FITjELV/FLGznHsvcPs
11vHLjee1YYtXfeJtlWzfehTezVl37N2rY1x37lPlYGyB1yB7umt3TqbbLZP9pxsrXpLiPooGqvE
LGCHQ8erE4UvoEeU2/Au1myc2NcxNm8tq9h2rc0/TsMIyLnI4LE35jpfWBX0xXoj1aPctUT3xQS2
rcxg2y87+yRHibRhCdX86AbnthX5tu/PrV0eaqOAY0iJhfLX/OM1k+JBiwABR8m+Sj97hs6odDem
hSGIpWxBmz1jRuh19qlMgzt/vCf+v0m1+kJ66tTy2teBriWj4GrXc6iB6DP55jT/0vLU+i3LSlGf
I8+hfQtDf6buDa2AmIWcx+DW6TR1i9Bu44Pu41BY2InRmzC/J+Kb7bjYHu0tlgGEDAacbHgWkXXs
s/qSM0j7wVFS70Nf3m3pdC86KMMp/mghABVdtOfDgmaVbzJj3jfJuLcSl4J0nUugYiXgrmg1Jbie
UVicvcbs2LWRXXbkGgUCSb9Rv+lG7UZHR0rQk4xY3BXq3gZTO5oPDsA6De2pQYNC7woLNClPYiK0
MX07B4V4SfQBtx1YwGS+NIuiFdzI4Qdf4KZA7aqnYNsu8peHDmagh9X5NbfEbjQNak/fDNYEsZav
Xc40By2tBHqno605QOoctDYiOWhqAEKUu5ZocZ6lI/+VzzMaHXRCHl+SDIt2RyKiNB7y9CNpoO7B
4p1YQiR6jsRDXgH9b+FGR0gqU30p5a3bamHLHjVBF0nQDr28u+p1RYSM0DDS4syYHgcAcv1LBlV+
QIBMHP7oJjlhAlrP7jOcxoNbjru5vK0QL3tETNsmgLsoJISDTQ18ChA8F+7ZuMfuH8ZRt/EjVtbB
Z408mgbFtkQujUfy8NkF8uIxR0ytEVU7xFXa0PCa4wkCPGi/5VTRLzIstlQ53ivralcLG6sgnxFt
ouou4nOtL5ZUg6c0fVLjW2XAc0u4PyD6+sF9zLDZsi7QkYRL+ZoiEDcaQRD4p6X3BNUPaiXD0c5x
hx30pYI/rGi/Y8dZocHiGDKJCYJ5Ygtd/aZJK9ZBBiI1YvXI+tezEa8rSUJh3yNpB8WDjcAttRmW
GPc87a1gwbwEzYKZd2vyXYlvHYk8RdPTkcwDpPMclcZGSjfASY2xvkkRt+qg2+AaAgvDgiWlcQAp
HohCSEJtHSHR26nHxgrJHum+se5rghQ1gn6HsK9ZdzpsaglIS8sAV3amt5lNtfcH0sgYA/yy3M8m
fdSz2NQYB0oMBKWBRmNMAM0xz/M5H43nfoh2Ltvqnk4dpd1FSbamp2M7ONkxE8mdL/JTxRutwbvg
ME+qZVDG06BV9BfgceCSDH3HWcFv1ddNk93PYGwb3TjXkweoynyous9m8UxorPSLZjf2TzqOiqGR
YWXfBo7aV0O2M3kvC65uRuscMRJ7eGiN98RGMZtAhIGW8XBuSGIzEU4Ooitb1b1bnbUt5ENnlkeJ
68P1X+1+00Ww64If9vKqeFd4RAL3w2koQfw0ylc5YfmL3qL8Xploi/hL4p5zCr9JXJsbe7zpsjvN
V0DR7wsAquzk0QB3g7xZWJANG/vW+XAXW5f52LHNT+JmLdjuO93eYNevj2gChDNRAKqAmg1WgEEZ
tu2LB2L1t4qQ7L7RvkAJkYV6aYp7aKMn4n8FGsOcBpsOzYG0g4MCMfsl1/An2g401AlXvEn9c2Qh
l6Nc9Nq8Ta0XV+DdQNZIVajZ4teUU9itUxCBlzzNsJvDAx5T+bR0UE8JtCAgsyyyyXKixSXtJtFu
5rbcdOo574jEkzlvZoi4mEqBb18Mixb04oat44+WHCkTO7oU0/dmg03F/UWY/kHCVtcEzV+OfjsM
UTgnA58ftTZHn+eaxrO0ObgQyKPSoe3+anC2OAkkckPUB7Or3S13kztdx2fpT/sh6X411beZBMdG
u4oguMUTTpNbcRBxcec01IAv1AGEU71FGpfMAiWkz/li0SL939n+72Z7W8fTRV9wsCQxGIH/3Wwv
+/JX8Zfx/s9f4ffx3vkHUY7AM+gtRDT5bYj/3X+GorKULOp0L/yOGftnmpGxHr8oGA6fvJn+h2zC
5M8cTubSJ+dI4hy+9n9QdogL+a/jPddsdoYUKPNlvT/JJnQWEa/QUi+Ex7DtHZs28jrkNv9at3I3
NfKXXxPOanmhBeY1m92XdJwfnBHQjz5Xe7/24SgWUUy0j9dOKrZt4D13+vgonWZbxPWqm9inZerT
zPCbA2zAg3sGnL83cQW58cgri5CAcA6RoU6z1+6SoLpTXrMPJnsjlfmF0nUzO3TxWuVNnY77wssP
OFZCUsqrxWKRlcMVntDOjMdLmj9Mwv4u/ORZ1vnF47Uc2d2TKOObzMwPGMAPgUO+CrFhkKTwig6l
4TGIxmeYsnSxqhusS59DrY46sN5B5hejaOHODuaOvvfbdmnj1VikTKIPjZRiMbPABc+7x4if50E/
Wrr8alr3PDbkwg05fgVScmD0HAgAEHlrVw01Qlr9PJSL4XTG1xxDbFSgOICD696+NGcOdpaXEqMq
AsXs1FfZT5uRcEqL6pzG5QNbrwN/+a00VKhHi7VH3MiqZWU1amtzMtjSmbDa0i0J8ee+8B9bHOlt
Q6Yw8/k/O5tfWO5sc1jMpiHuUKMfe49hYs78Q7dYIboYM0p2Xw4cKXn55vdqlTNHWhix6VcdOLWK
OyMbnvrZD33Gah+OSCrbQ+75qyJ2H5wBu7VZJVwyjA0RwF2vp2ctaF5Qfh/hYx7tpj372XiNNIEd
d6nU7h4qkuc9yCdTimPKqoLA4lvKdtcU6YMNXZooJe9pjOYavfH07dgQ0UQ10F877tpIOxiD9mkC
/YCY9SQE0FBz/O4z61Ez5oPRUEHVCyZb8FIKa7hhETFohoOWTVsF4FP183rW3OMs8IZ5c3WK8vqt
1EETsEMZ3fqrbbOHbGq3/LDwmIB7bgNym4TiseN0uovJpIg+y4GW6prYTTypy0AMhws1uUk/dOW8
AdAOvba8K4nt9K1Fo+ElIMxTEeqpA/mCX2KOpxVr2W3SqdXoFztJlnVYcKf1g5a6K325VRY23mS2
bgSIUsJDwruBkL2bzadIRdeRsBGDaFgQPurzgDQUg2VPbMGoxPNStdk0HWDOa5IzaOYGlZDpRi7x
lw4ifkTMKdW0rTtY3zrxJ5MYlE8cysN8qhUdS+3kmgU1IZzo1ZzHr6GaNn1X7XJoeHPGx5mfSuJR
Yq5Hr4URb3oKeVtF0AJsjtOP736N0EWpGYiIiPrHAFeFcyoDb6e37a63frrROcrcehu1ZUwwvvKW
mAp2yyRg8o2aq9Z8K8yr9JTcxPztHVnRtim/giS5dgQ0MlJmbBh+1TF5nWkmGCowRxoMTHHAyzwB
0U5SjV6OfURyLe6i50Srb2TvcPlRW80MPlNWBZr5qxWStNWbrqKHGgUucpmuL0Kqw+Kq7LXyVxfJ
S19mYQW1nr5PvjsMXhNE9LaLTm1RfnqZuNhTdyjkTwauRq90glF45kg2UNSy8CbANbhd8GhOjwYS
LuWnWEKiNzayFsXGspruSq/fje0bed6tVc2boJUPk4FWKpIXi89JFt/ptHwYWOIDFR9j0r/ER1d1
yTRlwm4YGyg1StQ7v8u3HrLzJKjqWdKxek3YqFolTckQGX8MU/YI9CbQxRdWGVq7Ktwf6lbYM8Cc
+WYKxDYX7/FEmHhG/4V6FvqVoO5b8JIJ9m5FhYGdvudJfIcDBICQ3OV1CmZW4/XhuDdN0T3qXUaM
J13PvbHrVJqHttuduMdtIjEeJGuNpXKmpeB5olVbqVe7NA+NopQEwFM3gb/vH2OSdzWNXsZcb3we
8Jgdf+0aKLH2ryYWoetTo9Z5q6jWsGLikq2oX+fjYdrDprcezA6iIgSh9aiXPG7aAkPClujshsDi
LrFU5zgPFF9sWiPaZ9SW2aS5E8O4IVFOV54wjq365rlfjbN768X3/PHb2PfDJSNkcPmLOOUqvdg1
KrpNdPtI49vRhn/mGD2OSH3jRA6OadCvkOkcAi+e24ZVR8nqVO+nsjkOuAMzZW306ctHexGkpngY
8auZx1jx/ul/ArM+gDXBxMCTX3/UQcTRCXWTv1cVcLwkebYTGJOUMR41v7nN9PRtqJpNy6Kd3/vK
JfxAHPFsTC6Quf6ayuKjoiRTmtZbIngheeUuCOovisjjtWPnv+zsTRHcm/AxICtdjFbbdTM98ALH
qOGEKbDh0u2OhUW2EsiA0dDUMQVcORGcApo/CccFpjzNBRW8bUaappChIfhtpaygCvusZekuJ5Zh
bapaG/6rVf9tbgKy2rKZBWqx1F//27G1Lury4//9z1/m1j9/id/nVvsfhI8X1q2+0IcWIfyPsZX/
z3GJKNOp6f0rBQ6NmnQybh/+fcPk3/qXrTRDLHtpvEkucQe+6/9kbDWM/2tu5TunrYb8tIMj6U8i
dcZIy1K1BXhK0ULVkggS9mfqx1tdPGAgrcFnJJcifZlEw7LAWnt5jHZnnCwqC4em3ncCvIZXihdy
ZhQDyMNgVXayT6uywptDQva5jcYjyigjSNj2xrqW2nogBj1zinV1fmqm5N2ontzmy4HNkRFxzquK
kTWjwGJXyccuv5mFcXHFGd2M9/KHWpYieHNz4qrjY4U/U7oHBa+x/DVSqWtRvjIdkvyzrdmslLxe
ARXQw712hleLpXhCa4r0UjS6x6hbMBf4Fe1rFFsniogPMu+3hhrDgG2tHp8tnNma9TBAebIz7CbE
MRMs0S4d1DDGstJfmY5YR+2D20vMRXQY5vLokUOUc3ZtNNqi+DcKLIAGsKcgvoXZEYCfnbRNXxzm
lrUBor7lbnp+Pt7Ie6y39grD+BD3VGxcFoieZ+ZnXX2KhbObBseZLUPu5duhZVss2FCWCR5qySqv
Pfrj58QG0+sLqh9+MgZO3UK5lteCVjm/Ne/z8hAsTRicXS1rQ92hLKQPA0OeBTnImX6VHHqenWIz
z4xt03+6+GS06ENUJTWNsFZoYasD7Z0Cnr2RVBe9azauxAuZT7u4p8+urEI3aGCJYC3X1WOnXqMx
3Q6mTxzACFG0+UdRGI/PGMS5D+jktoncaC8xfqyeIX4uWLeUDkDlO3cgp6M6njYG/qGkBCNn3Qph
uAjaXYWle2Duc1VxWf5bC9gdb81r0QiaA5yNXszPWhuDenkpU4DkOK98EdxmeL6xL0xsXMuQonQC
GeOGXClaLT9kFuiTboUx8WHGrLOtKhLp2Sa1WcAR2hnL78YzfiaWdvVApNWwtzKhFEExLuRpc2yj
YlfDp1sKSBe4lT19CqISSeYDB2NS9mNDD2s08QwoTekAGUks3PZtyumlraeh2/Wx2g7NuM/A9HnZ
a47bzWZhXmLmzAbKwoTcjJbDQgsP/1juYJ3CsWeYz53h2pTToSWB2HI61lpBQRnNBF2bnirCuZiS
98bilRvdjbf0EIz+2q3VWagWACIt1rS41GzRK7gqsKR2iu26UX4X0RsFC7jHxPOoRXuXTfyU/8Qx
1YNs3kz29Nw87wP29j1wjGAuz4hpK32JIsbBpfBo5eTbD7hdpOwFsT4ShqeXvjJP9L1f5pmy0+K+
jz3IO/ZJNH1YoiZUThGaaEkaKkOE6FWnnzrag6SK3kOL6OCs1B2tDItGYbJtQrOI8rNcFAxl3Wq/
SRp8eMmn77tF6xj87dBTbO5/AZQlgkhUAmUkQyExUEoMcLCIEeGyN+1RUuRMh3Wm39rTNe6sY960
O8dTp4RtpfRYcxEgLWpVhil5MLve2la6zdFtas/emOg4bqrta3SdidsyKo/W0NnyjWWTqnP7UBAC
RQ/y0YUMh4UuOtGEXkTBC/vJ8aXjVu9Z2GTQlRpcAAqdyTBum0Hn0vKds6vuqUBP0aS64WzmzG6B
3DsoVh3KVdV/eOhYIoFNhq4l6iGcJ66BDRrUonuNxhkhCIDQU4kqFmnUSPXNQSchyxPFfM7oRwc5
lh9nn1f6sdSmDb/XU4TeFrTmuuWBkehwFEk9mot3yIf2uOh06HXR/DY4hG1R8XTUvMydLgHqXjZz
XUbtM9i5d/bTPLeb3K5IBCg8g3JPFvoqjDcDxRAdacPFe2OhJE6BCk3c1ZWb3JekaOiOoAchovMv
J9DsrVsz248ok27vQCioj53ls71Du5RomHDeXj00zWzRNqsBJLgMBzRPyYHQoYGqPntvl1hbEfPu
RtsjdNy4rLuF92zz1GpoqYW0PyK0VVwwN20irxGa69KrW6PBVih8urR5ct8dFNrR0z4Ml7ebQZQC
MDo67kih0pzfJ6i75BEpW2KZqAtAE2oXTJTBs2osKO/xmKptVpBGXN0xaR9GVpMULd6m+tViYela
XyPrSzCs+xa7OyvyO2vZb5osOruOQiiTj9HQXTUWoQ1VVROLUY7vvcWilEKL9UDRhhw06H36bdyQ
3GOxGrFg1Vi0RhxUHovX1lPHOD02fv7js5Y1GeUd+6I8wAWatdeVuc6WJa56HtB2DXHrsOBVVk1N
brS1sdooFsDeNO3spnvqlBe6leCvVx8LFraKxXEmWy4VmIKgCxVY5gMcSGRW6Xxih42lXmGt711F
nTSJQuL7RbIeMeATOad4R0GB0GhKm9cORn2rtXiQjUsrVWhojwNkWsP8cIrqzNV7nwX2PvP01WzA
ENS2LZ++nneDJg5T7XMPk5BB99BIWH5Xx0W8qgZ6RTPg/bV91PSHavpyWA9M/cKJnojDfSvvavB4
RcNBVhwz9U1rH8doL+r3Ui5TwVbDjxVz2wDeYKrHAoNUllwjAdXlEMz7eH6M1Y1uvZUZKOejkd91
2oXuvbglTk3eX8QoF3SyZO456U9J9Cvn7zV6yV7reBfpN6350HiQAz2D662+K6avpC42LYFQyV1C
75D8qbfU0F+p1YjwYuuzILCAcwzEJE6aMDLeu/5ZwGcAf1/jGKQ9EAjMVsyXUWF8ylvWVyzRWt4a
JRInYgsDQTZWZz++1DO9n+m7O9wngmWbjnSUx8calutYOTe4AVcL5oNjKTSochlSjM7p9+I+m7i4
1HDP4ni4+FpyS0H1scqP0p2Psj/Sk0bvubGezKMTc7UO7t3IWAXpiAW63RasfqqKzWL7ZgfRw7RA
FWb/oWu2LsekUMVy0EMbHHYd+cxUf5gcNpuj2uizRhBqeonU9MuUw3kEA2LUtH7KctebpPQ6J0/D
zvZOOR4qoadwDSQgkXGfJMND2xHbKykdXcW8WYOc3ieXnzr0rjVj+ybRxwvO7m0Z39sLZKH4rmzi
YrBm2/S1I9tB77WBMiXdO0/vjoE23WXzJurz+65ooFrC9rUbmk0J7fbaOfaf2MHwCYDZyxJuDFYW
D0Fq7TF1hlPxEGVfNuYl12QSNCz2cT8TBulKkEmlU3uhLlQ/NNGsIUuvKTaHtDFgnIQc4ClQEdBN
UE5U/1h4Fhfsh8DMGbAmdDV+gzoAhl7hbR6MtRLAE+RH3HcQ5O5bPOhGnK8DecYWtirjXybTVcD+
pECpirrP2HvD4cnCVV/J/FGyQPNw+0fGt+VRjDVNl8FrryCBw3mMwV8SiO0YWNxqN7jtmfqH1cxp
P7TZQc/7jdWj4yb+eoSgCdZrrXDw8RjsJqkfALzc1mBSV6MmEX7FRiwNe+q9Ufou44WQ5O7OSYMd
lpRD6Vlh4+G1jBUGdIttjDXoNP7Ym7n1ycx6wbotW9Kti7Oj5dc6dmTkcOFbJpUaqb+jY29vd/GJ
LcVq4HdWkZ1i/bXGSbCtnfhcVmMosRJK/sB5cE4W9eW0C4J+1tb50D8HRvYcFfX9QIHh7IpQj7Ud
Za9sRv3jyIYuz9LzbCeXFu5D7PHfGGJjyeIxj5qjwbipcxAaMEIMMT701jICEDubHft2CqZD40Z4
W0ritq9Db7OdVyYNl8VNpEVvvfE5QLcnfDgO2iVq851PgWErWJ34MTHCjoi7lu/h18D58MIxcNfm
wqBN7k2hs3wcd6Pj3c6leZ/ynPl6eecKrHgyhnvtTg8d3J9sHDfB7O5SInxeFHxoUoaiLXeeJ94N
s93askdoY/9Wf/beawp1TnHSs94A0QcWfMxDuqd3ykxvYp2CMeqkgxdekeesI5GM2c9o7a0m7zRr
fk2KFncFO9jax3c/bAMtoe8Q96qNpgHHo8nneyPYl4vIb/DT7LUnt/t0fNJYJCDsXjRk0IK1CVDO
UdZ3bDnbmHLnMXIPXjKSdtaap4ZkoefX9GuTxB9YrLIW0ogFmgMqtt4eUoRznc1+EcDb40iUzxm+
jyiPSJPCfW3KX375FYN/k2l1qaNq5aOo49lcucMrEe61n+MuiqDFqh8XM0BdYygqPKiEJ5I0q651
9pjfwyBPX/TySefDAcV2Z9IfqvoozIef3v5q2puRNZxSQFriW83pWYFpq25wtorcWpdOtw4buxnT
7JxQU+hlL3FLLoXcLbza4q3Jp9dCmhfXuaND8jxGNK8ZfPCEs7WjdK/zUxp95yPgp8b1itBxuSux
shTaz8jbCNjPRAtU6xXrBBOVzUEJHujMjekaL5/C8tnhl+6qiCzNEE5dH7rtZ1V1B17D+6Sot2qg
GKGINm4e8ftNyF3zrugCmJLLXasEa1IUO4EoNgi8FdI9s83EL5Vt4zyq4SfKXUQ3VxvwSLf+izZD
y2qSXTe9Qg3YuYNJOYTpXCSdmYmY1vmo1lPAE1ul3wqh3+j879HKzmnf3QxEotkmgJH0Dp5bfnKe
Pvt1vpOjfms16B4u7hjFWQ66Km36RxVTOViw2OQczV3z1mybFwgSuJLs9s7Sv61YHLOAm17SoDsQ
2mOP3NE+lnjyOGXTIYiqLa11H2LmivlfyfhvJOOF10F+zaHBmHKWfysZv1PgHNfzXwi4f/kSf+ze
8AOQ9QBzy8H9J80YQA6+ThDmv8Nx/6kZ0+DMio20nQlYmTzd75ZQ7x8LqoS1HDVZlsX//keWUP5+
f9GMsQBZPuI0X9ZdCCj/Cw04SFNahua64VT3bK7cYObalFT6wdMb6GOZo/DAVPnk7DTHmz5paK3X
ow9zKWV2nOcScyUNj05z48nqIUhfILttTdzhnQSBW8RPMzN5avuHibK7odaRQ62d61KCXjafiR/h
50PoqNg5M114ZnUtPGbBmG7MBFu1YeF1qQ8aZIBYMM7I7DAb/rM1q1PV+FBQEhoZNXbY48YCZR5X
w2XSsVXxmvIcdcg6vKkaCM96uOkbME6mh++QMj6AnMRQDK4ujj78ytLu5Br9JR/rY2KXJ5h3r1pr
QDri9Z3JzTLrpkV1cdX4ouJ0U2vyKOAZ1HOysQYOyUDduFW7H7UcoQBYgwbbYbEUOeq7qCSeWeVf
RVWtfX/EeIq9W+92XhJvlQGzkOU/DyZvGG4JObt1WYz3rTusrca+6RB/hGLrwduxs++V3hznAmoe
5RQ+jZNtjzbgyidGu7WgycDOUopJ46cR12blRWE06TR6ZRuV1sdUiX3QVOei8EJgAKdMmltbIADF
y7KTfZjUnlXGDaNKbq3yrRXlLvMtgHDVTTTfzRkTj4y2Vm+MzPjfsgBQuqB+h6Djxp4Mx863Ln32
nbb4yzTXe688RQdGMS4usP3s6UCJc4yWJksMox/OZaBvkrrf2X35NCIxsG2GxMHLPZiOZaHeqKA4
dblzyQhD96Di+gFCJdmXeeVyAdTK6AeRg1CQEtdE4X8Eo/kAz/4UJPoaNXenXAo0E/22jqnELsgm
9QmCs5vtqrTGaZWZN5ns3yNVbs1+2Fc2w1dQ+xo8LbXvS7ZyFL0/2koRfFzGpKXJesSoTOxfExYN
0HQlYahcNY1z8NSHSJaaTrGpnHrTGwyQZGgZf2sHVrPkAuYdtEBubT3iNu7ApLRViE/oEPVeiIHh
7NRQ9zntE3M8IzqHhsrZzTpMYeMK6xL1pNZZp/liIPTesC+uZEZER79roILUgu5DQgywHldVEuFn
+1Gk8zOiXVFBu1FecL3VVwIEnBk/mWV8oX2JsAs1ze2nXup31nTtGwx8psORbBwnljpDht9Wt6C4
f5BgD7PZ4GucpM4VCE9xx7oEVYBMxUWSnhq1o/AwcwEtsWzubJLtwsPYPTc5tSR5uhrNt9h/C2Ly
5RX2qKGgCN75HkV8HP1k7+MBnJT+XY/YEF0/NHP31OvftAdzTns3lsenVzUXSyNa5J8DZv+0b8NA
aY+1JbhldtDAAq5cFKUFIIJ45jJbHTvR7TGSPRfshgvdfWbIw1Sc0uU83AdV/CSh25iK3s7gprNt
mAr+CjB+2DGPBTk1UcI+BmqBNuJdeM+qzzQngeVY59H1wOywxy38J33oHkRa7PUpwt/s7Wszol12
gCXDh9MLOLWJdqYOTpUAGNGpjJjo2jdCW4cyfa8dI6zTIBQCHqqLYbTXzE2Supvls2DbEu0+CQNo
StlLqd3RssBOxdx7jGQ1266ZpWtVzRgCXtIhI0B8Nzgf/iCPQZSEbpmf8JZsh+hVCpc+5ouy3l3n
oS5RPU1zm2io+OnBmZK15Cm2hQasw/pWy7Tp6zuR19SZqi0nyRrY+FZkWBhgj/S5eSKLjKUCGKyf
sbPFMRCxhsWistZswNwjU7i8AG+ns64O/eXraT9xe7Bcjx6FLy/50uhudjzJgO6EZvdk6y+KgTzu
7qYlEp2P4SA/Gu4EcEGSIgpHxFmi2HBO+lAs3dYRDUERMRtM409S+8amyW9RYfRmWR7Rwgfghu9D
m79a7hP2GG1IkJ3MnE6w9rkszWuvdRtjwaHiGyiNZ6Ok4ZtWUkVd12CsiJXRe+isykzdFPZIZ3m/
C9pfGQgaLePTU6Z3vrwNxI8ob0v1rbtPpvs+Wzz+nFSO/MCeGrFVbxNAgOI+Lu99xYU1S3aW+vJd
c28VGRdmNAZUG0P+5gJ5oJlo5ZTla8pmr+c67gd8fLynAMND3nsnVxvXFaTQsniqlXEYjH2M0m4m
+crB/G/g10qanz74SWPWEPYzr0RmaRbLHvvoiE0PTtCkzM4u13L+hG3QTChELB4bvj6fpaepoBOx
Z/8xePuI5l+RwnWv4y0Furtseiq6T+QAfMPmxslhfEZfvTXtoO2F0isuY4J6kLsUMP44GPnJd2Es
1mC+g97x3E3p9HFoNOLU8XZKoASlgfPsKQWP5963OQ7Eh1IYqHkxEiPkxY8n1L4adbNPg/gDPz8H
KN7/VmPYtodLEuS4/n2KrFW5SQ3erJHGeI6NRHfOWt++C6S2QHq7FjRV04JxcSP8w8Nuccfr/gLJ
MEKBogJih5mC1nF863mq9gkmBxxHvyjHhucarEw32xaWWPdjzafFJjnw1Di4o8C9WobH51gd6zE7
EOSDPG+zdEpLansp8oaGdhCpv6eYyDkZKaXneMnHa+EkeyanEz+Ko/L1c6F9+rOi8vvSYRtb+xj5
aYM+atqD2wybmbdLL0JPQwazx0MC6mRlDdqPsXRiOVRlD7TMQBLK7r0ykuzDMr5jS52mMUvxyKTH
zqnfgVSvrNK49zjaNF87OgmLOp0Ivl4d2H+8TUYWUmC775anvoZn78xcLVo8yu3/p+5ue+uorigA
/xXE97gzc+ftSoUPBQmRtigFWlC/RBGJEpMQJ7EDCb+eZ8+cceIZ2yo5Izg9UluptmLf7X32y9pr
r/PkxVekgP9xbuXMS70gqrP+3ql+th77u+eGgj/Vz7+guk6taBy+69vq7o8ovU97jxEPh69JlxsQ
PH/+5eP+13+fvzHw87DzZ6/Hn7940b3829iffXN4AwAwjhntVBBgenrGMx+ThX6GnfzytHn46n73
/eP7Z589G6rvebOx6BPY7J1fvvnpUD14ofe647HzLp6F/iWgvqr+52joaDGp+3v18vVXb39+88WP
r3797j60r75vk/9w/p9nrx//986Ti7vVk3Osph/vngK4LmDXL7EIX1XYzP3bJ7RvkVd+rr87vELA
q/rPu9Ond5vm4iuLd/fePB3v/T93Vn95pylCU+H04u2/LMC//fqRP+fF+cJH/fzBxYN7Z6fPL749
+7Bvuv0f+ujR9JO/ffvi0ScfP3j40+lzq54Xr05/uMBxnb/25cNPPqb1hyCAMhv0Ww8xaYFWPInp
d5w+wK3/5LMHPujrh35Yd9J1dOFFqI8/euZ5x/R/3xkQeg+UA1AfyLA7MyPjPWPdZI7bP+ls19u/
59Zf/X1rxAZj5+0SqpbtwWN99vmukJ1/tzVIvBy8Flgz7XxQiFdWIShQxa5i+ob3Pf82J7n9E+9s
Fdr5iNpN5znlYEPnW4Un2OisLXVOhxbPyir6CzptyNfT4Uv+Dn+8r/xw9truubv7+PTs+ZWLs1YP
usEzVv/Au2vSnqCpHzU9jHnlozcnHjyztN6GVzgc5k/56LcFjcEjP/3hgHjUh6TSHg5BZPbosbfl
mkBVrljFPQrNkUO87hCnTKtQ6a19itg6pus0/47vksENLrI29Dsf6U/icQmAloswnWtCau1ZnEoU
n06JIVVusYPd9LYroGHxwGlmSJVHtHid/8wfOp7zu+IrnsjCLY8fNfsKXyrwBkm7EMcKjkleuc+2
ijcW+46smSdk57MNqRUyoLdR7NfFUQeUaJXGlo3Y4r8awtP5vjJWII1YCZoPyaCVr7TTA+Fd8hVf
L9AqAO2x94elLTd69ibXKr0bhKPqLZzlrKwi2tr28i3x/KZTYlwRGH0AAbKi5SfCZBcl40lvZHFs
sXDnsy7VCFPVNCSPXmOczp9VlKwTxtUCFsV4ULwekI1n5i9/zspBNEIH0lnrOoX8xlgLwqFaWOCV
0X8o5fv+0DbNPuGVnv3QuonzWTtHe2KqRF9xqVjn0PXHV6y3OwfBFCMw6mnY6YfNXO4DCpTaIqaW
IN2Ya1LxUHdI+FWh5qAyZ4CosOwpy+0QVwnN2ZJNTcv0qVfZpiYa1/WxMFDgnWlVDya2/ly08tKf
LCt0SFrWdHnbfLaFmnymi+gK9Y6qaWj91U0vvWwWSD7kshAfGo2GUwhZ9zjdSdQpHazgMv+U6CQ9
VPYo0km81UZE93dbxQPgAlLt5e8bnaSuxpbNktnKvDpNO4j9AzeBHQW7IC/rskrND0hKJV8Rm1aR
RBRpQEvpG8rscVq3n/Ix6kVLsDO7Quu9/NiRIoDLzWdbzR8rbabUNn+90ApNNMER6WqRdpdqHtga
uOriKtu4AiEAKjXphhV5g3qBdmhc9QZUIEnm3yBJvT70er/5rOtXztTbtOs0ENMp0ir0v+0KKunl
yICmc63SnUCbLQwuMFo83bSKKyJxKOSlcFxmce/3V9uLgPYboci5VgnF4UNrvWUpVPyLK6sEiC9z
L6l7+omlFfctvZS+hhhWfGbIzkEQpUAbgLzpBm2t4gcOSHV6ijhl3qC2HQ6DYQJAXfe+Qw6SfISV
IUEjx220tXjrgYEh4WxlWkVRq1tVjYLy/QXzb1BIYRsELJjs1leIeKriFpytzMysl9UHMs049jtk
ZtG2iXi7Tj0Aav9+7JanU2I44RstFLAf4mFAZWauiwzGv8aq6rdVcIVGHo6YDWNCrucrWlpwNaqE
71jpV3zuEEb0ekZEZL3XCRj0Wle9QVLKRaxVYhMIXtMcx0i42aewV3WIDUt+3QZVX5TUFh8ptN2J
kY7ZE+K7hwPm3zEPPzGyETVThRqv0K/KEjbhKanbKXUoyio6ngMOgVIiO44oSyhreLI05dcYZK2s
EnSLbljMUuao2DRbNEEAsCzQ5JewomvfkVk/XnaBW6uExEgAFNMpMwGLe6GnTTbFALfboYQFBkBb
L0c62xvkhZEDyfIyA0o1BAvpAOjp56dG8lAlfQ5ZAtXNUtFvzaG25UYmjdMp8+r49dp+IPsue3bN
nCCzwqwZBjBmfK8cWwUUxf6gOilzOExz3xhDH6b49r+5dZoCRHLXLN0cScTeQNlS8Vqqk4RiaXek
s9TUqTXNcpLaGy3xHlv61Oy8cpKpvekXq5XZ9ulvOpJVXTzSsNXE+gDwXvOIungJEWwDigkKHVcL
edMpspqNFqfSjplTBaw0Q14ZvjKY43juL+bv81nPisnUgiYnXspklUJvUGPwr9ZSqRgHZodZTa/B
lpnGMui5pm6LmXTbpQqFLxXY+aAlibahWjx1g7nRllVwWCC8S0reWsUPiw4glbtl1m0GPK27I9C6
7UN2DnKD+uEIkb25xq8OJm346umKFekrkiggHTmpO9Q7ICgmFq6GNnnxFb6wykHGJ3iWbdkkWZwL
U27KQ2qWPYiPVTfQDh/XSIqrhYHRSstz7inz5uh4iD5G4WaoUWcPeAK01z01ePqXn3rlI3xIGbPw
ROdsVxraFvmzkz7B6Pbys+OJhyOPaGDA7tWNYa4gsRvtXGbqAnOOKTrmmQuDnWM6mptzfGgFPHpc
ip3XDAEDyvflogc7dBzUJzUMBSmgzbbKYDSqNz6AH+az9pUWxNLaCfITpzN7ZWk3R1YMNmwwl8gy
z5VlRi3r9dQumoaFVX4NBhkPN5DUSCBlkRX+0DUEd4XFARTZ5fsK9H40OBNlk6+sK3w7CoP5ThV4
8HSKrE86Ciox7a+QjeTk/LiCD3ygYbz0yFurgPDBFEw3nUJzj3Rg+6A33cCFnLuQrBuEaA+cWUYX
G46scAwBlpRTyi6zToG4GWUep3k/cD3fVwgmB4FjWXtcR9sOL9DwdJqoxA0q0ypKz6bGYUVKqwC1
+VbBXWOX2ISbzjUEN+WsaUrKQWWiTGrabmSWER9S+ZZvlYl638W7nUvcWNW0SB6s9h75oMAqTpEZ
cUXpFcu+O9QrpKxE77iUN/iKWY+pW5sgyTJvkPZYEoKFAYd2yMxE9oMCRSEsWWXbFTYWiy8Xj6Oe
KdBXICnVBL7FTl+/A/ZmdyWez13Q6W1mNmjuIVHphhUaV1QXMRZUW4HfdshBkBkb/8t4/ZraVhAz
DluGqoX6SmVrzXBKLrIJt0O0FZ0QK2OhbhVlbXM08Kylbyzw5qRlYxNO4JKyNjsjU7MYTMMEqRRP
tnXKWI++vBBmC+1/PLKHzmX9BEU0n22A2GYjddJZnAOG3LLyFTuIsaqaCplC44muEASpnJo62Nw6
hVWQmDyOuXSF2+pNRxhPKKbRaaHz5OC2epARlwTYkR1lwbCtijWUQ+azjSt+lla67JpWDAhqRLi0
QUe2VYwAA2gyh73RKgMUF+0gpewyfYWCAaW1I2zSFcr3lVjwkZIxk5NV1tMwW7Z1C61Ax59OmTUt
ZBXtSAkqaWBl5cYVGNxo5gMF3kRZG3g2FJtCCxPBFY3LWgX+Xz5PRyAhNmMqkHxjA6TI1dKclbiC
CxQgiu5EcQUz8HjtHqMN03mtAjPPZ31lRJoqxCO8SDadIguU+LvCZxVSpoK70CFFCKtdl76ytQqs
X8uz4NozUF4WmK+Y7dztpKa2g8qSC4LWZVvwFoDWY3kBks/htciyzawBcKibVWE2OLS54XX0ll9w
ceAy8/GprxSzFhRi41QMm79eoq9499pKjxvU1IddhoSDkWnQLLu1NaTgoLhfwkpF+oiezShvlIWl
jB1yDxcwIqm1lakN3KZiQAIut4puOnOBWFY8CXFDbmw8qJFXee4AFeCuu4cLLntNRtZgTXvxBccT
7EXFq/3OETxGByQ3ngwnMJKQc1xK+21zHF34qFWc40mh1ZsRQ9tFFj0e9ll4qmCQhjopyq4zspmq
kjm2EudvKLJOCTW+mNQhYsSmeravYORrexsE9BRX1nB1e9Ip73SKhToJMmQI2IVaW52finU6+C0H
BknmYOArqVjy8d7uYCt5dpJCw6zyJEoKDoIbPZcLGRNkjU/oZ5gapavjaqysIprgXi64Upm+guE2
6M8QROlV7oGgQEdwgC5nFuuA4upAJfQTqQkos2yL/cmQaoOWEuWa8YwMX4ntDe02ys4NvhJNMoRF
GTB/Q6EIStBDJ1GT+CRziZllFTtNdgIv6cLruNKR9sOKJGcwW6XQGxQL1IB1sjHDDow3rEgLDyTL
kqtcM/9S6mOSLZs+ZZb69p9U+9Pq8D5TQR0UwRzk8vmIG1eiLW5XCDTTvpq/XiYyayboYXr4I711
NJvcolYOirUhHIbkLOsc5BsIHeCSpfpONC5vrh5UUQMfWTkEQ1NNlRVXqIFGal6X+M0J6n99MD4u
2Ue6kLOM7QS5Z58oq+oZKagmH1lbhWSo2plka8o9hcaT0IWiOAehDfZZ/s3xOFFIkd5c05I8jj26
lHvKrFNiQzbKULJLFKJ2yMghCRBbTSnKXgOoqPS1jMlXiown1rPNq/o2hNxkoWxfwV6CqCDOba0R
ZPeJpTvZq8j6BAzUHOxlqygAZYlZlRFdR81ejPs21ogxIXXwS0Jgmb4huoa8H9fAq9rjxmD2d+DM
JY6sfUR0jS3CUJWYT4kZWPnq1wver8HxDru2IzWQo4bmUpd5bZXY8Jn2NtLMo8ibM9C1RA2xDXeE
G+7R7widMPAbWUt8xfo3mbIE3ZZ5g9qYWwop9NaCj5KbiUPmz6ZKEPrms67sWQWyR2qDE5VXvFpi
sbticSskxfZBZBVrItQSULZNMWRCJ7QI6ZQJttkXpwZkeBerx/mEvxj2SV+4G6mIdTVW7V/Q78mV
FU3iakGktKGQ9LDE94CV4NQqnJiDTmd9daxr2KMEJxQNzJJ4EBQtlRiBgYNyA0o8Ha2Bgt4lX5Fc
rviKlcGmFruW0r7EhgfLAAIZG37KWOV2tlWCHAqUpZF5QxvYwShDPaFoURCGiHVQGxZa411We1C4
+EI0CVd8JFijaBlqu3S1Csw9QasGpptlIC35GDvASbExagywtH/XWEXwMmpLTlQmTG3AY4nNGxih
+r7H5Bjq4D2KS8G/a3JPiF6U/goaN4+gojemT5jNzzEYJr7Vt/025wT1LeSx50BTJnASkRBfFduM
K+e/UhQDHlr6FNpurE+0ENFIpKRUaGmPKRPaKNDCFkydn4nj2YVlesMya+hRlI0lXFIbc5QtMp5Y
OTbGILikBbRzP7eqGQBKcLisY6OEJV9Zg/YTCx08QXd/OmX6CmPYQ4hJumyRH0+MvQxHalBKsso6
ymIheNtyRCCbfaXEqi3AQHBsvCwL/LCClHuDYgvd5NhbhKkMWUfbeIzSnUVrKLBAQX/EVfLfWJBG
LvuU9gC8lkzefLbNMXiPEnQiMpTF9JvqNTc/5tmmCnuIt+mtDXdiyXo6W3MIrvabBfTplAmz+XPF
8whezpGK94gksdEdwsbzh44K8Eptj67EiXSdqYot0yoBKlPIjeVa7fEO9ZqaGBjDLvNZW0Uunm7q
kot9vUC0DccCfxjLzy2q0oNtGbkY+KggnrR157SzzcVeoyHlisownTKtgpOD2+oOBYE4vw9UgHA+
QWq5QWv4Pm4QbyKWOVulTGQWmUo+pjfrNcxdanyP5inaIrdciSdoSqHG5Nngon0kXrbQEQd/eIdU
DJF1dWx6LPXa+uaA7TXiiHQJsi2zD6T7QawM1KaS3aW2x6eUxRZ244a81Z4Y8LiuC3r/O6zyPxQz
55/+Nb7rh2ePHrz69DcAAAD//w==</cx:binary>
              </cx:geoCache>
            </cx:geography>
          </cx:layoutPr>
          <cx:valueColors>
            <cx:minColor>
              <a:schemeClr val="accent3">
                <a:lumMod val="20000"/>
                <a:lumOff val="80000"/>
              </a:schemeClr>
            </cx:minColor>
            <cx:midColor>
              <a:schemeClr val="accent6">
                <a:lumMod val="75000"/>
              </a:schemeClr>
            </cx:midColor>
            <cx:maxColor>
              <a:srgbClr val="0070C0"/>
            </cx:maxColor>
          </cx:valueColors>
          <cx:valueColorPositions count="3">
            <cx:midPosition>
              <cx:number val="10"/>
            </cx:midPosition>
          </cx:valueColorPositions>
        </cx:series>
        <cx:series layoutId="regionMap" hidden="1" uniqueId="{8A6E2CDA-B24F-4ACE-998C-DF7DC4DD25B7}" formatIdx="1">
          <cx:tx>
            <cx:txData>
              <cx:f>_xlchart.v5.5</cx:f>
              <cx:v> -   </cx:v>
            </cx:txData>
          </cx:tx>
          <cx:dataId val="1"/>
          <cx:layoutPr>
            <cx:geography cultureLanguage="es-ES" cultureRegion="CO" attribution="Con tecnología de Bing">
              <cx:geoCache provider="{E9337A44-BEBE-4D9F-B70C-5C5E7DAFC167}">
                <cx:binary>3H05b+No2u1fMSq+cnNfBtMDiItkuWRJJS/VVQmhslXc91XMJpxggg+TfkmHE0zwYdKb+Y/dQ0vU
QsseWtC9fUECjUaJOiLNw/d5n/3582Pxp0dnuYguCtfx4j89Fr9+MpIk+NMvv8SPxtJdxJeu+Rj5
sf8zuXz03V/8nz/Nx+UvT9EiNz39F4ogmV8ejUWULItPf/kzfk1f+mP/cZGYvvclXUar+TJOnSR+
59zRUxeLJ9f0FDNOIvMxIX/91J/cjaZf7kf9T4enqF8/zdUbVRlNbz9dLL3ETFZ3q2D566eDH6A+
XfzSvM6re7pwcNtJ+gQwdymKPMXxFEusD/yA43v65nSPZy5ZVuBYhhfX57n64pOFC/x86S6fTD+u
Pz16Sy83tHh6ipZxjD/q5f/70IO/AE8Af5wfpubiyBPYXu7RT72keuo6CPj1k+w7vvujgpixL6/P
yX71F8rTl0fyyyFlf/lz4wM8pMYne6w2n+h/OnXI3Pukfu/P+8Ppd9B9NlL5S4ZnCIKuOSPoV6QK
rMAIFM2KL0eD1O+LaKH7JR7mO7d0nNQdtD2pO0xnSJXmI1l9/i+8eu88wY+tVP6SJEleEChuzZko
NkhlL1mOomhK3HyBry++XqkS5Mvy+X/8+tMPrNQdtD2pO0xnSJX7z//Vvx1O50r/vCJYIBmREUVh
QyyIOxDB3CVBcYJIc+TR1Sovnv9nEet+9LQ4RQwfwtsTfIjrEMnz6Xg0Oac45i55FsKWpOqF2ySY
vaQJViQEarMHs/UaXa9ceRH5jumdIo530I8QW1+uM6R+m46nN9LzP+rnelT2fUwcc5ccw9IUy3Eb
0sjGqmUuRYriWYoWjipO314Ulud/v3tLx/fYHbQ9qTtMZ0jt3/THg9G7z++jlIo8jx1WpF9TKZAU
LdJQjtf7+Xph9t2F89OsPzv6Uh1nsAa2569GdIY9pS+pI+m8YlbEimNovileuUuaZCgOK/Ho/qks
fizNH6dI1y2yPY9bSGeIvO1PLuT+fHxms5QUaV4QmY3wJJjXS5LgIX4rO6c6Glvm7cK7wN7nnGSY
7oPbM7uP6gy5IBZidnJ3znUKO4VlsTMyTU7ZS46GEkRSG0WpwSn4XLgLLzllpe5h2zO6B+oMof3J
dP7893e3rI9tmjBLRZokCXGzEF+tVPaSJOBr2Jo3DVb7nh89/+vdG3pjD90A2/NZX6ozZErqeHxO
FwM2SlYQGGyWa6FKkA2pi6UriDzNifR6J21wKS0d5yT/whrXnsnNhTpD5E1/PpqMxuNzilnukhRY
imBE4RWJNMEIPLx/9apba7M3i8j0TMc5Rb7uYduzuAfqDJPj/oV6ezfHwjwzlzTPijy78deKTRUX
WydELPx/GxdDY2GOFxcqAgxYZqeQe4BuT+8BrDME9yfD6e3d/fy89AocXICCQG/k7mvNCIIZRgxL
Hi7Zvqf7cZJGp7C6h23P6R6oM4yCy5vRWTVcBNVIWiRZsvYNNYNqkM00TQocfXwfvYeia56k526R
7SndQjpDaGWRXk9vn/92oagXEMg3UxgwcN3Xa+eoo+ZjWi93ie2TgrL0enPl4EMiyUrhrY7GHlsZ
idd+/PzPC2V5AQF548Oegfv+3Vs7rv++/VPtuX/7NzrzMszuVWk8nSMed05Nmb0UCJEnSLHWlJsr
HF/gCJ6j2U1cvSG4Z+nyh+NHCMmdoi8foNuzfQDrDMETVb46s0UrigTDQdlqKM7MJS9SDCkyx/0T
k+WjcZIlWwPbM1kjOkPitYoFetb4DHvJcyIiatwmb+WIX4KHziy8RF4rSd1Qma+XWJwnhWe2yPZ8
biGdIfTm/q5/9/zXd/e1j225/CVSG1h2m9NCNEUud8nAf8hx5EaJbiS13KTJInn+/d07Or7TbpHt
Cd1COkNo5QmWp+OzSlr4m5CjBBd+ndICyg4yHyBxaWyhJLExjBq7aOWgffSdk4TuHrY9rXugzhAL
BXk2goKs9N9dGh9brJC+DAeTtXYUHnFCcQRFETR8iS8H9Oj9yCpU45kJ1fhpUX9+VGk/vl73we25
3Ud1hty5ejean1PxRS4SSzMMQ9fbKpbkwZKFi5hkeVpkNvEAuDL2iZ0vEzM6Reetge0JrRGdIbOy
ax+QVzi5Uy8G6nyuzutne3RxVCv2j0lphUi5n4ye/zH5j/d3mJT7XqIye4kIE0MzYu0jayZpIImK
hWZOC5ssuYY+h+V975nP//bevac3BUqNbf/67V2wM2/gTP1yr777AD+2TfCXBMOQPPI23nR8Ih2H
Q/75Jg+g4U6ZLcN0+e79HCd0g2tP5gbQGSInCDidNz25Cg2SVVS/DlE0dTnEgUWG5SkGma7V0Vif
E0SfTstO3iLb07mFdIbQu+lYVc650WNpkhwNH1d9vI5J8CRdGVxYvtXR2OjvfGf5dMpGXwPbs1kj
OkMmUm6GZ7WdobXBeKZQPrDmSny9OHmiErGVLH45aqG6TXTUTzKdkbb4AmxPZo3oDpmToTp+/scM
WeW39VN9U19rrw8hhESRDCL5761PVoT7uWE0I4S3dJ7/HSClPH73fo5vnYfwD/B6cNnOsCv3oZCf
VfDCjUXR8GRtqwFeK7oIK8HIIoj1Um34ueQF6nxOkrxbZHtWt5DOECr159L09py+EBAKu4UUaifW
kayqSjjTCCYeFb7SIvrhx6c4QrbI9oRuIZ0htD/rz+HdOmtwgb+EVQLth6rTk5trlEMtHgdvNbvR
nxrKbj9AIfHi6aTwwh62Pa17oM4Qq0rPf7s+b1gXDmmKYxh2I1mxHF95t3iBpnH6eOKG+uP5n9Zp
Md0dtD2rO0xnSB2O5v25Mj1zOs5LlIEV30rHYSGheRGG60aXamhMQzNaRE/+SQk5e9j2vO6BOkOs
pN7dj6umBmtv8Hk0YIGtluMebQ1XNDIiq7TIjUuiYaFKyyR1qo4B79zRcR14i2xP6RbSGUKRWDO/
m17Ak3ROj2Bl1nAsjUKujS7UzHRFSJCgYcgymzAvzu/HF5DjEiX+BRw8J/kF99HtyT24aGcIrtLm
1HOXGMCNT3ICCH7bbGVJdCSBrD6qDFcJc8sfJ9YZ7IPbs7uP6gy5d/357Tndhch340mCY7jXniWB
wimK2Wy+DWv1bhHFJ3kJ17j2LG4u1BkCq2Dg+P7MLiU0OULSslDL3mZyK0raOURq2LoRBbTjfdlb
ZZOO05O8Sjtoe0Z3mE6Ren0PZpG4jLR06axOYAE7J0/CEdGkFcYqTTHCVj9GYlWT1usU3CJlGcni
P05yBL9kGjd+5GNUN2+hM6TPqkZB4/qZn0UxRm46LW47UxxJfUSfIGRVIU3j5Wh4J2ZVmyDn3Rs6
rhfXwPbE1ojOkHmrDqcPZzVz+EsKriS4hN9KfGAuOYrkcPq4r+l2qfvZSWbOFtmezy2kM4Rewx3x
/PfzZrKgawEOqnb3Nk0c6FKkgNN1bKfhjriGM+L5X6fksWyR7QndQjpDqDydyOpMPnN6EjyHPDKP
OeptH1MVfkVm3MYZ0dCDZd97XAaPJyYoHaDbk3sA6wzBaCxzjYKf/jm31Kreh+axJDdG6ZF8VoYW
GJ6rfU2NfNb+j6WFcp/FKbvqHrY9tXugzhArj+6VvnIhVVnoD/3/nPzYPpgOehlQi+KChr8fiRNY
1CyBPJeXoyGKZTN9WjxdSFUOeraITlCZXv1Ce4pfQTtD9PD5Hzfq94vZuH/mOABPVDXyfJ3k8nrj
RUEf3IvUJkWt4TAePv/bXZYXM3TPPcVrfAhvz/MhrjMky1N5Op+c1cLFaiUggBGg2xxYro2IAEqy
SbwCDYtH9h/9yDvJsN1B2zO6w3SGzavR7aw/OavhgxoSpB/CU1y7o167FkWUe4nb1tUNUq/MOFh4
J1k+O2h7UneYzpCqTCc3qOL7e4t2t39MoQGcoHf9i8G60n+vcfo7Eb2PJahXrjEW5fyoJV0fTd8Z
4hkEegui0Ht9vrFlwO2VLC4Gy8p3ttfW/J37O+5ZeeN32r+db/xAZ17V/li97k8U9Dbrv6uFfZR+
Gho9XC91TenrDYUQ0boXcmi94zRcp31naS28JzQ4O0VhOEC3p/oA1hmCUVMkg+Izkouli70Dgam6
+ATkNbQFONUEeNU25DbWNgp8ZND77h0dX81bZHtSt5DOEFrJ7umFMr0ZoaPSuw/xo2uWEUiUFW1F
9mu1oeoGC7vueAZBJSn9C8XHVA79lMhkA9+e4gawO0RPZ+rd/Pmv5/ShYl/GRBak6jUN9qrwGIVI
iGNuNuz6zVoXMtz6wTKJnn8/xXu6h/0AqbsLdofQvtSf9Mf9+fCc4hhNs15WZD2I5tXQksoeoChK
qFWxhrp/u/ix8BbOItJPEckH6A/Qu3/RzhAsP/9VVufqOctV+EuOQ80CI9bG3OuFi5gkGosKG/4b
m638/PvjEvOD6uV8NEx6fLfdQdvzusN0hlQkYJ7fQIe3TCCbye9QrATMK9kfVLOfT4BUyBPN8i2y
PZFbSHd4vJ+P7tAs6a/vLoWP6kyIbCB7q1J2X44jlJLopVRbuVX94AGlaWQmaJf0e/3xB5antMN+
gNYdqDPEDuZIuBxNzqsLc+hEiVqy2n6FVD0wcaoOPJX5w29cpg2pO4iQbml6p6jBO2h7VneYzpBa
penNMc5PfXdlfHS1MoyA/nRkreM2LRzk6VXdRV8yvfaXKSyMizkm6y3fvZnju+getj2he6DOMPpt
OmlTTPbHOESn4/638yrlHGwpUqgjYkfi3jzPYnykuImMN9Lxp85idYo6vsG1f9M2gM68ZWjyg/4+
cGeeeawKK6IvF/vmqLlqNoeINh71htGgU8XIzSW6lp40VmUf3J7YfVRn2IXprJ63GArGMTRxktmm
Zr+2rzCig0NZxaZhQNNTHaErwEmxsn6NbM/pFtIZQuX+vdy/PWv4EzXGaK0C2ft2RhlBswQpiJuG
V2B8f7OXF+njIj6J0h20Pac7TGdIHczR2eHcMW1B4HlEtDeZ10casYB0eKe3G+4hqYMIrR1Oi2nv
oO1J3WE6Q6o6rqaV3agvNRYPI2l67kRBkRcIDBGs+7K8DipRMKNppm4MDkt7f9WqTjW3zF2+VFs8
mD/803IGj/9Me+KP4zvzEmCMOia0nDetm7vENDpMcYUqvD6atjZmtGBOFia9bppGNPzXN8snlDWe
lti9h23P8R6oM8TeVqEJODrrRXXUD/VRa5ukMZiFxUa7PprWNnglhCrkuNmHG6m/L5EFuDzfvaW3
bG6ENF6g7VndXa4zpKLD/1Q+b+dp4RKNRJHPzdViGoux4RjjqgAy8+Idw3puODzRgN9/PK3x9A7a
ntQdpjOkVm2WxurdWYNMQiVh0XpYqNvyNJcqWjGRDNJ/uePZWn00WnKWyUlRpj1se173QJ0h9gqW
LWpszmoLYW+tKpNhC21k8GvrlmdEFKATDeF7BaP28USFeQ/bntE9UGcYrXryjM/c4w4Zk8jFFzeJ
9kfcitXoX5TUHG/mXDXIcU7qcbdFtqd0C+kMoVVQYqYqc6Rf/V+pM0e7JfSA3051aObMIuhEchyD
ZsHr1dwwgaqgwWz5FCEJa11wfprq9PpH2lN+7BY6wz5autxgRb+rj35URYZcRjc8yOD18bqwhuME
dH3hN76shumDca4uVvS7d3RcQ94i23O7hfz/Teibd7f2FqwNm4MvffoYacxlFbIhkXLTUH0pJGLB
nqHr2esN1Vf2Hd/90fQrHt7JcbJ2yINv//ppd8KMfdlPEWVYyf7TEmcQDX89xuDVXAMMDvhj4m0Y
cXSj3p61CwvMSR7DXpEHtVlMR3QdQoSGy2/ylhsx+7vn391lfFIXlh20/XLaYTpD6nCO9EblvAKS
pGhaQCXphtOmYYLm+BSmBYrwDb8cjejMMEJq49MpAnKLbM/oFtIZQseVm3c0OS+jPFqsIOpdFw80
pSgCclUfJXS+WlPeMEzGlWvX9E6hdAdtz+kO0xlS5emsL79kIr+rN3xsU4RqCkcfiKtLSF87cZGf
itGQdUVQY6HKfrB4fMkJfvem3tofd+D21O5fsjPk3iDJsVWaTfsa/2pkL2JvdLV11jK24fJDCB09
PNjjtf43SDn0TmvZvIO2p3WH6Qypt9PJ7bmHQvGo5SZgemw4fb1cUZ1HV724118g62VZl4N48Wkj
oW79DbI9o1tIZwh9iaOe2dGHoTOcgF74G0XptSVZ9WBh0UpnTWjDOOlXodOmbXJAEfXpuPDdIg++
/eunvardgzMUTtUX6wyhlWPopYr2b7eVa0hGi98v9+cuqYX7nUFArblUKXS9Qk99kt1Q31CYKpdM
H6W0Jznn98EHLP76CadQjvC0jD5dHJwBv/uozlCMxq/972ctHuAvEXARYLHWxQOvUx6YKk2JrnPT
GmsWnVkX5UmlA1vkAXPvrtktpDOEbvpw381H95PBOYsHUMbDVguVrHnF5nmgMKHxIPQlka1nuDb8
uJuu2HeRmXo/TykhaP5Ae5abyM6QjewlqT88a8d1HpmjGDdUdQxdH80tFzRXznqEVrfnGxlL0kI/
qd06sow20PbU7jCdIfVBHfblqzNP1hbQuQLTUt9qdYU2+ixDUEKd39BYuw9LffFonDRYewdtT+oO
0xlSkWSozs7pcUI+MIEmzWhGslmnTR8id4k1ioHq9VCixjaLtMJlcIq/qQa2p7NGdIbMqldFH3Vc
t/1KLZ7enrkoA7VcAsW/6ZjAeBoEwhk4J9bMv9aM0WNojhFhVcB0Gp9UnPGiBjd+pD3hx9CdIV++
Gg2n82mboq/23ijUw1dBcPSWaihVHE7AQEIxx9rAbQhm2TB1P/JP80Ptg9uTu4/qDKlQpKpFfY85
yP9ZZ/5jYotVo+LpXDmzf4VA82nE4l8HFeEhQ/lQHfRtBBWrTsF+9HSSZ2UP+4GXbnfBzrxzw3tE
Fcf3M7V2Qp4lOxkmGIu8ilrRe00sRaGkr85zrbqq7GvvwxRxRScNlvXHR+/puMtsD9ue2D1QZ4jt
S/NRv3KUvfsQPxqJQj4Ni/L9jbb3ahQhmp1iZAe+cnyeev9HZC7C9CQVfg/bntg9UGeIfeiPMT20
//z3M89KQiscpJ9XEwdfjqbFjRQQNJ6jq9l1L0djzT4sHMwPXTz/66TJSQfo9vQewDpDcOXwHiDd
Qx7dVqlG+7lVB48GLk2kIbVX76pxWJi9jU7DawbFJsVo0QChTUNuH41jVK7nAZI+Hs348RTXWQN/
8Le86x9tADtDtDp5GA37Z05iRj8rGrGoNYPEkYZlLFStKptr/Q2o+vtbr+plpr44KYt5B23P7A7T
GVIRqjpr/QjkLrygLP7bUNqMUcElTqGzIHIE1ssaq3qfUcSnTgpPbXDtudwAOkPkbX88PPNAB7QO
ZwkMVd8w2TSzqx5l6IyEcs31Fxp5PLcLRz9pnkMNbM9ljegMmf3JeeOLyMkiqllIWxvmCJckbBwI
4DWXDdu1750WXdzg2jO5AXSGyG/9+f3NWcfooMdnlVkOH0TD6wUXZ7WXQrIeFazfFlHqnjQ8Z4ts
T+MW0hkiR/BznbfJMo81SaGfDFHn6TRrfKAAIy+LEZmNAtxYk6MEsyBPaq+8RbYndAvpEKH94fN/
n9nfQKLxCI/hKa+WJod+2WioXdcjHOo8o2ShP//vk9wMO+hHuKwv1xkyYXtOVMSW6ud61AP3MfMT
7bGRpoxGX+/kRQoUy1B1z4JmrNCMvWV0UiBJ3kLbk7rDdIbUyrGwLbEcT28vbkZjJG60YPmPCTZU
9zvvD/rqOafmVYWeBGZdvjnpEl4QUWBRGXh8fEbljJgvfi6Wp4zN2we3fxX3UZ15GRF4uOvPnv92
VgkDQxitH+vcsCPOD2RyVi1KNwpAw4eJMECyCJ7/+e4tvRl22EDb07q7XGdIhT8LmbnIRxhfDJCn
e3feqBLD0qiE2fbib5pciFLDvQmdfZOS0HCEPJi6WWUjOBeDdBklpwSXXv9Ee7ZfYzvD+k1fVs/p
qK4GXGEh03U7MqKZvItEMTSARVuV44r8zeJxeYqDeoNrz+kG0BkiH1S0NTprbL/K10VCCQera2tE
H+TroiSR5ynMCt/EipuLduktH0+K8D/UyPZ0biGdIfTuHh2N3t3OPqbD85VuhIHScJesj9cyGCWo
GLNAbQIQDRfmXYpuRu/ez/HtdYNrT+UG0BkiNwn10rr98rtP8GOMovsU+tmAr3qBNnM1GEw1ElCh
WLVk2I8rbNLZJbRefv7XKZw2f6A9uU1kZ1hGaF8ZPZxVAPOXFIekaoaqczaOeDkJdGGG1nzIL2Lr
T2Z2mujdQttzurtcZ9iscvn6F9LzX+cS8jXqp3sGT0oVyBdEYTe36DWnrICBwxgTut1095cu7Ekk
50rPv0c/kLLx7o0dF8fNH2hPcxPZGbLl/s2sjw6+d+fdbqtsDJKHq3N9vPaDQjZzLJKwt9vxPtHy
wg0WKD5NTpHP++D2BO+jOkPu/XzePyev8EFV7ZZJjApcH6/LJqrYIYe6iXp1rmvD76NocQqXG1x7
GjeAzjAIb9N8cl5vBAYso85/29bz9dJkaEwwQvjikEJ4fSLvFOdDDWxPYo3oDIvIi5+ocFjXT/QM
eyl3CYcSj6TVd/Qj+ItRAL7xKjbU4Lnpe0s9OmVR7qDtKd1hOkPqt/552yij5IzkUPeNlrrroxkG
rsoM4ZRAVdr2/P6m+W3hmO++YMd1ojWsPZPr73eGRRmmS//23ef2UcOUYBnMFKt7Vb3KNa8S41AD
jDYq66MZLoQRsojfvaHjRMobYHsqa0RnyLzDMMf5SDpzLB9DBjAbBjMd10fTqVuN0q2aYNdj/xqq
zx2GOUbmj5OC+nvY9qzugTpDbBVRvVbnaHg0ujnvLopqUPgEuTofoylzq1FQiLuK/PFJT1WE83oZ
oe2R6Z6ylTbw7UluAP8fE/12WB3NQ9eJ/QpCkirmXSarL4harebLOHWS98++Ad14747oTLWQHD39
+glj1li4ALeFBdX1D/x+czOG0wCy9QhquYiTXz/1ePYSzULRgIWC9GY/XeTL9cdVx3SkpxMYmF35
+zlcx/OjxPj1E0a8cQKBNmiYLVUNA6NxKvbT6tRLpweUn6ItN6qRWYFZ90rSl/7Md1Y6Wl7Vf+/m
3xde6s5800viXz+h3/Oni2D9veqvYzHnBBJGoDgB98egyQRe1OBxMTc9HV8n/5cYMCLHWzyhWLw7
KwMjnPXogLsuhd5N6hCFylvRk78yHWUlcsZAzyhPMhlDlxxG+2pFhqfapPYjooWewoa5LbOmK8g+
yw1NwxdlUczuCT28CjgvUAnecWS7IAvJZPlcTTxtJTvsQ0zqqiXkQ98TdTVJjEKhKZ6X7MIsv+q6
48qcL6YSSzihkheaLRHuKpKzKE1HPilqCsUEokRFwqPQM1PVC2NrSDtMIVFFMk2DlS5rXCFOzNzg
VSugIoUhDULiOJ2QSkcwJJY15zmt3zCi40taTi9Wjk7KOm39FO2slHTS+xzmtChHpaY6HkWrPFX8
FC3cJV8EPYnX6albGImSsSUvU4Qgh7hxKYjdu9zNbng2uXVtTjFj63thidcc4ysJQRVKuYo/cxk/
t3R9zMXJgM2ceUnx9zqtCZKfcbSy4jROtXWdUwxHCCTWDQ0p8bmhZRKG5Aa9bKAJhSB5tvddY3JP
ogxz6oTRLAElvUCQC0MUJZMvr3zSoSQ2JuZxbPESa89Lq5z30lDJDAYwUh9ZussPqYAb5j1P6Vnk
beQ7KiV6askF4oSiY+5qZdKpXDjlY2SFqZL1+J+mlYiSGGiZ5PLJguODIV6ypzQuQzxGYxD6omI6
hSf1xFjVi9iTHDb/KfokLWteOedSMVNdVy+uuJU5cXxaU61c4CTKNP0pSfWufY0vlbBkGLnwyhtD
SG0ppahl7rKCkrP8wIxyXQqM1c+YcO6pGC8k4RKfe6VL4gmZeD1542sY85LFh2M3D7/xK/s6DuNh
T9ATifOZUF4ZlsxEOSP5oX3FkdpEME1B4gx9kRtmKAms7Uqao6UKY4Wm5JCEJvVSyrgqBUe8LjXf
GDBBPs7M1SwOmUjKItuWApJIxom5+i6WpqfYKWVJFBflksV5cpoxVyYRh4rR83/zWbZ3TYc+dcPr
vC+xQvpF1/iBHxG2nJPh1MnYWCHCRJDTMigkMmfmqcVZUmlzhWTj6xIXpyPNiIpB5q2UoifeCWU0
8oRy2CPMO9PpTXzLVIMw/8qWNDnwouguF0v8gBeaV7Fj5CqGm9lST8iuArNIBy4E1SDmC4noMXg1
UsOQBCHPJFYjGDUQykziw3Km0cFMD+gIb0tMKDZvq5wbXjGRmF4JZvnk6LapQjh8LvKVImTGEL88
W3nlvU0H86hneeoqdXWJ7IW6xBRlriCyZkmhQ18FARn8gKAMpB7BjHzLFiSaF2KJE0NbNTSOUIog
GzKuFsqMFZcqFZfuIDctVypTnsB+QZWKHqf+nS3yj+XKnK0Ef0yapjmMe5mNLzneoBDpO9pyrgTL
FyXf6VEyX5SLFeU9uBmnS+GKciQac3kDR+QkOk1mZVnmsx5ffo1IgxolK37OOE4p03wYSr5ZPJle
5inmKs0kWvQpOdUYSvJEo1DzIr5yioyWuJR+dGnOkAKtuNFt6o4qrWFuuSqUQkMKw1w1SPdKoHxb
9c2eauRWKmkl+T1w4kjq0T1jJa2MmcayN4nBqAztExLlr0jVpvhM1UXtq6Mpth3Gks+KS1fXDdnl
/KtSE3Ip828cW7xmY0ryV/EDrqcWbvkQU5RKZg47LOLMktzQjCTR5L05kxNyllNfbN26Jmha9nqW
xLmmLzG5T8r+yhlTK5uQOcNLpRw1r1LqMEOayq965tek4BhVh+AZFl5eSJ5PM4oba59jSxDHqahf
RStK0YucwGo0bpyytGSt9GZJFrFykTHeF3Zl3xN0JKqpEZpKWLjkzAv0r+UqyjklJknqu+MRhMrm
hTt1hN/cVS7FJJMqtOUq7soX5My2dJUN+Xs+zH7mlplLGuOpepzd4aH/sElbLgv6h+iudEknyB8c
4ywMLh0GoREqRaZErvYYZplC26maVaLK7c3tgsUe9JRk2PmE3tQufpp2LgVeqGqcqZB5MvCMzJOM
wrWv3V6cDpNMEJWS8L1xkKT20A4DZhwyzNBlpWJVXSfK0mu7cFYTM9TTmc1muroivEQSNL4nibko
DgLsb6pOWoZME6tUCRnva0gT97khjoMi0wZZYvdUmghM2bNNXQl0wZSNkvfliAodKSf9AdOTU39a
UBFkuOhIiZbFn6mcXEmpmfdkzWRt1fL1VMJKu7GMp1z0BivDjKUeH/XkPFAdJpYhLsRESNVVlq8k
X0jkXO8pGpGNyNj4khc/ieA6sQzJhEC0yUnu3qSpGvXMa2bFjqz0e8GrKz+UbUE2XCKAshBnilbi
jWR85lvu6eEAzXEUwxKWZS9O5DCwwqHG/rRWd7l/pbmMFPaiue86BTaKUcIPs3LG2jOXHa6iHy40
Ad9kbkqevXc4/lpkAl2FnsRLIpPNxSImB0wofqbdb4wofC17nhpwzoC2za8G1o3Eu3wGWeCPDM25
8uN84lnCiCKL3zyeZCXBgWAL2OizkzsO/nB+nntMIEWlb6kk45mKFrrY3ATDk4KV5igm5dGSG/Wu
SE0bUWxsyMRqnrHYqFgykIKcUFgvGMOKm+WpfsMR1m9Gj/ns68FvJOt9yQIsvcCKf6OZfOClxBdX
JBUsXDkLEiVwXKWwM6W3+sIyoVSaE+QHfUsdftJjnTHN+AWoTX+z8nBU6MYyCf1ZEjkzTgyGJVmu
1GRF8krIkTOK9W2JzzTqKiWi70JafnMJ4rtlUj+skBvbbGmDJT9UeI++pWPDuDa94nO5srlrWsMm
yFqRK9kBdD6bDq8oykyxe1G/ebr3wAaMJemGIWfcz8SR9VyTSu2JKGaJGKwkg4slipXi6BYkyLR2
E+kzB+vezW1TDthSYWJfWVHFfZqJcsg5SkB910qFtKFORNdlMMmLcqDxqVLy1rUB/YyzRYWnItUr
9Flk4tKWFqkh3vpC6M00cegFEBmMZBbh1M6tacDy11jc2LazoRVaShxTgxWbyqxtSpFASiX3BLl8
JXrFsDR7hrSipkLPHTgaK1EUPSRtlTACKWV6kmFZ0qrQJMOdMl7oSgxly2JMK/SKNmQvWV37/GoQ
Gt7IYFmlZ+vXHG0NU6ccCmwhO1F6S7O27Gg9V8rwvvHkmOSca1gLmUxl+a1VMteZI0yTWDClwrBm
np/wirNybIlj9RwLLI6lyBBGHqs/OZSoSSsrkYukoCUhhDLr9W70nLYUijZTyYuEJ93IjEHGaJ9p
n+GVLLdYiSndG0p3EjUtmaeexnw3GVaTstLuzRjH52W+B007Cw1RzWnaHuzPejiwOB79YBWZurGx
xrb//Ms0WHq3mEm9TG4WwcsMiN25yqrb/WuaIRExjZYX+GKMtETvaZHAn9zEVGbiFrQbK1GZZtsZ
E0ftxNoy+sjJt83ErUNmbUnxfFVojFpxDIVAdoEAQ+9tq3E/LLh8MWff/JGdEYlfRVcYhkTJAE8z
qNapDUnYlwi9oMsEhltWvR6RhbQxJJHugKEF8EIQNI8ekQzObOxIlHlRVXt8mJgCfIYM/SFDElP5
Gobky5/P8AgLMHB7YH7qoSHZyzgzpiyOU3S/d031sDeuehOuzG9Zj7sqWWMUs+6AKZNxQdPXvssp
eZhcGRovW5khG4YjEYY5QKNLKRZWn4MiHYdQI4Q0GYg9fkoWsWSRopJEpOxZfCxhOLrC2fooZ5Nh
jzOGfEhAVeGvgwiGXb5kuOAryeUyGd+lJvRyIxmYEOoR9wAzcQj9jRbtbz1rdaNxmZRrlpJk4kRP
e8siE0a6Vaii8FTkHraNTNHTXCmZe5cPVUZP5V5MKgmvDxIrlGkhV70gn5AmOSzZ7GcQJhPNj1WG
SAZllE3F1PpMhOY3KBSybiYyb4oPmhbIjG/xiquxw15mJRKNblJQP5OplvD3UYhNy4vUSICVyPS+
CAnzpWTEz7CnbwhaUyqFrqBXIz+mPqfhgjEY3Ds0NEa7Nlb2wPNyQ6J6/IyLqCHr92TSYB4inZIy
LltoMf/VIcvPFqMNPc+yJdqKLAnb2oAtGWiELiS58RBwwmAVahO7R/iwL8W5xpsjwYfSnxSyqLNK
kDvXhkPB/CdUP89/o7G95IamJPlQYDiF7PHjfKWrPdYbOGYyECDMbJ77qpnCULPDSvQPzCIexL5x
q9vuE++TA5f2FZdyvtG6+5mOSUPKEvaaI1byivRUzSoGDJ9gp6ax/RflFw22n2X5V0ToyZa3GqUC
cZdS+dIPSAX2wH2qWQMi6z1GWm8kVp6FDA8ZNxiH5sgs2SsntaAUB6ou4PkE5m1oe5JuEd8MQlTJ
KLjW+EgtjUR1oEe5mTigkkDirXxGh/E41enrmAnvNDH8mhDmeGVnQ1cgVdIzJkymswNb525tB5ak
EI540pLjHEpDySuEld37qfWlxBsblZYv2RYhCzDnCtL6pvnUoBcYcy7pKVAuFr2SG7mcYEt+5N3R
ZPBFcDM5t9lBr0ekUkKT5iAKg3FMhQO8RndZGDyYlDGgCuLazSpWenLoxa4Upt6k1CiVLkuFyMkB
fA8jQ3dvBc+UfI2Vw7RQPSacOQH0PSqSA9u59iwWktkaM6EmWT75NeD5Yc7lX3pcBLM6lgw6VHyq
N1zlsWpCAXBgKFdmuU5AV9BoXUp7gSz6vZ+4kMQI1GfCfTJ4Q7KrrT4lf6ZBMBA9AXoedQeDdRoF
4jwo9aHlude83Rt6jjsO+Rz/90tZSMmpR2Wy75KTXmHf5HHvZmXb41j4ZjOZ8n/Y+5Ld2HFs2195
P6CCOlLS5A3UReeww719JsKxfY4aUhIpqiH59W9F3coeVUDV7KHuIIFEOh2hCEt779Vtbhu5UcbJ
0HjvVaD/w+b1fy4cDmr15zb0+y70f/8/b10EHCQOlEJHCBEY+Jet67fzxv/YuP7yEr81ruvKcOSJ
4ZrE8csxetBvjQs74j0cwBLC3H5defZr44JROokj/7ohAFv2rhmGXzsXuHN0OYrdACEodhxY5v07
FKif4NP9gQJFQgYELLSYaxOETnrtbL+jQOd6tjjGaQnzhHx0fu+kgjuFQ59ZbZ/0igoJGuMj6PkH
mVAzJgNOSvXfm/gHaZobu46PSWUL4esjHcBrBmsrQSAC2jQAw1G47ejySVvgPGHACMzBY0f7y+Sz
NE7MbmiW2wQLCNM6Ype2pwdtTeqrqaz1s8HobIg5j5qnQ/DheBOIou0Y+YBi/bOtH8ZmK1UMOhNA
hI4/RawOm6zKKbhirHq/AbtObn+elEydvs+M6Uujmh31ulyas6ZP2/ZOmy1b+qqMN7Af6sbUTdqE
Y1qL52ipM7OBeqymzIA6jEd0AOCnih4XfiHkfvI/xk4e9VrnnaapM3cn7Uz5rJuyH8Jda9nFmdca
sCt8dpW366PtMoBXll24piapj1KatO9UKcXyHTwX2qrG99meZeTuBlcc8FXfdsab02pGwVZL4brN
frPA+4PNtPt9iddiJXU5dTQDY/LY6qj0arujlAG2hTk2teaT+JGwGdOFfFAeqIwt1LdT/7gyu18F
uJjScaNCdN79ynem97+UEXUaox2120lVFlWrKTj91jR2T4KnnnysW1u63u0EqDW/mO1oN8CKFUxZ
fFpdmze+yBpGiiu0isc3p/vpT37qu/MupKpo4hcZPvH6S9cfom1TEoEqdQCvmtt2KlW/FbG/lLIG
tFXde9Tct9rL3JrfXNmyuQa/TgC2k2k3bTfO9r3vVd7Nbjo6Yda7MxilMRX1lkVmyRJQl7F2cjWo
u5B14Is28h5a99ht7sHX/N220104+4cKVzpMyWmj1WWW9Z5KnXl0xUU7PPPMfGx70AwuK3vqHHSF
4WyNX83sPnuq/7YYP5XzkRmRum2F4Ujk9TBcWPzT67ibtpP7oGuZRaHZYVhKl2Z6aEVYBnR7GROb
AlAAk5GictRJkCHtgjpf++1InPUsh+qo4yvUddx8FNuJkeqTLDUY2/CMqRZcRJjZle0Tws9RPD75
Vfiq6ukhWoJHyprnGp8ElFP3bAJ6F3nBPjFGZP5cH8NaXpQKcxI477UR954NXXRV9sDFDMCkcMsJ
wcPMhOw9AdFqwXulSNHdRosqIvME2h5sVPBdanXLI3voWF/4MsgdPF2roIcJ7G3FmUjH2ckaIfIk
qt7cTb32IIr6gPCULMnel7ZkfsAzd2svvNL7thG7/wx+/Td0sACuT7QJFzko7GT7V+Dr18PT/tTA
/vwKvzUwiGQEpzC62BN1FfF+38BwZtw1O4tsFjrbVd37B/KCuIemB+T1d8MqwrP40a/QC0ctYOkC
9gJ6wGwEByL/gkz/gKh/0/R+r+HBx/zXBoZLxyk7sPkAIblw2P2+gS2xTty193D/1Q+9SHahCwZG
JnnQLIV1Phf9PRLrwwwyfmp4MU7OLiL2MKsna2lZuXEuPF6uEsAiDh8iLbPVGZ6sH+9BgKdbsh1d
gdbTuaBT8CjHdToZWlqBicw1NzHKRU3jzEs+/FAfhqAH8QsyI+j2lS/vNmGzYVmzuB/ypf9UQ5UO
AHvrWu0W62bthuo+mOOgew4qO0iNa+M0auozI/c8tCd/DFKHN3vXwX/m671QXRYM9dkbRTG6UTpH
My7RPQg8791PIeaMAiWNbZvT5MfcbzmV676NZzR0tg9aUWzLkOoaAAuN1oXOIANoHT0gxwhicGYi
I/3zwvzM0Q3G1SpP1mMcsqKfp6yS8alrd5zwNYNcukuaD9qQImn8Ypo/ooVmleL5IsJ72j82eKg7
PqTYExy2X8aNsqBjj1t8IsC8bUif1MZuteVZWA8Zc5ObDm9IkjhPfH1DY5DbYLvG7Qfj9C3221Ql
JrPzj65+cQfSpIl/cHl7V4GXM0C2PWYERT4cq/PQHQsyrDs3dsoxFE1BgznMSCeHVKrZS5fOLeew
LyRx15SBBlebk7eyOqpguGFVgzGgyiE0pyaIdoxNn/02HKpR7NdOX4QDLNLWaGa8bKK+cBTPMOvs
G50cMEZhzqhSvkH32/rxDPSPFofxoSM8U+J+NEle1QAHjGBa+LLeuBO6u1OzujPRsMOUeGmTNl3o
micOPlQrtnSSc14Rc1DdcOlc8PY+y8Ok2oGv2juCprig3B2gt+DtOjePiMnbOiwT/rXGfjk1NheN
vZXzfF46mc541UD6YPqrsg8/YsjdV4KPePjYbAgf26gtx1rmYppKNjbPkXJvanHsr6OQCJ9s4OZD
2xbSPPD23HK2cwODhsVPzFJQ3fcsmLI2CNOhYtCNo0xFNJ8r5701djfFUxrPj0z14DKUyJixJypF
sQiZxdGY0w0PlWVnR/xc4viJtxZ8oj74A6jcht2M9bMYvofLhKcvKVpWZ8sQlczwsmJiT2ueLhsv
O2i67Vi9KjZkvrbpuE07K58r0kMDjnJI5hmrh0I3AyCaexhoGKSq6k9TLDOFfjT3d2vEvhkfWC6Z
cke8TaBC/MWmyQgdu313XLFriJd6blf2kb7rJS1Z0uadFEfWkKybBJSw6JtR8WkR7qc7yuek7XMI
Y18V6sA82vR/e5yap/Zz/gvB6FOEQwOc8eEF2BCNNvDPCcbfjuD4Y5P7y0v80uTCv4U4GtpHnBF4
ww08vPkvKC3EqXxgDxEvhivlCpN+bXLx39DhYF2JAJ2gEPsgEX9pctg+BHcKAjdwhQPkoTv9O00O
S27+0uSulw4xByvZ8ZrXJMDvmxydgSNJLyAI4iS5s+yDZ9lG/TnoY36O6fyywKZDogfNFPrUxuOM
MdXlbIqebTs/bootKXc3c6p7A4Tl6ODkcLUXBrVq4HOTtTFrioT3H57veSUT4jL6Q78blvbn6DnT
bl14dbKcrplXC1FUqEvu3HqZpgSiNNHTyffVVb2vAIeSoMdwGUZplRCzi3r0kXX2zkaSCPWetkdo
cnQ3RYMoQd2H8JmoG0aH9tpAvhkKFZTK2ilaue5GF+DCt+ZDTgMxKXdGD9PjfOsqsHq6Qn3vwjoN
eDIWdgooHnUOymyon9nq0l0TGJrL6KqEdf17vNGkIPWA0grZNW7azxH+i8LIMNi13dZmWjCV96Gz
h2o35NXUe0XtewBDTtVl2zqWy8IP2vBz43unKWIwWGyktAB2mg5AuzWsEYNThJxAQgbLmZI5uZuF
fAiH6uT6pkl1L/p8msddS4K31fNOvT+Wq8P3FJBAQNofhwpSfV86IZC3bJ37K6MXtT1qFmptNy45
ayfM57q+m+YBVzoTdJTYg6dEf9cerBhtl0SpO3Tfuzi8dNG4ZU4fD9BB3Ccv+A4S7w5cyAxLD3nt
HPmkO3/L42GwOTj2+y503kgzHuiq+sxNpilzqM7aOb6oAGJj1NtvoVux3Oi1bB38tNblNpULaR5A
oqacnrwVnF7ws2oEPv6kGtRr/S1S/o9RurZY6ugjgdoCyspgeGH2DE/VlwTsTEdv++pDZdN262U+
gO48RIENMk4xoUxhW+8XbcKcVuobnAssd616M173BMjb50EcdmVQbz2cWbihkmp7tkMX7A3IX1Ct
tUprBfUzmLROF488w0qsM8iyTT4GfZTiCCmAPCGeiYW82QXt0WvJx2ITh2SBI6N0q6fD2FQ77KR4
FQ6MFf22+QDKw6ue6ZJVmrt5PMZO2poBjYIOKptIJ7Lei0hhPQInxrqEJzNCcoP+adF1hHtcA7At
U3DGkNZlJtHHxKynq/ENJOJIUy9xmgNP7Jz7hoCNlxj0JmJe4Gh7jJinc7pwXgQTWIra76q0beVZ
j5ykaI/4Ay/tO5n7A+aWt2kLirHz4nRZtiDlzRKByg5p5vbrzUqc154kW2H7+Gel6z73pHMhDfkW
Rx2sAzUeKuXdhKGts7gG4SGCuXB7koOcuhsb9jwz9TLwRBd8ZS2m3PCGTqpOjRe/ODbBIgzqpWBT
c28KRM4JVLq42i+9/CSUfQuk/DZv1eM8t89BRUVKYXzJMDofPWd7/t9W+T+t8vfmSw8Q6LqT/V+1
R0SBkOX97UCsq/r22+/9oyfSBCQk8a+8JAjAa1P8rScGf4M1G5gPVOT1QIarGvcP4OdDWAMniSWK
PuzbLnZM/9oTXfwSnAd4UXTEBGZ+/98S3bCl6U9NEVF1D6kqHPsFEQ/CoPvHpriqqY8V53XewNj1
0EvVz3m4VYy4eV0L2qZ+Z+CRocn4jVvVXmqYO+O0XSp2E45J0qVcv3aCVCh13Myfcmj1fdesBo/T
Ot1PAWlvOH67TIJmLODRUqep8tX9ylDfZxQaJ+XdKh66rqEflQtyGRVvywO3z1fesPMyxvGjG1mn
THoxlFImccYXZz5ZLYNb2fbJXi+zLPH0+6m78LrU6xh968jyYmbIJGuQAYY+0anPmhhgQAd2yP2p
HXcbg7DhTjnaTpf5YWxKnJ5Gbj2yxsdOGpYxFPPcLAGFv8yBF2Umbtq0oCpncDfOBv8fAF3DoTD1
7bvoOn1Otih6s7aXcarR+VN/STLqreN95VFz0KiefbbNzjCXYpTeTQ1bZpfOseuXTQXLqC+LQEOp
ETPIY2XzWYyPa8PRaDZllyZLeGfgcgrFmPF5jepsZJ6cAHp8pgsT+v0Mu4TxlqzugDKsDaOfTUjY
a91O0xF0Vwuhfk6jyHuqmJbwgTG6W9hAgCUnddf4HAxfBWC6Vj05rmJCP0GONt/8gyern77dVIpR
RacOG6aMrfV89gLd5ZqMXVYTMmQO95KjqFQejLZbMuluBQk3fc/7bUxtH8A8OTo2M3VrevQLfMfY
kcAxv9ilYNyu72MTrPBk2CqTYQWkt7T1beKjJVhN+ls/dGTGQ9cpMW3YncuHZC+aVcD+sYpyDXi/
N37lpomhzl3EOy8nSeeX/dbz+0mPcdov4XjyqpGk7hW78ybyyspx2K5NWIXGVscYk8KxWEF07Py4
m546yXfSfQd1wvd1MIylrsMgW5zFKyxuyvOqw5MIAMcj2F72rH4fku5W+3R8o028fm0zGWFJa9S+
cRqogiGfgPeILOsB/ibIuayNZRptzkVOXgFAuqROCPcvE05X+GaAL0TjyZpnX6XeCsU7tku8G+LN
LeFh1Ptmke5Lq4l6XkZ3yuYYt/kSGfjRXIyK4VyVSEKzo6w20MLh4uD9Etw8AWuyqPE/9JhAswP7
sQV9mXjjHuJdcqhC+JAtG1ON8aZqE/FDMOeNVeN8EJ59NdruwtAr0L1vqCbbmZgYA4Ey9K5XJPox
G9w4rZ79m05G8YPsKwxOoEgniAxgKHsKA3C6aY8dOMrSPSSM8EdLNlL03WB3sBOKn/6wLvtFDuFp
GeCraRT5Maq2OUyd80O0zbKrXA1FWHjJngBPUkvSLUTTZSvzDxhgvPd5ofxsZmiNXb35+7ELo0KG
c/8iZ9Ye6BwPF0zkMPPJzVvfpfXla0u67TBOLS06MvMj823y6NFKAp+uC3qqJOPeF525m+sgKScW
LZmZmv5B+ZHK5WK62zWx8jQuFfysc9ywzLA5eZE4Z740Oux2g/TtnkexeVkxDc06gX9n+LQi0uUY
49fdad4KMzQ+2OZaDXmAebhYWYJJgSmVxa6cFtDqXrsTQ+iU9bh1h9i2/a6fuJNOg74hgx9fxpBB
4uBJfd90vgdZekhU5q2A7VW92IyMbls2qpOfYujCh001IQhnmTT5MNLgdbENmOcBBVsEN7UBhUMH
GC79D3cS5q6Ju+XEEnd60w2vcD+r6nPb9HhmYQgd2V30K07DaOC74kufTpxvMCBVAwNBB+IxHSR8
RyAUeHyMNO9uosTrvDShgcPYXs+9Os0QY76aIWQOnBEMpJE7tuc1ICIfYnc9biI2Oet1d0AeMYSl
0qMH68Ed0sR2BuLy0U48K3U+KOG8+JSFuOS6I5k/JSyvJ8giqW26MaPCQvFSpIunbFAJ6DRfMMgU
C8z6po2e6RSnpkIta+Jn0aL1QEaf2Q7EMaiUdXYziG3kBjY3cpSRGhE2SLi62+yqblrq8HdZEZH2
QQS/ZkzwzDt1UgSh4x1rE0/HxDJ+XvToP0kP8vkGzX5KK5OE+7mlD4vXJe9LLeDZdxgx4L9QzwPU
7Wb+irXroGiGHtxbnoxODH0dUnsVfYnYV7fh1oDn9GRYkhm0rYhIsLd9FMC/IhZ2T2okCRygulun
BzGUjrWZ82Qchke1zNM5bGd4boYE75rhORzgzFvNCDYz6X/0mwuZREtkHPqGBN9IF/j7KV65gWvU
N6+8ZZFEYQySn15P2WPEGaFwv0PNi1D29quuhxOfdH2LprjdbbMvu0Jd714zOWOTurzy6qxJIEW1
AZVTascZPgXGmLkPdNLe6wq6PSYMUG8btjdcQlzhy+ZE/kGqqdnDTxVB1jJzQedJv44e1MyqoeJ9
Gzv6Ytx6UbmXTDz3/KG9nw0xgMwwuP0cNxfOumgN48NkV//gq2o7mdab96EfkscqZC6sgpB3HpMW
cAq+z6lwZ1bf0W0N7gY3aeDL08lOj1KhtE64OUGbLZ5K51lMHwZVvk2Bs2r48TB2lODrYplXXdXv
xby1edsreseaKDhV08I+VcTAEkdV/7Iso3+bTCLENaymIBXlu2gGro+7Ge+ZyBXmCN+tgj0la3To
2yXcKxfy1LZMxkW7MMmrw5P4gLnF/woHRr5L6sCtF8a2SaPWmgMPO3HlnkHtJXMAPhZe/OqwboKc
lKvliXEu4I8MAqhhoZpv6zEJXxjG6bvFMUDiDkXPYFPbPiQyjm5YX/u2UGM/voMKGMtg5vLA5gm3
cFQxSMLeRJx9bfDQ+l1oLw3GCDjSwjP8IQo6NVzAXrMCKnkizMH0Bi+Ru4BPHIZs6PsDqfvqO69i
sUv43B62Xs8I9Ww9wgX4SGnnExSbNQnf2mCcbpp6M99jx4cdjJlA8TSuG7Ovhe8cfKeKS5kgJFEL
x8/Hzue3iVvRx8Gd1BHj+vKJJo3wiNjYAXqHuaNjM2IICM0jatVN7OiyagezxxPd3Q9DP716HUvK
OQncNqX+5u7DXrvoLU33OI4j3C3h0plDy9wxV+CMbjpEVXgaaQqCdKhNlCdT0j4lckLrVImrH+o5
qT6rrWq/NuQEXttF1RennjD2StmJuaS2XfhTh5bQvkILX6Ehe+6zCr2qTTune/XN+rqFFHSLILqN
M2XDpc3Wrm6+9YtnP6gK7L32av2Ekfmzg2r1QlplMgbL3C0eKMeUbm2mfDHUfd9YtQnQFAuGLL/p
HrA9ZbhbapJkTQSyNu1c75kR7zhX9V0XBeMF+1WeyTiuB2s2/y7R+NNDTljaNORGFk4UwLTtL8H7
yhl4ky5wyqr3qUwT7q4gfYQ34vZuTDm1sXex2k5n2OCABQKCvNe1xmsL6mFrPX1XCWH3Fk317Ll1
cretcQOhhZiHEdEtdPLJvSVzRZusY7W7m0bGM+hcfhZLxU+8rqosNA3bzcrjl02pqyJEggfHQ2At
9QdHPDGxrGd/6Z29P9rh4G2R/a4bOdw2ou6KNjARaHoUl5gq8jDByvsVwWh/GWbP7PowkafFkjgN
aR3kq8SU0/pwpJOhnR5ow8mTv3b9MTB+8LDMQQ2KcNleG60SH9+Lh8YJzpQlqWQxHPhIEfRnNxqa
OqthLCtaRM5UYZEOXpFGScLUj8B8eVHVXAJS8UdhqzpJwyrAszPGoPgWZNAOyp2ihzkAkEkbfOBd
u41xn9YSPgLjb80TRIz2I7Rb9TqEi3weFo9+RqRSjyMkpoKoeX5DSCp5nTc007gT2+fg+MnlOupe
jdiCfQeqWi5k0bTgTb08kH6bsSV+hQdyFdCANozovGqC5w7T6I8KA24BWjiAw7qyL1VnkyJeFdvD
0Jl84emD4X2wtiTLINKqc3DraN/9D0Xux/8KjzE2b1wPE8S5VTD2gg/45xJA+oPzX8PDv9qL//z7
v/D/iJz+fecdthVe+YwAVqxf+H9sFsCA50ELcnHKOEJZv3Id2Jb3P5sscfY4ztL6g70Ym5jA1GNX
feAlbuL9Wxq3d9XY/2zSgq0YMQcPvAoA/fXnvzNpdWFLRwpAjIwAbI/8RLU4ENHfQwvYKIBXVCE5
I7MeiKyGB5GvcwEGMzfNUG7UZNJrMnWVUeH8CADnl/H76oIHj9Y1WwKhsg6DQmXulsk/Cy8sLMpu
pCAIEE2yClStDDTq8JA3Y3TRUpZd7904MN7GfbKLwuU4sFJPzd26rB+jdkyKADOCVMW4RAWt71vR
p0P9EiL6JaAKSLDJi1vqKkI+6hrnhLzWibdlHu/CaLypw+RnJfwvlw27SvAdddnTGI9rqvpFw2i0
PNeweUnSz9mih3eW+MVIlgv3FAIz/Hs0m1O7hW9eM71uq3qJq24PsHLy6+lkt7pF2gGYi1l/xzc8
kZ6gdSZUdEOXIROhLGI5Ix2pU+X3u2kjp4oXEzy6DcyZmeC5Qx91ACZ5uak7lSMdc0pc+aq3AH1C
R4d6rBEF6euyFYCZDUxJQ/UtoMtDsPyM6/DCdftGxPgc6b0D68EGT90U0rM/ty5mbooQHD/1CxRi
vUznjjdXLlu8RTJMAwr8ELbR90BvpRt2J1ipPymYi4SvcMV9uiF/7muuMithBGfmA1HIKOUyKvy6
Oi+AfH7Lvihh9wP0fQ/aSuzDA6DgmMaNXAKs3hgF63UDT7bGpNGh66LK1jtPyNwzRwLWaEG8r47m
8oqhgx5BzsEpFfXTxbWn3oqvMYQOK8KdDNozD778Wv3ktoydAGnq4bFahuMw6YPiW0GV3SOSCK+W
wGYCPOX/CMf/wSHy+xTEH+2oyFz8N5h+sKUoJLB0kgRqGiIH/7waYknmBx8n6Kp/qYlwk/7xVX6r
ibD04IVDaH5uglTO72tigr3pqIkw/0T44W/8L5yr8P0goI9FdSh+2Ev4K/8L56qf+O6VAcahVjgl
/t8rioH7Z/73Sj/jQJ6/L3FH/f1zVTTGhnTU8ORXMaoDDNgquK/lV0XfZHOWFrG/rIJdEq7ANzjO
EduUD9CSZJcG7m4WWRsVYOumD6tf2vXOEQBHCGm59ijHIhS3fDrjCdX8DulVUR2c4MYXX1qKdLP7
kO8U7AfDKUrOGPYWfrTkK9yee4bE+dGoB+NcJgTQhkfR7L6tztEMJzVemuhDJM9KP3MQjhi6t9tk
PvBqRxpMY0fA2ErctnXZva+IYcBof2rkIekzC21HnELQ2gqqoJ3fIntL54+pSv0f8NiAM/HWC4yn
6ewXBJa7qYAjctp23ZJaN/fw74hTN2fP3hp+7NqcxHtcwEr2CHvBMejGJ/z/RB6VPU7Refazfiyg
Wy3mOfJu9cFzngX9IcwjrIzCvxnZK+P7gOJpf/edx4EWMcsHstfhc8xPsj3bYUyn6nvv78JxV88m
nZJPj/5cgiFdQbqvoCbr3eJcfJn5EtGyczAcOMKFHv5ZzVfivA9lDYF6gKOIfwhBs4jAnO/mzQbn
TQkZESrhQHeOeiTrhVTvKz0bv85muDbjDkwxPao6oz+YTTU8PvKyhU+9c+tPacNLa26X5JGStHnH
Fzb4YHSzyc3pmCEnKwKUP0ilme/vmraAG8dVaR+VFRLxEvn2VCPW+A2koPuOfCAabI/Ye73kqXnH
N3lAUv7qtQVtYIplyu29e6nP1Rc+lv3QH8HD9uacvVvkQLv02hnGbEDa9tGBbbZBz0jVWz+m2xvZ
2Sl1P+UnfZq7jGOTQJIioImfIVoIfvre+R4NOVLcm4dYbQl8jUhf91o9JvdbrvLme3ob3x14SrOb
S5vNR1mDN0kjlqotnevUHu1z/ebRFF4l0hd9gvunCOKshz263gGl+AghvTkPE0Kuz3hTiYgQ+h3D
HwoXh88O2RfJQERVY6+MYPgZQYencBARrE2oi1afrhsbNgFvwh6cAcwCCpQMQqTBYagy89WBTIXd
6EfcQWgs7Hq7bfs4gq80ZxtsRtdvZp7TBA4clq7IJsLEmi/4BvGfX/Vr/+36Z4JL60SwyWBDTjBr
PvgHIpGzykZI1fr60/4bYifI9CYf5rZqMwqfn4VHOheAqN+Gx/rb3EJrKSPntODNNxA2+eAidZNi
scR0591URwqK/RKVwSmCrpQqZCt5bv0MqyHwem6SIciLYWT4CNF3s7Y6UHUwyy4+xBh1xHyKomNk
b3z+wkE1TPXNyD+H8LmVN+yK3HKXI2mdUyT5h4IHyAZnjpfBQMd+8LUc5zs73wYM5HTe/nDx7vow
2t3q5E20G9ecUuDZFIiny8MvG5VdU05VxrrcJnn8JX8QsiMVdNuU/0SgFCaxFub3AOTpRUc5TFJQ
i0YEUKb2HN1HZ+e5PtfP1k03kpPBA6F/kQ3i/i++9zaTw6RoNtLblt86oD+dKsfKCENuo/EgGSLa
aSdyZv4fe+eRIzuWNtkVsUDyUg5/Ol2LUB5yQoSk5qVWu/nX0hvrw6xKVYUqIHvaBeTgIV+oF06/
wj6zY1ujvTHGLUNvZu/imK+DJ+WZkHT9XBynmxktrvlo0T15Cu/TN+WjeRNyrwdPrFqJeq8q96ST
gmLDf12CpufzPwVjlPCgFHzSta4Opblrm60o9ygd+ch4YWthBfga74xX8zn7rK/2g3HXvPPmZSG/
z45u6LU8Bti+0BQCr/lZPJm1Hzp+Q1QnWVUHrrQpd+VLHeznYMOqmaU3RX4Xc9rTvOkpg3cBOwA/
AYJXvELY4oZoYwlr1ma26d7jY3cvD/IxYaZueOpZ3uNrC0LeRZ7yMv1wQuy/1G+UWH6M4TIbK4lB
RfghefpxzzdJBpa7FQMrMgVxfuhG3+y9uvOqt+5RNTz7IzwuLA1Pvhe3/W1zt4ibOrqyNzJRE1uX
xSBfFcvd2es/rbf0KbwvA69yV/Hk6+/VBdcMcdkI4+F3rfGuWF4opvnx3ZSSLr4Ona+Y2wyfZ+nn
vY8VYAj3WXgS9iGztmV4aueT46yTlyFbu8oqFxtEi+xTeXGwbUQ+14Og9oZ3HsycTJrHetDzh5f2
o/rGUaQSHJg9bLj623SX8Axep3P3CNIkIsGGWweuQrSqWVdYXDMspl5prCJMshqLrl/gG1FJYGxC
a8XHc1FnD4/yFWlnvlTARQb3BF/9h4GTphFl5LQKL2YTpZu+3In83P8whCW0Z+gkj1dBwjF8ZxOg
H84FXIlK3nf9Lm0JsHtd4OWv6JiztjOLB70mLXnfEN/E6+FsU2c7kkMf/VJda+5aV5BhfF36cAa6
AATBOhvvpHWOra1r4t3dBOHRjs+JugZQYNfeiJWWH1SwS6wMsS4Hn8AYC7uiXQ0NeEt6UOTXTHAN
S311VMRGG7kq8fRf2uqrVC5dczc2n1X+1mt7HWV4PLblxQneG+V97O8lJtb7IN90xO/q8zRfNHWv
dgfZv2TZPo1Ifd+K7j4VfibXkg9z0XNOOG0jy8+yo93fdKi3yLHZZsweWjSusbwVwaVWb0iyZ5lP
phQ71jJn1IiD75xmxz+sFds63zVSegoPVMPkdGAld5Yt3V01sS/aDc7iMd2Gw21qc5bxO65oXyL+
ZW9Rbwdnb0er4CaLubOA7PEmzDbZ5dHizaeu1NNw5VLSW5BNfCddad/MlZ14Y2irOn0y5K4erxmQ
jHjdkZgYj1p4NxZ+Vm2CcpeUW0KdbXij2xhPzF0s1uQ7w/kzbVYMM6xHnpWqPZUKCApmvuucDcF+
GYotfin7AakaGIhEPL6Sy+/Q6XD3MqjLt0bmYzaeX5sPSTqj9/nmpbvqR78p2TNWw8zOxJx+LyVU
ICgWHLrIqvu4nhydDM7KnXecR0h58Nq45iZ091a4tTv21nOj3GScTy7mPli7uzrB27VxiKH2O1lt
8QvpLP7NysYS7mwkPjS2RBzMvCD1XZ7tYnI91d0ITugxexkHT01W9pf+xsErx8v3wTR9JvZvHdLA
D6stKVDTWi/pj3KFo4rI/vKBJpQGpuSee8WGG5Zr7cE4V4NPiJOMboL4NjP7BFcDisUje1Ow5iYr
qE/M/Z1lyrrHtVCzOha+gexvHmbeaRr+Pk85kne0qg3T6LyEkLVCqRTGQ5KyGx6K8AA0onTWpnXr
WrdOe2xNv02hZuyk3E3EVDj7uptAW+MaxGDo2mshNwRi5mEX1iz729k6meoG6E7Un8Hs4HA424th
Qdy416THFk1gijiOH0RbLT/g8bcsjo1nMZzn+FvnINNOd0HKGcYfgi2Sq4FHfHoonZe5/mJUnquE
SjcRJuxsH0dHy9lxAnK3rbpnWgZq5mesnyIIBFn9NXf3XF/bEPCIX7rrImeIBTEKSpfzZtnnyuKg
9tw2X9FRjT40UlyVtZ6xQdhfU8H1Q30utBtCL0CaHGvbxwfJ8TNbN+5duywt2wUyFG9tcCGuz8Nn
hSdMbmC5mpC5/cG1j7yhjYihXbVKJGHULZwaZVwl2bokMYrfHBm4YpRrH+SwsZSOg4TuucCi7Dr0
JwbI1rEZb61mGwyXbNozw2oxxUXo8ftefVHSS9wdc7F2SnA+DMH24XirVCcrfS37G5E+aeWGOQuf
l61t98RPXUZ7oz+YLVnezdj52CsGMlEcA7JVl+wq0xM8h+N2yF568cxFhpxa/lPZPhYE/kiaIcXM
3t/mpLaiUx3vguJsmTuk+qFet99IIS0emNC3rV0mVmSONPfcJPsiWqu2b4IOUldT4M/ptjAf9OBV
AtwKD9N8P2qbQR467TEQN3Zx6pO1iLc8982z+9qfxbfsvKTaEKBXVrL0bYbZKMD15KvmmXd3WOwL
ZY9HEK+eaa3G6lRbFxH/hM5bOP7segzdzIsweVxFuJ+dkyN2CzwD2izBjNc8uVpyHbnefzWOvzvZ
EFf/7Ng2sFYjMUAK1YFro3v+e43jf6hrbdru9w6D31Tff/4avyscOjB9KmzgSjDYWaTd31Vfw/1d
9/gt1UQi1yZ7iwirUpLyB3EDzrBlE8D6g+/tr6SatH/VNhDRTJx8sCZ00ldL6ukPiu9gBAozw8hm
FzgZhVgrBXn4wZiOSksSHQveNSgDX02VS9tzGnM56bQzVw8y+iwjivmE681bBpc1NxJj4iCV3mih
doxghaHsXHMATHE5X5KS85o13AUu15KI9BQ+aAsDr1p/ZFG+jm04TRn3LPvBEQy8bfwIxVMjqpNE
V0gNDsizvVVRF9XUfIj5yM6Jd0WXrN1GeqjtXNLMm9RpT7NuZd7MDxPm2m6euBjLFt0CSNegr/uZ
03N+0kbkGtXche2t1XLdtrCJaGWwra3mu5gx9NnJqYytwBe1PGWKwcYXqudCx+luhyc3rR4a98FR
V+X0PPPFXN8CvyST1neCwe/wM6l9dDub4UeVhpjAtTcmkegWFXY15Tnodb+sOt6tracN7rqy2o3N
WzvhAlNxFE/cJyt4zkXptT22K/YZx5D7ht9XEhXeHD6RWvBk6j64ottkUx+u5pzVlRuzM4bM94Nb
W1XWYNtuBh2YXZTmq4RIiDFhI7SydZemW9OdbttJ54sCF2igKdRcsQV5yTl7IIR3bp1mE+AVNnLD
V/PUz6txn1Xq1nHLa48Qo2Mz7BjK2SYLqCy2/Kq+2thlHX5htHDIQ5F7qkxubGfe2WAeCiSQLnWu
y1BeakC9uuh1aMx16k6bMAvvWuACQ2GfMmADrfM6gx4YsTKEU3ouQRJI0ATqON/IhVVQAy2QwAsc
IAYpMIMKqEED3CBRxpvKUK/RZHt6KjeVOv1kHBg1kI6N+DRBJGhd5gUgE3J2RTXmdDzEDAyAKphT
Rqo3XI38PsIm2MbAF0qJmZsD9mB27JOoQPb0PKiul0/RSQJvgPN3mIE5WGL0Zkx3QcQKrdq7oRm3
XTT5QR/uMPFhVOap1vInO+02NZTBWthrUtZeUNdHU22/BgUfRNlYpySQX4o7HXotfMr6mKt6ujbd
/sGtWx/sicS4OO/HorgxOSyPrsQhVqdnLRE3g5wOdk8yUJ8uOfeqIBietPhqZO1Dkncbh+NxlFan
XJr7XvKkN8FZH+pHwQy5kcv9X3kkd/UdG/e57LB248Mq2lsDW0BE7j2uI3/kWj3o3Y456UVxMkhI
Dpil+SvqBSa/ahe7xZ1qs8NH4zGxxH5MGo844EPAdSbXul1sp4Te6rWW9PzE06eJOTAl/NarJTac
7qpOJsP1clNy/YO+GBLpMuCnyRyKSJB50TA/iNx4NuvbWlVXtpxDwDb1e5hW20yEL5FDjMLUb7Gf
bCKEH17TFYZdXEMMdPNs0wbt6r8747/ZGXUHCpKuCuaBmOL/Yxzq4TuUfyhv+nVf/Jev8Ou+aNCK
6wqmnb/nen/dFw30feIQ2mIXx0G7+Mz/sTnadIexS6PDk+1F6Td+d37bf2OLpZ7R4dOY37rsdn9l
c7SXSO8fsb18ecfkJ2DMYFsWTPg/b465MgOYZIznC525pWb5afleyMcSZE5SdGtEt3XFSdEkjzoy
koe2CFAFKaggiJgNT7Gq3bhGvRa9yRXvO7KclSMQgSzwPHV5re3kLbJyX9W6a5fWW5xjs4eD5TZR
kB9MfTjWfcqNBgYTmozalHucO4+tIBJFTLeFB5RwaB3DcVVUsy8j5RDN0GLDRccUr7K0TmVfE7ZC
H4ZTObXGNiSGZDFexRP9rA0JhmID1k3sKcXwmXb5i5zNbJfpLIxVaReHuYvJMEVtWu2bqHdUQDCq
J0xjW0e3shJ7xbqvxvspODn1x2BenRhARoTF3MR8gV+thsxhltAy2/uouQyLOKR+mAiVUc51WUVI
gpioZnuTZGVRM0lehKtQAIK4j9wfWmo8Fx6wyOZb3eo3HAvOWVtXGM3So1aBYM1HX7WTbRN1eIOU
1cyCbmAH1uVnPSibTPKbne+UhgRJkd41sASxh+1rxoj9MK5j7U0ToOuqcpcb/Wqc9X061G+91a6r
Yb7o5U8bGNwIIs4RkPn6UP9cNEpYD4fWTI+gQD+UKGb3cbfKPO9VhsvNUPtlYt/MWfNckCvrCGSC
fn0qzOS+mKt9PL2XY7RPE2c9tuHX4KDCOwOy+8ClXKyAB2faqRSr0U5eEk4ouSK2aj48RBNXiQac
Xo0WzgHMTdM3TTpnwU04cW4AgTYo2DkT0vRSLUE0JyeNDF2kZkzaWOq+n52LkeqveF/uSiW/Nnp3
LEd715LkA+VwCKLiVc85R5TZplpAC0PgR2G9y2UDPxQldyBx3nbbNOY8MTEOqOLyNETNZxPL1Ffc
5LtWkdjnMN6BQAYrxVriGVA/MD9Ga9gz+spw63WnQlrqM8vrxlY5ZHEMX9eKTdyo04HdlShwn25m
NeZgiLYyEhSOgvAFovbGrvRHd5Qffadz5Wm5jJvSTpmOqbu+ReOB6Pih6lBjjT5ZfpkuDlWGWlMT
blL2dJxV1qGfmp43pn2WbgHLcwCVxo1zmjjNprF+jjA8e6LsTlo5+0MSeiOob9TC5BglXCnrjIzD
VNqHWga3fWIcAmZXrlVwH2X/ba9pD9DEbcN90cuVqisbsmPq4u2MkVHHrTTatQiw4ufaHQRP5iy8
CftuG/Y9GJBWvjZmdWeiZ+bim13PM3qClLC6C6CjzfhpDxZLiFA60ytsTAjrQgSgBcQ8uVtND4rv
wjWOem4fO2FsW5lvMyW7cd3myRg6HViXubLhF9uCKJe0EfDKZ80cj2KYmGc5oMPcGwcXQ6YyTprH
myjUHztIpKLI3rC7rocJqTrKPody/JJEH1BILTfehGX07vzCjQmNY2hG2zwv1k5WrfCCb3FVfmSA
Y91E7DGA+cTVVvbMYKjTvNo0maKol0nyrnbafd8GWMPEQQuH0+xqN0Ou8pLqvQVEEtnZvKo9yfTm
Fn5ngekVX9ez1ffaehihuDW9kZuAMTFZtuM6ksWmzZ4kUoBV7oLoaiIClpwIa/h0oUUOxlgPeboK
Uxe+wbnH0KUy1wjrJTswrTjhewWrGNl/v2K+6nzl2vt/Dw5/Pzj80436Px4Ufu0u+dMdnM/4/WDA
ZXRBdxjWwtxYdv9fDwYM/nUdDIeKl1T/O+fqHwcD5v5gQ8D1cybAjUk1xG+WALLVqm5SBAEaD6sA
T9NfORg45pL4+uPBwGHNQjGA4iW4OZMw+/PBICYMohs5xJwsBegRRbiGHF1jtBBW+dXhZLNTzP5z
jtJxQ4qzXmeNcHydwNKdbefRTWeFASxv46sYCx2wHsEAWBHGWs9Hxy+GeN/maPRRUw5rqdTO2ool
Gm827pU+d7kBExRJLW6l8D0ARXdFiGHZbdFcURlHtkJ2Me0gNaRXJeJMIVJnR2yI5EiV/WSs4pi3
5hoiBVeeWAJDnxm4hbb9VI9asImr5IH4AVQ4I5xf4TuiDTfOpR4wEszlS6rozqrsOKjHc/ECP3f2
a+G+Ws14iogfa7J7szPtHLXucbKZT5kLLnBMdkbX7pxMv690aLc1qIcoQSqcVW7Blpmf0qQBc8TU
PZBPBXDHQqn4p2kt4yBtesD2yzynSzoo95FcjYnzMbkcLeyw3aexirbqPBMcJU8FsbxyCoM/TC17
EMNvZ+qj0wJqySLxnsLn8zLH5uezZm+GWLEZ8R2ZZX3Hq3XrNLEG7MLZAJM+GX3xRcR7MwzWrisZ
O1tt69tqpJ/Tgn0oV5udCwYbo8fwnbROtnezML/VBMMloRk6hI/K4kAUGqtOkzXpaR3R3hw4I2SM
/gKkvzhn3CxV6ONhlj1pNlGYGD3bVd+1kUG1lTC05TSCxdU10KlLh1Bcf2FHK0ByDi92hEgPEZe5
dnHgLhytIfR9aR2MYzuH3qgOwalWnZtG7dgxcenv7FHeWFqM3O7a+zQbOSSQ8d+klnixw3z5oPl2
zCLS3Wrf7uw8z7b09GZf2lTUvlYE14b9Z9vUw9kexCGx7WJty/RSFwXcKEJZ/QiCa8Cyc7IGY6cP
8a7vkRzqBOyWEdarenS0x1DWL6WMFpRo4Pi9qSAg1dhP7KIqtmbfgRwrIjLcDvdAK53tV7tshqMM
euUu6KZ5FXRNAzqF6XjXj0zmBnfpfpjkyeyDbE+OFM9Jn75YE9T3gh13U6De8PQ4ONWdnnhPTnZa
sZ30vdJyYyXmuPennPhQI62ZdLzAXKAeiXS+DWzVbRSeCHqEq4QYqD+C81KDebxESfHWSOM9AluG
KATYpmK6nxQNs9TJvstagV8+fa4XwoqrN6uxDt8GJTwFbg0Zx1YOxQy5JJfyfgp5TPLWXc6edwNA
I47c+JT7yAcPwPVbpsB7TDv1owBeiKNsVWPEoRcufQnBtNak9QWU/Vu2nOcNnix9NECnsxfHhdil
C5g/IfHvl21q8GgHP5XefERKckkdaCo9b3Fe4fZYGcwc4zHHvAJwDBrrJ35TBi/FIjzHUXMfaa+B
c9aL1473nvNI2YLrSwwBOdBZGQJCCWf8QALefxzdB83aNQJY726leVIXt0nIIZrSjBFPSuiER8Ls
6vyAMz1fgdEkla6OngjFY6+o2yEYdF9rPrLC3mnth6LLs94cisr4FE0TrouMgYPTd5M/B0IBBAMN
xm0LdZVqEYnBXI94avSlSqHDYR/jCiDBY2rm3QD8X7FyldnRjF+HRIzS1kd1Se2T+jnkHVF70hdv
pYsJxzTCF2yOt2qnvccVron+EmjJ7ZATliVX4gUB0n6sZa+qXTNHrPVLMIH9wWd4gi4AG+NDJMbe
rNpsixX+0MQDvxHn2M4C0jTCy9KyAFJv18213JJt+4kyqAJWK5stp+p1LXCwj0DwTJfrFcMGW4Hd
GaicY1N9l3cTglN1JoPceTEraJlQToKtEtJTvDU0z2mijSk6XBkbgcVgJlmAcKWzEiVMVrnhQbQ3
eMjUsrjVU9WvBHOfdC7eWjsmQCcnxXd/ufO6MttpBaPV2QoUdLUG6oKS3VEZwy00S+7aGMvUHKQ8
/4b8EgEGC614SKXGFlE9lb3lk7/YTCrNN4hksEGWwMTYbgtOXWkwXdR5+oL++GOVWgW1Yn6iSOU2
nJpPkXCPzTII57YimB/O8kPERCUrKbay1tSdAlVoHEu0trxibe0u/JY4LeIX9JW4PRpsZR63Lm5i
GnsAA8Rel9TcKDYvNIygwcoBDQ/8lvAqjN3zpJebIlEhB0yVzao1VJQphCxAtj6fokw5CyAg+LIM
dWs0ysBz1uDMIg3j9UF9nFRaeaywn8HgGpGfS3oO6lLHPibpXFHSbCOr6qVy2bMtS202ady9kaLN
9piOM6xj1E7Y9UkfGUuSOvNUbM9pkt4Wlk7q1w6usx3fKwJ039gMlpfp2bN0oi8XbgRDtuCF6JXc
tAUmCqNrPui08Tocc9Csj+XkeKo+s1vxpIRtd1cjCKqzuUc8fhEaaQpjaA/Zsg6GUfEUkRLesacp
PqmpwusIWAEkGS1mmdlFgi5aV84iodsDaD6Fa0St65u2Rr0mFJo8iJk13mjCYJsVMvONktWqR+YA
/xi/yNy8qPF0cjtumWr21RZCbKp+7gAktw1X967fjBEpv1kfUfX5NopdNX5aNM9TMxU7WdL1EZlZ
iz1Ff00bTgSGxbVicEhsz5pFyprCgJ2epTtN7eqDqmC0GlKj3iTtwAUimOg3KLPVUHWOh4q97SpU
SrsEsxTTMeaTqi1xzdSUkIT4soUogtMkRMvUrn4LzV5srEK+mEQXgWdjUWzVmoqNX+pD5NIkEsTz
W7h0i4TYsu2lbSSrsl1J/YgTInoQYlnnTbxVEv06NDEwx9DLLcGe24nPyKoFm2dD7w1wU2BxcCGX
tpNo6T0ZZIbVj03G022g2oYA9tbQk0LLA1xJmlMKIxhu57a/zcIIVkwyYqKkZiWosCcRsn9iyXgf
rISJ/FLKMnf5bqClZcIrDUeZ0wVX7ngLBPI00ekC1uVTqTt5zZe6l5632rpfKmC0pQxGEKnGkR0Q
7KcpJhs1HI1Zlq7nwWRmXRAOp8lmP3BOZIialx/WaOy0pX4mlPC99aWSxpq5XDdLTY2qFvczvTUJ
yDy3Z6xMn41Jr00eUnDj1MMXB4luZ7fDA9EBXJklzRGKwEBSj7dui1kwM7nOqR3WpoEAOVLHXPm1
PWImoWaHTFi3seW4I48BqHQp41EoPtqRQE68QQ/u3Mbk2Q3a54IOn4oOpoBOn2QGJDTXxP7s68Cd
OWg4wpvAKdWa0a/g0fTapSKobPX7PMlHzyEaRNCfQHBokiugegHHrb1x7ebOWUqHjKV+qDQpInLH
/CXui8Xnxb5MV5G2lBZlS33ROLq538TTW5vU7amuI16TEBBtR++RWPqP5jjaCMVxDkGnR7t0qUkS
S2GSu1QnpYKxil1XL1B1E1KLFCyBWrsUNC6JGh+dZbC/BjM7xlLL5Ezt1qKniTqV1xhLwKRbXkqP
E89ACEKbaifHghc0BT8tpU+S8qdoaYHqqYPqFwB13pvf4dIU1YbauWQXWRGt5XhRRscO6PgNrzEF
WKMbYLWML8Uv7VNdwi+fQiozgGgRzfMPiXJGWUq7Tpb2qpoaK2d5Y7uUW8UooRllV6YRUem09F+R
rPrp6XXxM1v7nAZmgAHv19209GZpFGhVi1uSQi2DNqhAAYkb0rTVSWXXLd1bNIj5E2VcNCOR+FQ0
TKKFBkmd4i4bPk2zHErq8laj2atT24KFsnhzl9KvbKn/isPR2GgNQzhopBZ+pQyO7dIcFqrYZYXi
PmZTcU/ia1No0cnueVfmHclQ2scsrURIcg+Vk71lhIoLrX7o8/4sm/xaLv1lGkVmnUmjGTAMXJqU
nBUIY1iL6T2zKEArG0esAT2sq9pxMfaVR1NMKMR68jMu/WkubFSZlExRqO4wqFiblq61qktVT5Zg
YYseI2G0dLK5Fu1sgeTSpVHYpi/NbVBMEg4VtLlp1LppBv1uxdL01tV0vqk22I5+6YEzlka4yubZ
hwHBIHHpi5snhWx+KG/Z8O5rrGH/bwrJw/8XQbOleFTT4dUQOxD/MVrxP8X8f/73n0QWeyG1/enz
f1VQzL/RjPmb3wBp5Vf9xAImZ6gCvtziMVAX2s4/9BNiZpqO4UDlC/4K4vmNpUp3IjMXghj8JTPc
v4aZM/kmf9JPbH5wh+9E7aErmPMsf/8H18EoYtvupbB86ja8uX/uXSiaAvqBuy8Xt+9U+YPSH22o
+7bx6SoduVx119nByqTcz5YT4/n8Uzd2NPPxnNfftY0fpxFHzTDxx01YIfsdhJLd4KgUGdir0gUX
bjqeVg43ISVFnZKv3AVgrT6U3ZUmNoY0rw127SRBuxnN87JaKAFk64bZaqU/sIBe0iogyK5Ud4E1
7XQlPxHZ/qrL4b0lyZ0JzhahIZ7bJN7DLPArRd0lib5jEP2duOFPnsfHPCG836bWA6VbbzrYyzbI
3k2wzGZIAsINN9YSswN9uqrRc2AjkVTD55Rr56ZQHoMqOfHufm/z8JKmMbtQSHaqy9znLHcglMTr
NGfrULRywkHu6l4ihj1Y0vskV+56PgRTC97dca10S2mEeq0U4zQPBiZA6uf0zoNssYtICLgW5r83
dXp2zHgfRoc8sq8Zi8nSk6NhIC5NOixMbP2HsXsEEH3AIrHJwpcmeEXXTdofpUNesMe1ujC5aJWS
NujalloPSrg66xOCx0mCY2+66qKqAbmLeK3l0/2MXsSpZhWF+WUi3hf09GA4r7XteA3W/lSWNC6W
F5M+r6g66SHp+9xjHogx7CEyB0R3uWrGYuUAX+2yu4DdmqoeDPfNMSVOoI0C5Tx5zLKAfyZ9Snr8
kUpeuiQ5Df2wjwbahUzJ7a6hH4j50klaCfEx5ZomeEqK6tbViGhUmrJJZLOx7PowuNrFUmCoWdlx
plIsE927MhH9yZPkSj3jvQjVU9dxCnHKGwYSx8GYH006HypRnbuw3o94SNyh3VZSI5xDUGOW7lcF
PoWfAWNyYNyq+EeDttkYpb43BGEKK9rVTfKYOtGqLPu3IXu0GNLYont2JorDOgKXDcgMvZ3xxrXP
dhQ/hCbe0DE6aJ18Gspi1cb9fsQ6Ng8cw2aGiMpM0iaijyP4YSowSIuZIoQEN7T2fRoxdAtVWPAq
E8Phnb9ZcWs9KrD7gtp4iklGKV1H4ZZ7aPKzmWiHpFial6z/2tHif9XO/w5IE0jO/96Chob0/vnn
3eD3T/t1C9D+Bi8UjjVrLH6MPwG1jYWrJhjoGws69I+5OkboTNQE03P6IIRBJPkPIrq1NNlSGMFm
hTiPF+AvTNeXPePPmwB+OER6yyBX6Jgm5NM/bwKJyBUysgltZ5rev9RK656UUFGfGjscJbjMaT6g
BmvHlObAeRVH1n1bNROW9wBe1qRPwXcy5HA62glGxZZmnzGOn+1mM82FQ1sAiBamOfCsvLHSGUs7
tR1t9aYIa09LrOhHqFV1FFkyN9tkSkviWZMfpjS5JWCNtuRpB9c39Tp0sftA7DZzsauswZ+6JoUy
nbsRHlbTPqNRuwoZsbn5HjMzfKtmy3zhjGu3fpuFCIhmQCvQasyB9kezU3zEcogO1Hjga0EXX3eK
0dNlFIY4uANF1VkFsrLJ/UBO08WsNDAeuoRjslei3DpFooaznY1raXXOKXIXAbmSIbeDckY1NObK
CnaoFOOT2460C8XfcjIfE+CdaDA5sV8u6CZThvfS7VZG5YR0YuZJea+DPbgSq2WSHMuay21QRT6V
CI5A6WJwlvEMsVwQ43ALAc+i1AqN7ykZU4emYWPONft7JzKrMzu7c5okbnVHmtV7A3hl7ZZ1/z1w
Hb4CVq2PfAHlNhMs4ThOnsIJHdjHXlAcTStD800CUuCiaqObaEzbQz6U/d5shvYs+7J/VEsSemNk
QUiY87jZwJvcR8JNyCDXVcCeaNks1vmsdFcrVnSs0S6JvJY/Ap/KO6bYbalvRDwSz+FrVdG6M2bj
C506IDljLqW0DvubbdAk24lRxcIOibZ7HnSjO0191km6qpThp2rU+j0SxciYdyaF0c+Je+LsTvSN
B157DlBnCHKH4aWbpdymVEXti1gp3kZrBIJZU4dVsLz7GCO7qxxt7RYoZlbvLIWey1XVVVwU2wps
Rc/sQt9YnQGColo8FV0t1E9MGfltqxp9i1d+sN9jQ80vTpu20woeTreNrMb6Ht20I6gNMZo0vM4I
GW9Ws06L3jmmVBVSA5hk2b1kNXjo2946VlpCaR1l6aSJSNBzyUO9g8TnFNOJVHVJr2VQ7wr+pbDL
58qgA3NeOndV+WjNXYULmrJcD0oiZ5aBzlCvSQfxOuPmIQLJQJ02T6cnqmrNN4A5lilWw/M+lgY4
wTJcjOvVUJ5gcrebzATn59kGvwYD7aJi7I9TFm0IV5kZpNeJ8d86H6OPsGwV4k0mgEGTpkcfAyR+
s8IZH6Z5jC5Z0rWEhtKZ/qmGWRgjRG7Lk5m2nwBfIt8meKC2A5KZlYXzTWNqRBOgbGOUq86lQnIq
x8Woe6ECiIuQDfEE5JL0pFgBSN8eZNU8rmurmh9Uc7L2th7dsk96I6jik6XO4ew5sMeIBnZ3Qu2u
ZaKmrEqWqazrWnPndQ6najHcdjlUIj3XvtPOQpGKEEQ4taotDCbu4ITnUQbanaDAzA/zKnsJ4hDT
a8u93enUW/o/meUnjTjXUf1/2TuT5biRNFu/StrdIw2Awx3A4m4YExmcgjPFDYySKDjm2TG8US+v
9SPUi90PqqwcK9s6a9ldZrlIGUWKDCJ8OP8536FyFsmPzbyySHd5bnrpz2PCfVPN5ZcwNvFzagLA
SAudWF8A6GJf6fJS3oBnf2F02ryWok8fJXdGOrYdYZOwstoLgSITHap0jq+spB7egr5ClTaz9TmM
jHA2nUW9ARZr+5R1eLdwWFTmIc8sfYhalxZM15evrplNt2cGBgpiyCf4eXGBjyI1q9nSaYbi0bbo
FaZmB5Z+Yzu05SwQVbyDTAds+9FSH3OcH0eu4qSwcz+tj2IIfb5LK3nNpd0i9tQ623K7Jv2nB5+6
3SiiqavJmdMFaZBiG85I7yWLmUl3DEQZoyKqHuxiYEzZD4ZFzqsC95xC4vEmGFR09ADccaDKta0A
nM3ztCssLz4NUzc9yHkWGHbHkn4BOmTIgqaV4VFtY/9VIJQuxFNCPui7U/coxzl/KhETSWEyMpw5
3IVreRh+R94opc3bJcC2PKiuUBxvA/CHdo5ZF9meg3Seepue2w0wxrQMz+Zk5CWcmf8kMUwiKeuP
JuM1EYMZd94YPmVuj/siyAKyT1ZAmyhVd+TRaUNLOudDEpfeVFYhLlLhkWLJEOaoQKBGzp7wZKRw
3tqyIPJNp2rEg7dn85k3tAgdJr8122JoSA4WjUdxaxRNV3GkvPNmJJeonXb5HFhl/WTwjE9nNUxp
mL6k08HtuFd22jNhy+3uxgebDPSw8/FUyxQ8iCzjt3ZGCEndxobnRYnLxvHL7CGIkhHcV1Fd+hCb
z0ZO7jvXxYKWDGm3m7GjX4wGFSUMuBNugfqNj7EQSIG9aZnI6J4O6gx8F1bY7KrV+ANgXET5CxVS
6jyR+XrtKKwXt0rT8kyUFmFRBZMkdTXQM126EfnaVtz3URsA/Lcaj+Sv7R/BigKSnpW8taaUaLOX
jeHR63V1N03FwKZg0XVEW1PxkLQTmagaEeyKthrSzSU26wL/8dUItucaXYVAZjeQP5mr8FS38Xw5
8ZDqMxYk/8gSu1xnaKTVTqk22+CVVjeyswAflUFdbXWZiZ0H0+PNqlX/VjWjeSjCBrZoOIT1Zzzj
AAT6qbjhwtU+1qosyNgM7aEwnjmMZRDtQ1aSi9QOsy/BQBlRF+ZOtAlkHOmt8KEfMbNFCSp9fzkF
2eR+a+zQ+Ge6Hb6xR/bHIMt7bsMLdG8/uvUCkz2nQ2ueO6dFYxO2AR3Yhp27bHqf64VF9ro0xIJ2
bTbToAxa5EtGgGBXNlG4r3I1+RvT8lAx6SEHmztkiLNpkA9203Er0kkS3U5MNSZgk0SwEjq5Bfyn
d9FM/uelmWMgTCVT/KTjhCPqQJGUNZF3FxEXB03a09vxb72Kefk/70Ygu7IiOpCJfLCodLj9+R0F
FAiE+R8e22Qov/2RBvL7L/SPW4v3I/+G76KJ4bBxMPL8Il3h4uFAyO1EurZci4B+JV1RfCdXSAff
V+i7is/6SbpCCFsJIus1hwMCH/P/yq2Fxrrf3Vp8X4KkFq5y+dfgViOt/Vq6GvyENSLyna2zOASo
K0U1S1UnpAQJzgjTc9YMwSBNNtBd1WUMtmJx3UyICkkULpu0IRNMU/ehV9RZBpyoFuuysaZDZjt4
e0l355XXnA2xvgEhd8zr4svQOZCGwp2mopOhjn8FMe7enfRr2479WRsu1KTgfUVn3rbk+xeC8nnV
PBTgys76yTiw54MX0+UP5ICeMh1dBCxbGy5mH5wEh6Nd+lhwENAPXSVeZw4W+yRQl7liNTTewZfV
5wYdo/FPmKKIPSB91SEm03QfRcOh0gB/0uzS9kOaGgTNJOF5ocdt6Dy5tdzlKSX2cDvGFtWsTrdz
YK5ovN8HGHxZAta9ax7vCoSRJsFqyywisejr6uddhx8BbC060HCYauQlDlNwFnOkMnHeOfWmSzkg
GY7KHtCUFMNpqm4YXN2mU3QbyOK2Zkf3F/uiCKdLv0+vgPUxqpxPoYy2k01rrVV/qdLPXj/h6GWp
CJqPUjML4YQ7qwzrVNmfpwDmJbYANaPGFWTy2ZSW7kscLI85F5B4nJjW5xd2J2+quH9sPP0pLmym
GsXtqK1zlpvLiKleqIqLeEleCgswYxFtW1rPaowZimr5AqxKS2G2K5urZv7cm2ijJwYUg7iTrbga
I4xEifrok+A4tuUlO/hxIv2fkgidRmeXV/NtWT0H8XTRjg698n634FDoxRaBa53WJP1Z2XHuAV0R
0VodzFTvrr7O4Ct41/swHW4Je+xw9G7qJmCOElwvEgN3UpNm5zLGFPLoNTGDlvo4pZrh0JoQnS7w
Q21XNcoWTNcFiEw/e67tlJzzOO8Fgl3RWA+kFsn1CA6209mIR8kLw+OQJi8Llud86j+lNU6VaOZQ
x7NW59cxNVeM6hJ7ogqP3I1O7vwQdxZlWAHP/mIcXo2CyvF71fqL8y8u5P8LiE6slgjvXJH8VX8h
9vDny/j10Cbl17/95+8nD3/4Ev9YwBWIO1cGmCbxW/427KjwbtLJ9h3Jz//4rJ0/hzpQlODsw/LH
loAC9YvspH4EKr+GOoh2OArW/18KdTjh72UnH8P5mqF0Q/pSPXaN3y7gga/DCCo/yxVzWgN17lBm
i7cTg34h9cBBtQsmzBQSGr5KAtII1D1ShkMhmm9/nf3FkJaH009J7+ou1+Y261H7y5ElZcjm4GR3
4bnfSKb7zXBbB8U973xs3N5V4jq3xiLB0PXcGZ2Od7Frze1Vk8Pn9FIoGe1SvhTxgsVJDBsuiU9W
ylFM1HPxRWbtFX4I7pumzAh7JPEKqktePDtboFBosgolNxT2C96XCZ54Sqho4kq5AtGRdhxafF8R
fAAk6w4/TevbDDdNRwI+A55Htdx01js1kPbwS9hClFjU6sQICbQVdgwaVHjnaUSfcdPa3+pkIJth
EXkojC92vQcgR4T8MfLg1Utde+ez1QQb0hrN3rWnFNiUZ1VXvo+64g4jwB0JvW2RCySDQAdMZGHo
cuzY6x4PE2jryyTzrp04X27pRqXhLKDMEtpVZA/Tnq+HfVK3E3LNaJ4bnKLcsUfmui1tIV3UmeOc
cOqLB6wABZUp3EzI2wUZuIQwqbrj4sCLH0LS/3Ul3wdnYmXUeYvQBE3Zq/qXYvZfY7e5sNrktbOY
TUyxdDfTRIdOPsyPsXaTrU78lIMlO6LvdODHgykn6LLxDUnBnir2tJsZzyT3bUtWNcmRfWpqZ6ms
OCv78Cmy2tdGcCfFigUKfaDCxM8/c0UmND+gNiQjNe7lejXTEoujR2HApk/1dYugDzgmHuGd2/d0
igYXS4r9wu/xHkr3i0u5XM1NfWeNJtxarjxvvPFuyd3rronwvHFXzikXOhsq3R/03Fw4kF83lky/
kUjgDp+5r0td2bc8UPOZ1wrchEkxfnJNQOkctlP6yTygWbkC9SN5QBoHvUgsZGqStAaeNMuNYw9q
Hw/6NJbpwa7c+8XRXzKsmORw/QvKAvpt1zPg//ds4M/O4IxfOXh6gWQthKj3Xy3eD+/lD8eP9m//
WSLa/X4F/8PX+ccKDomU1RF/O1Pi3+H44I8Gjlx1e+YJ69n359mxtNfSMhik6+rqrMVhP8+OhbJZ
2gPC5UEopPxLYwNO+n84gMMiFMpT62TDhZb62/Vb0nJUyWZSW3i9l/OsrqUBsEIFYW57T2n7Nsfj
xta817CGJTXVKelG8R7sDCoKs0VFrVVWqK+pvG/WHks6czUio9QoI0bco9Nv44i+KGVTThluV2vz
mq9CShO+tS1KmjES4JmD8gH+FPiKp+AaA8kOJztNwOcK6CZVUyqURwTL86qXx6rOzpIZHlSOi6MF
HF9i06iW+d5ecngy4XZwMa+23l27+F8Sj25AOH9lpLaiGK6KLn607fZmnQj61CH7Dt5fBycWDDnK
Lw6FBjyCoZUD4QyRTh3nYkWGx9bDCMCk9sVRFGO4Qff44pT4yKYmOSmkxQwuWZfCq0AghiW/Hh5f
G6ionhNA8QL5xZQTz1dzm0WK3TC69rLqgrfzzsQV5uPlVJsZZE9+Q/0UiUa5N46HqKEvqa2gSfEc
3X/HRP/UegXSIIbzCviR6G9LGluY8ZodblN0OQBiAQz/mGQQX8OHZUOg6wKh5zYXy5mkWxGa9I6d
FyMVsSkyiI3f7wL8Nj0atVzkrs5eY3+4TNaqD21tlP2t57fceCdpEdZ2LkOL+cMEcj3/VLvYOz1+
/15Acp5kkBVle9db9hqDbx7h6KIkeXH6Q9fjCa6np3kZL2MfUQl+Y++mh3F89MZvwntrJhxP4/SC
QPzQ1IqeOi5YaHGDw+h/ZeSSnvKOQE8R2dxNAhrMm0teVK4MFT/qmEJDnw9g4S/pdL5G+Ge/bXZz
WO6XgPIec2eF9rb32hs5wMyZAOXbwF2w2uJ+gndjuGNyQZnob0NpcuTjmLsnSswwpPaXmNHOQgfL
rMdFs/Mu/jW143/eIfnXy+Pfh6nOf3kwfn4f6r/9R/fPP+2npZRuK7yGSjBMFSxMnGx/UTPcH8lU
k37+Kam8Ch0/LaZ8hIQz/wnopWSV3F8Ow5bzI9KLQs6QLNEhhri/BDcNbCxGv3HiMOrFQYQsD0NV
Qktd5Y5fOXEU9RaeGToOfqU0nwzq9FtTyiraTM4y7Um7gJKnh0V8cytCq1wjl+g+mErn0m8neQem
1Dm61UhWjirNndt09PQ17XTujwsTB0u55VPuJMkMIG/29u3IY4y3Ljtk9EAhKer+XtnEoVM/Z+Ta
JPeagdbZ0M/2Xi8QRMt1KDRb+ZVICPeUi3OxLIaqObeifE5fmwzPUNJMjMcmZZ7qXFuHASkdFJcD
Udp4CKvkHtJ9aA+UCwe4Eio5YUcZQ2vnOgMVTXkJhY0aKxZzNgl81CuDcxAz+MlubYUvXRcXTEDG
ZYW2hmFCAQCulNSKj42Kz502h8Ph3KZhgmLcPJuYDni3pLaVyq7pOIUeO04ysozROoBr/3b0nITU
09iecSXghuFSbDCCIZuywBzcKP9wbRf3zzDOu3kkFJOnPkbXsPvqMjDb0MBQMsfhtJwtvXWaZkiK
sSAgkreqPNQWzVGmon8lSedp4waU1VO9l2y7SbS3U6bo2F2wWXpBYtCfOv+sKAOPqV0Vb4tuqXZx
OgDobus+/+K6aBLaAvBRJv4GT/yOBZoBNi2cRbNry30XeUwi+y0eo8Po5zdp8U6HwBdZlQ/4g3eD
KtaxipDbISyRdvKuiDaGnwj1KsJ5SPkNnMe5bb9SylLsjMiQ9sPxE3k1hzRMMu0d8z3RHaEud2VT
C1CgFtbdbtCf/SGt+JlVSpAiHfN+px0YdHo2mb912iq+LnUaL1s3t5vpWSIzBg+jnCfAhipeHERk
xsFPYwzBJWmG5Z4feyEk5MXkuTgTt47VsT+iS4kcoSyTYfsCwYPLAaCcgGCpjRW7lHF4J0I8TR4T
pnda3upvZdVXeHLamjlT4zf1Ra3G/mIUvfPsB3PzOqtpOpOMaBDfAwzaXW6NlMAl0OHcxleEJQ2F
xu5SXWakeq9kymxlY5muuQ/DweCY6hp7l0TIZ5monStGL/I+aZoeY5QvnyZhnCc15J1zWOKMIacn
aJIQOg33hWZWgueNrSwjF/cY1FC9mrLzb+fGYt5HkpE93CvfVSSjO+257mUre956XpVRLK5jdU1H
KKmNOQRwaPVdhSGgLe77dAgevSgI2ClDeo+jQl0P2AmIKS1LeJNmFF1YVb88aEzTdxrL7E6RjuI1
9UzAOH6KdrVw0E7x5Xo86gvfpWFMPRaWtXEiK7K2dq5GjHCMlEjlzgKEwAjVOxt5+Rj6cK9LMjNe
6qC3zZbwNw3OyyJPEfY40AlQhYgYIoRMsIdUXmxiotlvRBvgwKkhfK17J9oWdT/DcXUJHTcuhTlU
MHew4JZVbM1jVsIgWXjT43h4nBWKZ8ZxA9Seixrr8xaIeK/PdRM9Ki86axvQmY5mfkXOhUgqsl4e
hWetZxPnKRbbBwTvVyxxpTItnRx2+yDd6LPlJ/lTWMQ+gPx37tQ7Qh0xdmd3pPNUXXCZimoD8nTJ
YCOf6LwAbHhB++eBIVl2wM03fWK+qg/SQmHbBBgrj3EjyRP1+JdvCKgIUPzGbs6UFa2x9GG1OVCE
MXE+xZBxhsEGG2Vrgvt0LSXDZMOMZi0qi8hJ3Kq1vIwm1vE665vtkOu9F+S3vXZfbEH+0pn1J3fs
64826zl4FldyZrBr0ZCWg9q6COi/AVtf7Bda1Bhw7US/fM7WerV8LVqzg9ratGv5mrvWsCkfKJ7x
l+t+rWgjqFOwoFHb1nhd95QMVLmZhe2lCqh361i9DvZa+Tas5W/1WgMn1kK4bpKQEb4XzSw4l0to
+44z3U1+9eLq4Lw2oaAeLWqAK9E457aypVkLahPJOPM11H31WtjV1ZqeCNbKOqfz5k1fHuuiPTdO
bV2btdtuxOuJ5qIrel/t/Lwz0VGsdXjYBIeDYCPZ+eutOV1r8/D4ZJzUqdILpGEvFB1B/rVor3Sy
4Kxcy/fCPHT2ai3ki9ZqvqRlhDUK6vqSpq731Vrh56xlfrMZFyCbFPwVg8+EeJLYPtb6P2stAkS3
5sqylgOOejK7fC0MdL1+2EVriaBc6wTnYZyKFYO0bIQeu4Nm4ed0DmW0pouwmhL5rCprvlPtLdoy
rJ0uPHKmL7nwQ+K0Bbi9bnS765idk1YDlF1nbT1sQ++rX5xqdLftwBLIKDzyjlRB0eTsWgPMUd3d
mrVJkdp1eaBai32WmkXRUbe49i5WfdIek7WLUdgVrYz8/rZ2xYwe2G8KaNIsdjpx2mfueqhtD2na
EWvNI4Gd6cl8L39Ms27pNwwtPhwB1g+4xKMYG6rl3+dyCEgrtjAlq7VWsipU0e9pV6dtkuHRfCHX
CkqtwUUtVBEJe6wJUbi9/xom1Pc5TsmNDUNtS6Bttdguvs+6Tc9l0gORrdfuy2VtwUw5AW6zhpfZ
Xjsy57LHVrH2ZloJbsucnBT9RtcC1MAAYOUwrk2bmADGM8mDDovh0RTlnrPLNpHDM2umelvWvk70
I5eMCx2eKo2C83mi1zNbGz7rtetTE3zYLz79n/3aBMoalF6zFd1Ytk9VqIlH9VnSiHTffa8SXQYb
1sjaL+pMcXcZrFqmrJdw36w9pHGVtXfGtIhXa0tpRgDjC8oo7yyZvlDfBcFUWXZ2pQni8AotOjkV
i6neXI3dIG5IIWCSGCCURmEjOrXF21PcV64Du8ZSFrgJUe2ihcDXmc7GEtSJfRIZJOA+iO/Lscvv
ZYixobeUlxAPDvsrMRV6P9gNvgy2+3gnKCh7q6gruojjhJtgxgs24Dq6YzjB613Nzxar4CWLM1m1
stUQUchOQ9NziHio9oJZvvVJmOKNxC/Zb39Qdzb273t3rW06M3UefUH7sOCYWy18r7IBoNyl7a3G
YXZiEFGcqtblKts6w2fdiGVvdPSWaQdCXcpzf562c8k8qG1gx8qG/G0Y7IQVB6BXUwmCu1+MIHyc
pKc0oKx4trAs5aIimNdl1UtVeB6ucovbXSVTWGCBBzw4nUJqvxl61+9ZIGBiYDbJj26NUQpMCe/K
TgTBoZoamJsjc9KTwEC5DcO8OreFKj5VJK55K/YScIdJzd1QC/3VEFO94+RXQEqPNN/jQApaTdYD
oXPx4JUjBvikIrDfTcSDHdPqY94GzW2QqemcByY5RpSn2xvGNfS0YM259NIKSF3UEpi2EtW7KJ1l
dZW1IgNgkGIUxN/2KEPeiTS41vtFEP4Fm5JtcamZl4iM+ZseVxu69JLuGj8bbSZhqR/XC8Mj44z5
YqH25LaO2zWJORT+SbWhfg2gjF/HUqaHyJqiK23PyWXdZs415snsc8QBWG+8nmP5VLiflkS2T6FI
sQSOkeXgBOM0d+g6DVB3wh2J46UHF6xiJS+cutcXZTi3cGCCZISCBxh2lkl8KhfC/zjpVzNFyank
EDWlpjFVVIYYXFenpH388ZaM/FvdTPWzGivvEPJbuHO9Kr3CmSQBJcQILKH2j24p1SNRN5SSEQP/
k2WB86xECv19oNmy6RHyKVAEw5A0mNXYM3jdsgnnp5dE+s0wrb8OkrihzdTP2aNT/zVoSElRBAVa
rseIdLlUM3FfMfJbSh2LJasUUBXcgCbPySXAYGdTd6F9GjrJNBkyCnbaOS+Jz/ZPUnbpBzJaVXBv
DfVwnKmNvXFTa9xrVc9EIJuIaWPuWy26stYYdDWpunMM8P2V9FPNZh1zYJ5wx17qduFOM5ZZrbYj
pg5SYUP1SqUZ3rqWE/ezG1flfKZSAy2141v/FAiLoTWmnhs79Zfbcey901q/xVu6pKpQFl78pM1A
KCHi8noKs4mTUSPd84iVNqcbTDsPDm3p1tZybOtKxflwaVWefaeKCYYNycyjO83Qu8o0ru7HucO0
lAirua3qzv7WhH5zB7HP3JMhLS48dMe1HgGTSU8mi0RdiX/UzavwUBKkpLvIEeWn1s14uhdt7hc/
i186XL+c0absPqhHEoHzXDCYKKtkCYAyKp6mQc3NwUmT+k4mGPOrZOT56ZS1F9lMVWKSSf2WQ0w4
yamptk3s8GrJUTrA7ad5PjdYQQFQaa4VYva7nWMSeQ5M07z+a9IPP9vHR3/9Xn8vy/lS1XObxLr/
7gX/5U+3BvvH0H78wF/sfqBg8+t7n1Tl7z9n7dv5+ZO6n/t3tu/9+2/+sCv7BGAynpL5/qMb8r//
c/FHtf7N/+4Hf2K+Ps71x//9P+9fCwKBfyayu+tk0EbnlrajBNTUP5+Qkm3+8vG3//cHff0PX+IX
fd0TPpqlwJESEqr6Dd2GDjA6fZH4XRJh64d+npC60sF08k/oNoxVUd35athlRGDjd/lLFhcf5ek3
mhDpLGR65bKmBlBh1zHtrzUhrLi2ZK33odJDkFzvnGu/1/IpSscDI/27NF7lUJx4+q0rq20NgM2Z
HhGMH2OLe05LkexZU1Of0mIg1s56gt9pakRjc8EI87pTFeSw+GrOE6oE8amV4DmqInmgOArHfX89
TPV7jJEGu+XFNF5H5XNcZ4zW2vtYfOqs7ipy3xWllk0cbfn1cVkrThn5b4Ki+DCtg9s2+wkJtsqy
O7SOQ+bSvA7Hoh96Botq31jlhhouBlz9+SDHsxnDpbWY21a7MOXl16GuLwWdk8iozbFF3xBUsHhe
9VLb5fuMmFXTORJO2YMp209rmmxyn4eG67GaPio/ZKv29EXcJedWUWzgo9Kx+TxNWFxrW20EponJ
s4/DWN9lwgW6He2Yt0DsFxXrckn7qxt+rQbFCuo+cYenPGi6cqJxk2LBdF18f9qCWOH7tz3Rrryu
QeVGzmU7Y6IwyXJXBNF9rOvLRqGsM8PZDqV3mnO1r9OHqUs/D8touIBjN0WZJPI7ddm9J1jRJFsY
Wto6dxjpx4BU0xf9p1Fx9W5DMCZD1b04A/I7Pksml0l4Z42kqjn9ZkTByJE7+Tbm6jkqPCdtLaZ9
N5NP86bxxekmMtY5sfAxIi+9aHU7lMy6AyzyjHOPQVGfq6F7VK44LnZN7oO+oZ57rhvoY1SWW1q/
DjF96kxwoy+WQ11zorpbKsBBo6q3KtMdbJd2z0V2l0iIE7QGnMJmPiQwu7ErPrZw+tlkNrmmNbJb
9iGIoLA352Em9kPmcea23ke4cN5MV3RCfJjnuqt8muwiEggTc1kqnUlfxKeliXY6K44ZfTK955P7
u4n8BAe6eHAV2X2aYpi/bzJRbAo3vtBpANWDcuGYYozZfx9td4NitQ3osJE24j4nO6+K987wKEmD
UBAJFYjYmgtEdX7tMUGt6DK6Uc+sfNhiBb5I5mw3DuYS8Q/4nnAPFO5tlj7FV9s/5lLd5KG+T6vE
MLttDiNVA6mO7zhQv8lS7voUdwKscL+sj6QVCG4RjLRqAyTmbQzrfTo5NxXNRF443zY5EJmOIlC7
/qrF5dLqR1XHn+OmoNSEaLtNSXQHuZfssGpikvq089UVzefccR0w71Vv6jPbokUYD75Ok2NdUjKV
D1Qz3aUc3sdav4wIP//aNvW/YUKxTgb+fGPavHfv5Xv78ccRxfp5v4woVt+NvTZdMpUUa0zrH1lh
8aPtO+SISeuyIX3HsP087yVd7K8GHwBt5MFC9oif5r3ej0BTGU2sGV8BVdz5S6w1SFa/240Cl8wx
rZRuQBRi3ZR/uxslcKC6epHtVvbOl2a0ihNM1fYE4gCbStp1KMF0h6tPak486lkT0N0BN0BOks03
K8aWvw2MndRbd7L8EyqmTVCzJE5ZeMG1ZWJc6OCFKRhxhsSBBaoLfCx1f+Xnur+ynTjYOTHeUgTh
ZHpbnFbiQyt7VzCgMOIh9ziokj0xT3EnDPZ43TEIsHqvxLhoon1cZn10mG1j3ZPzgnQFyqGbt/3S
hzdZawRcjWIImeHxpk03IFAisilsDxtnQsvjLrGox3npKyCceqrQcZJ0ePay1Nv1vg8HQLv8G/CQ
b/wJHdIu1FTvagwoFE0xf1iZm1LSoqn8V4U1/VDMuKsp2TzpRD1B27YwpWZzui+VNQJ50SJtNnKu
5HXgNM7OGON2e+xCBLBmnh6962NrSD/1pc8SZddVFG5mz7EZxqgQmw6q9Tk/SH4iZbd88URu3kSu
o2pLoDm8SIwpq2OKJfZxibvuo5IoXYhHS6yYkNbObRa7XbqRfc7W3GVKfQZgN5T8CFnS3aNi+a89
2dUHVdTe49iGPhi5tqWyi2rU7jwjCZc8VVayJmSlW7/kTfcyLVQzlAD1esCa9YAXl2kKCoahMiMX
QXwOscQ5T11SXqS+ZgjoZpyXN+1Z2XnkRflRx45/mJyivc44fhA9bBp7iy1GfbVQXj4VPgSZCrDS
VcrFfut35sqB/YvIYwHOsYUJ9tRqo5l46EIPNa4XctW8HipV087Ixt0vvWc/e6hZBzqtmxdIWz50
PqssnqJ4hK1dzN6xZh3d2F6zPOqkycjLu4t1LpaIDjiZSx+TK1kr9DYrgcEaNVdTnTsK4ofk0fDq
8bJzhvosiTmQUVOP9BOdc4c8OiEKYCJqur6CyT55caHupFO2+xJUSnQWwi7dBRXNpzg6M4xylvFe
Wj2dzAR/fZL9rgobyTgmr9K9EH50WAvcL3q76BgLVOo6jc3Eb2VseICcbu8wBuHU4jbNjQgK5zMp
OGF26bxkmyBr57ugrROC/zC8XrVwxkOD9HrF0KS/rwfwYjS9YsnVealom8L/tF8IFBzacoKjHweZ
z8lHzNdZ3NdbY9fyQs89sLS5B64VrkKlYIy/E41b7D0UCOpdKBxJBMKoY+flcaiL4ECdtjiFehb7
dJagmwLcWh96zqLrsRGM6sjzEBnrl11oBL9nnsRwcJ/dRCcw5l3OR1wIxX4ErrvPvEWSdU9BvUh0
/KTDgu1FOIiJSDFT+orwlm8su26vY1ucm6F4507YXapQFw9MtZrP7lzmp9a2jl3r1zdlyup4FjS6
liwwHsjYCqeh4nhKvJBZIcf5HSZE2lfkYtEBJjHG6bMIS15xP7VRdl8Vk3jQqUtjbdt7txg+4aZO
jotUbHiHJV0srw2mRCR5g/d3CMhixmzjUCFH+cwdu75auD2fdGA1l2bNcdauz1VtzXbCo23eE50a
9AOSn4GVtNd1nI+sd+RCEQHGYFOtadHge3B0JkK6RroAVa+5UqaedA91a9o0dU1D8eOaQR1ADD3G
g6iwnX+PqK5h1TW16iga0hpmizszNVQFEW1NPoI16dqP7fQcA8iOzt3vUdh6TcWGcsVAVkkeXDW+
NcI6aaDCkqMFr2dB3/oerx38cr5ppg68X8F1Qu84PQMhdgcxwKHk4JoPzQqhX3O7jurLz0iHGElc
Vxoo3c0EIxA2eL9t1+TvvGaA435NA/89GBwM/rW7poXnYcKxnqQjIUDyxPloR3xXU7Qa9couPDAi
BLNDrC7euN9TyQshJvzeRJUL38bk6K8B5nzSZJnTAUpGn9iYupfvaWez7HvBLaO/1Q2d7IfkezI6
sZLooydpd6cB/iLMkKFOOSMvHE8t9sE87j+aJGYCV7Sk9jbzPMJkxm0ZXDgdtQEX5eyZN4fdbpP3
/P4Lpy/OFxsfZLAky6Vn9O3cyTXp86Sz4NRY2WlMmuA46vYAGPHGj7/Ftf+6OPxks9Nll2NjVuZW
wGM72vHnKJQUSc/1J9wOjCpbMEFGh9Zb2rTRLrezeKUN/5sv84uM8euTXkh2Rq5+jz8/IN5Ubf/x
w9ePH/AJ0i//9aP9p1/gH7oFvhSJyGAr+PpY8DxOar+cFJVgtMOkCSAuMsQvZpbwx9VojdEFZZrP
5lj480lR/RjgPZEhB0WF18V3/pIz0PN+T+X1UStCrNicEkkHoYP89qRY2sZQu17PWyJn2ZkbhTao
kjVI3WjJoB70JhO8Ns+vTD8PF7NbCPYaEh4TqKbzURHLTuse/0ubFwzCaqpdWpIPrkpg8dal+4KY
uVpg1qC3nJjcB02wzUkaMwFaw+CLDNgLGtURZ2zRKDVwkdJ+nKqmDeGileB4CSM6ObGRYviUpS23
IkEyMrNSufMMLph6PK+K2D05iUX9hdIqw+mlm8FFJ2egqFa9XcTDDO4r8ahIc3u4AOkS29xvK5as
IYuhUnXK/v/snUly7NiZpbeSVnOEob0ABpVm6X1L0tmTExi7h/aivWh3UwvIVWhj9YGpqBeKUKos
claVGkkm6jndne63Of853+kwnpvRxZGRnl8jkLtM6sr+xum7oCBglKcdsX1ufj1TB0Y7epS+mqJp
n9k2vUtaJwZ3N5MLYgfFb2L7PkSR3uMXN+qnSVcxaZnej+4zgoxrvwoIcrtRr93zsuQ6rK3qEvdB
+VIM8HzjbCTHHYwF7cBMyEEc4x2PoVUSJ8aBl9cAgIbUtbeWHrQvNSLAqmqN7A3rDqQty29O/ICp
ggnfoYbvhxlJAyxfTR5FeVO/JiNDBRh/1EVWDqqiBJY07aCNLnN9K8TGh5hBCHSO23t1+uk2iQdI
3ecPbHtMKNIZj+qG97W0HhLWr+UoOS+7OvU39bkZo507iWujnw6CtHXDlo1i4ntZXl7VcTfQ3hj7
puRJDPY6Li2bVMswbeyGqI89Xrjn8//23V0TjRu3FM4lwC+0RRrAG5nKgQldu6chnn7outy3NXqH
Iku/TDyN4klvijZxO3fxNi0CiJajaY3WydfJJE/4cCAC0KeSP4fVxY60lw6IjbBKzgkkMG8iR+iL
0dJevIEuJmFbq7iI64VH0Y0IuoMtwx9GmhyzovDvJL5Www/fTNd9UpaKzuPozy1DvXhSKjTLhT/6
d53hM/0dGtJImMdXWV+/JUxrlmnsTdcgGjtZxxsfoCp3AUoMRytHJqTNCCczMeJYA4lhhashMLML
wnfMVEE3n0VMD67mLmkFYBqtlVcT1cuNPez6eckrYCh1dosTrTyMQjKamOYSZTCxeGzG4S7xiiu7
FvfxKJjNNxvffG8cheYV9Yc+cD849+0YOuIczW+8MCb6ZtNtmHRZvlJOeQK7fTYN46obce5nvKQp
3Ygw34mxA/Mv8CDUhavvciZ7g7bmi7Ohuwqv6qCKO1VGM44iOrVafvZre1OI/LZj+DPlEaZLjPJx
UD43Bj553yxPDfjbm7Yc4i1nV6z+8k5FUbPRNe09q2gjFJa6Ab9J1syWNxEHCmv6Qv07h2lmbakL
MSbICA2fo0r2j5qVafW6DzpKHXE8WRDxU55Xb/TFQ6YKx2bQZUzPLWnZ1RRplMJ1VaQeReiqFyNw
273p9zR9R70JnGRKhOEtTAMyOBZU0R51/gybbPLaR8uYxKWH2LTpSi2tF81MCK47E9t/ixx5EDUH
Kk7+/JUwzRHPHeVLJ2l5X1hRE1DDGuNvICn81qRGfiJ5Qr5GFu5zFzrDnpRPsVI+fQu9AG3s4/B6
wAYGpTR57LSGij2MZDgEg6I7hDoABeUIn9u9oz/FZGqObuyQKsCX+KVVZfMaeP7c3OQ3JAER5pa1
XUxPzBIrIKLOQJxsDMzCxj88hC/4JswfpghtshBNbp5d5d+DgUHHjt1CbYck5FRVxhqd1Pia37Ti
h52VPifVyjlluUZFZVJa4qWKckYtYcOwrJImn/vODMQWN2P/NgV2fT21hZev+0hYPxLbJrKvcao7
oWkmLwm6Mprx0F5riQyeq0ZYzLkKeZyiof0B5xLULsFlg1tr62MBiAKjXzZ1Z5/aWvBNqlX3ljE/
AJk9//penypoCDkA01VkRdZC0+nDzLOh8hYeiMy5pMZAse3TNqOeOM6qD99FIanYTsNlFTiYC0wS
lYfA9yieiYmiv2ZS+Hs9oAKCtuFJ3VplAkgnYZJ88s3oFn9daa1KrFK44Q32k9Vggi5skhjCraXL
BLE9ab9kQ9QUg+Kg0Y4Wq50wTb4jgxX6uy7PWntluwrHABb9sQfrQwUmRjTuJc/tEMLZgrm6rkOR
XexUC86iiGgWJnyu7Yo+JWlehCGduFV1NtKyfdEVrvhcV96DXxQAeaIoPQYQVD4hzKs9SUzudQVJ
VMkJ4brLJ7DUbXarMNvQ0OZoXxYXPBpHFczn0qvC8xRF4U4Yjftplx19bLGCM+zKauSkEGAHKbMu
ewHewPMPOml8CAEbmXcbSotwK5Gu29J5//PK5jn+qIum+KF+P0j77RztX/8fH76R5HYtZlnwCzkZ
EtD7z4+wpFvijz+mE//wCL+eYcm2QLHi8Y15xvU9YPv1DDsjE1meXHYex/L1uaXxr2onP+EHkCFM
TtSuIzxOvn9VO3k8xyLX4hJaBLfF1ehPzd7m+M7vZm8OCXvPwPxtc6bgSPw3s7cxdwBIgWCkaIAL
fjVedYUDQMPBrDUsvaYm3HdEL912zq2Yqm0u9S2jpbtQvfjujyAZb2WZrkom411yK4zuOcHvAZ34
1I4fuiiXSkTLtDoUbEyBzJcafLueeIGuTqK4Val10cw5rrZHIFmkHlX3HFdj3VtV8j12qJv/HNL4
Ef4Fihb5Q+7yGKxWExkH5Uw01Xsr3UCFGj+N4rVWGYVR9bLVin1fULSMF1NnZ5TEM2T74IX61aTJ
bdrhZ5FsLwo/A1nGEqMjoYhVUeTLrLyX0Y1svzLp0NBzqCwL3s9V1OYXFUIUDDlLN8NaWfLcWmRy
qMXq1LANbQj0mbdRNfCaCS2jqZmYT8Th0zyEA2MW63mggr5AKjm9YeM8sIMejexUpNqX1h161Z8a
iVJIG9eSiqugRsJrRpyD3jmacOu25WNRRffcac9TwgFGkQ/PKaL0NC6240Mz3HbTMWjyzTxxYVpa
HDy0BDhtV7qI8kUAUHiy05eqJAjuNPNCXyqC8lZ6a062vojG8iI4vDUYKxwcn6Yf7IMRiIhnWLvJ
EtepmzxEgrC0m0YP2NXvVFjTZW8/eV7BHCk/6126GwaaM410W4/GbcO7UOQFU1xMoF3AmDM+NBb6
sFuukxZbLSkevckOMjXXLjPHQBJWmlR5047hh0Rd8LRmg016gW3yxc4cmoDlPtDEsnSGa6A4b179
3GlQl9Fj3bYEvUUHgnQfhI3vxs92dYsBx28xr1awUvLhZFrBFirb2qyiTVL1W3ZDHI4RfckItbyP
L4UJJrcplmkQ1guM0/Q+o3J53gmz44bI5cXPzUcNs7NLb6CS+r6cnXuzM4S3eWdS14vSeSfTfiVw
UvhJvkFw2pIaOE7TSAyK6a7VsymalHbp7mNl0vAdRm9NZdCJnp8MEeH0KHCrmfXWj+0r3UkpZJgu
Iy3W/gi6N9Ba8mCDfYUzie+MX+8yW+tpGRKAlsurwWufRNn+F+G4/x2GW/Pa958v/P8m3yZG538v
f8O/+zncYjRFsMUysHLMkcWfkgXlg74NzeN7qeef/HWt13+Z1UcmYgQg2YQc17J+wkQ0hltIGcTU
WaGRNXRP/JnlXnxLEj+LhIQFSERnw3HAiSCq4If+2+XeTbuYAQG+BwuqwXUUpH0rDhylW/u1xx9P
ejDXSjfjW1vJkuIcpA8X95dy5iRBbVzJSZSvbqFFcLNDxtUViXIOVFwJphWlAeFt5RNuWZZBWT2W
QxucFCxyY8XhJXxxkyp/EN9BnXBMBuBipHcEVBM6RUj0GMWUvaQt3Q8gBB7ID+vHFL3+1NfU6ARd
88JY6q6do0Hed0ponANDI1csMn36WN5UkZs8RsakHWK/sq/M2ZXUlrrXrKfZq9TOrqWggqQrvq1M
9betCbGy4OaO1ynWqujV/DZAydkLhb1RrJTrcH+ZnVIYJDBNgVwLb+ooHwktTrgX4WgF3P8ZPaS3
avZd5WD2nzSlulsuqOUmsCOCcnGcUYhq5gmWaqxbAaw1OmpmP1c2ypCoiD0bdWfDlzbk/S2jpupS
NN70A+tVBXxo9ojVNfR6mHZUIqT24B+BKsabGovqxZktZsFsNoMtRcm42xr6HW3FuNFokpuNaVjU
tNmsFn/71sRsYZtGAplgWGEEN8Wk2MqKjPaSNlzbXh3sfOTah6oL3d0gSuPezItuDYLeuxVt6z9V
s3PO6UNI8vQHFM9kZp318G2yU4Dc5YpTLP2xfk3lCWdtdfJhYe26b6/egPOPJ0aI42hHNqJWgyne
WFqzvw/zRHzl2mF7aGb3X0HnJaqUygoBEg7EYUJLHYnGb9sgt6MGSQ0voTW7ChO4tnfpt9XQnl2H
VkDLKBscXkTyRJgnceTiUJy9iqOeyXOTmeWZAkEke4SEjLvK7G/UB54p2VV4a9FshSxnU+RUT8n9
MBslfb8LuOKkEeWHstbiUzBbLMcsoulyhkLT45Ju9K5qSaV/WzNbjST/Aherta2/zZuM0iaaal1L
u85md2c4+zxrKSosn6TJ9u7sA82+LaHFtz1UzU7RafaM9vAA8NF/W0n12VXqSgMQzbfdVMVp9q5U
azDfwY0a2C6+1Nmh6s9eVXd2rfrm4N7wK7Gy6rOrNcZAuPdnp6s7okdxh2pvlbDrc/xtiTW9sHh1
rLDjVotjVrXE1AIt41BWxLuho1Evmt21VUnJPRRgkAC+n5/CZLbhSvgthIlmc27RW8Q7SnrsE9dc
l4M5PhuZbW/7EowRbnjCTRh7Cw/AIR6w4iX2AjwqURBZyAy1i5dEUd9QrKxE951lNvjcdmAIp9FN
17vBJQ617CGURnuxC7/8YVKy4i2Z3OYXo2t1kPpNHAF6CLTDFJs1BiSdbNR7Zab6NVo2XdkY5rty
MZo0cKpWM9VKZun4xHSpf0x8JxYrhqQw0OIypOljiEiXVV367vLF6DmR6lRseOXIKjZFTXRlENbq
J4u7ICTLZwLI5o4AmnPtUJ4d8XL0qn1Ke0X4msRTmhz0qMoOXj1x/Ai6S+/Jl8bV7VWJRrjqNF+M
nMv69rVvCRLQBitjchhB/1ZzfKFTx7nP81z8CNsKf1lHa6IfE/JzkIwvwdDGq8Ci1HHRJgqvr85g
hoRYnVwyEFCsWsqD2EFCs9xoWhK+DpU9sWjrnbAXOfaIZpHSMXtjT1kFWSoU8+EH7sWmMfr+GA8d
EELdTtWLhu1XIPrgHlrC3M0e1JiAT7N1lV1UmXt3ce/FzToJhXWhVoeWHkUxBopwY9nXudlocHWy
hMy8yZltJhJl150syApRgwtKD2ri9Jhi01+YUA2FPDjSsD5t1TsnZE+1wk+sdpE1lLuubLJXp2B4
Sq05ZNkxzam+tgyt5YPYESZpwP4AjOt9kOiBfgW9ALehE2hHfWydVV+YzgEEF0l9wxwPWunbl04g
a4Z+w91DSCs+e11Fd5RChiWv2USPMrOSo/ASsKqulO+yjzvKdjo+i4mYI971JK2FBVr33igT7hh2
1kfj0Sra/E4heaSgvEb7Y7ADKkCNTE+WAGFp9yFb1fwIYAX+oCBjOoqqAvPlxyW9DlWvrtzUyIBe
W8wP+EqSEORvS3aqUPoZxiO4LEye8YbZN2N8Z/B2UzvCUxKZ+wi3C+eyRoC1n5rmM6NxD50jnO5o
C4qvopwFYKFVjXwsyjbYtKyN5TIs6+rZCcPpFNiOWnZWqe57PpjvnDDk1qO25i7q7Zs+saItMqZ3
YZCN0ue2XjGzASpjkdCGV9KJ0eXvEX2rJCsDYCWDg0VvjLDDq87vDm1o8btCL+NNSTX7pSs6UYEk
zQNkx5LmjkBGycGOMNnPkc7uJW9qou5O2I+XODEiRM+ym77Ic2nXASnWay3MzWOea+Ym9IL6ttbn
B8GVQOe4hc4+OeawK4emu0acBfJazgTckWaQYU5KuKs8cJDdLSV9Yk5DSEbS77qrqMep5vRUA5D8
2hHkjZ+GqmlKRG70aGsMvH0MHHSZ9UnTYWgfCog+I7JVDyuZldswqqM91gb0TEONH6i++nVIXPol
98mdONlMJp14bEWOEINBqhMRmIBbjY7Wn4ga0R7AF7a/DhsCxglK/QnLd3ZtBGFwYiQzK6ZEk7mh
cmvAvCR1UNVTOLifHZmbNc5v/YHjZ0IVMj33w7ZmKbxmKI1EhxDbbdmJvNsx9vXbyLCsneWI9FwF
KRZaLZs+tchLIf0TEF/auIOOisEqC1DIItuWATUmdBtND6Wt1TBzRzprC62JvvQ6TN7d2ml+UGTT
bruyEs+RRpapQBf+sCuGR0mr+W+TaRb5NmxkeWhcT93lE1GzxtL9q563aZsn7fAQlo13ABRXPFSl
Y3+aSM+HIqDscCoGA/PTgF6R+ZV8ciiaU0dqVYIdiYwJBXI0zYupW026yNJIRXA2SCnaIMxi4EGM
jbWReDVDIlHKixnI7lSHVsexz5yRF7XPvtOQSxiSRNJgQiEXz7b+zI2cpsqorvtLrXxrY9nJuDZV
Yxgrx56aW0l5jWDeNg3NVs+DNlvlttLVcsgzY11H1AX0WT582GWMLIDRxH/1I9iZc5MWUVLHm3wi
BoMlTpTLtVeGpjl7bQqCEbpFkn/Fpczv9dLVKIggGrSflKKbq5GO+RaoFACUrkXjKdGn/CPn63h0
Sg6eVms1O6eAUUT7lQGL1egSKBCBFUDWUQZH/MCmDUcn0zhscaLR9oRf7SY2annqHaEsmiKEu8Oz
IrLFmE7lQ9Ta1ZE5VmdCG0nqJ1+5wcMk/Br6Z2RfNUZiXfI4nMSSwySS/9DMIAmdEeXaLX35KUKz
2DUFCTenKdk+cbt1hyD2ZjWoTNBOrCQX+DNasrR+TF3E0hY1/eNiaB7ARQ7mSh9agEutYR+LrJo4
mmbDa9KTUuRzORoM21qtu+c+lN+WY6HeYtjV5bLKJCqOQc/4kPb6KcCdTNcMV4mNTbyXeief5DBm
akyAI6d6uuQQg5eNnLwHfC8sW4VdlgR4am/nFr58KPvQBwQewg9OdCN4l+TbDtKInYNnmfhPo7yt
pqVrB0Bi+Z6F1ICjD69AuDrLiLQaftpat25CzJJFtB2KPMK9M+GEFILDUFNjUu4s7Vbqxlc9Ffxx
RTXihx8a7dx7ur4H4UgUy2vKCqv6yBJhWG26zA29/eyJtrHBQZuVqzKf1D3YQg0ri9EzJyM9ywc/
5HcLlBkBagwjDJFDUbM18m0aIYDEkkHpTk0k+JaFWyTq7FqV9p63hLv/KTcjFis0AKL0sRr3n//z
fzgY5R0imL5j0FzvWqjD/0h1WBb5B4tJ/PZ/fYyfgrNnITfDHrU9Yh88+k+92fc9h0kX3M2/1ZvF
L4jNAFJ1i4oe4rDub/Vm1AkME75Ng4MNr+NPuWtN849Zj/nVzxBAnQi8K2Y+yG/4H2DOks5XfCRT
pmRpV6/MMdna+UeT+2CrnYWkDrUge4aau01L9qZsOGhNsrZNQJv1Q1bRGtt4HFw9iEwj+E28cB9x
0h1rmXfQbuKjIJmRigBvZk7xGhANAoGHaNA/yjx7z4m0GzLhqDNRPxZ7OWply7A6GXf+1K2VJmGA
eK9lUJ96W/tKTe9Yd/HWsoeta1aHJHgNfdffFkHSwQlxn/JMWw1tfpXRekVe9tXTwOxoyObs4z8y
ByoCn4J7ywguo+5SwlscRdGtkia+NLG1NpNg1zbMyLVE4ZpltDNY2tEiKOnNRY+l+ygSqNi9pd3p
mbq20vgmoLOLdT7dVFl99mO1quKPQtDWq3H0jTIKiOyzbuZ7QNJUjDN1mhz6A+p1YUYnrTSPHEa3
aQE2CWXA6Y0dU1ZmY/WS48UW7v8u6CG1R7Z4tYl02qTAkT+f+uSzG92lVuWbyrPx5+uH3m23weiv
QMoswMnusDoOkOPTTR0FnzKd7xHECKcQKHjtXvUqhEI/aiCK6GD35dFMKkrjnbOOndlTzspLXvys
3rrYZlhWsZhqsADEkhLQDW2ZxzZkHO+OwXOHWu2PZAdzAwBRu28EFLkqegja7olh4oBNTkNCzR4p
NP1UY7/GZvoaSW3vp+zTqbP19OlYECCQI5cog92PUHWEB8P2kn1rdudcTFQSTkvgM88xBNjRm1ZM
fDfDDAVNQKgve2eCWMXtQqZEHfrwoc6tva4utIBypfKOujK3KZrx4I+kG2C4DNmzb3XLTB8uKutv
XP041hvG5HOZamv5Sw2fdWpbrOevoV6dGvMGKY6PLVbVTuRXrVMsROtcC6J2WkfBd/mQ90B2K7H2
NYLskKaWqG4vE3hq0acfFoWRNkUPWUUYwuqfU6e6DU3nBr7N0sfgE8X+bnanNkW9Hpx4GzNc9K1q
8ecX8+vyK///Tzj+43Ju2gz2UG+hzrGi/6Pl/Nv39i+Lv/yv+v2t/uOa/vsH+rmmOzORFBg1Wb3f
L+qCugwPIglPgHHhTyPcXLxGuM+n9sYxWPftn0Y4mutNKnV0pGA2I2IVf0ZUpsbn78wQPbKChue5
/EJjXvN/s6ZH3A2smCg5TeP6Le0V+zboELxSiBKR8cxB+Qot5z1s+m0EMIXT2UpLnyNhbBqgOYUX
0Og4RKSNY5jsJm4majfzl3R4H3N9VQrQmqoDP5G0m6kc3sMh24b4LPpMrNygvIuzVdxfSxpRWJog
/LjnINSejRC7qZ+cPS4SKRGzpicUPlPfWDkd7RJL66xp1Y2VIW4W/o4Oi3UJJa9nmZoIDbV9stT6
q4F4WJ1k+04OZz+Zqwm0KxXAzA4tZ20FYp2hTWjSfoijR0xPjKKAd0Y48yeYSraKV76k5YGyU9n1
K73+8C1563f1wkqtgxtBFW07VPDwjIc9trRFkFiLtrmEs1wsHzqLERJYuaRfUUqBApotHY61moOK
Eg6bEtR3lHa3QfGlgkuQPCUpBe9Zc2APXDYeSLqhWxBPADmlA5NqN56VrcbQW8ELWTmpucXgf1DE
qqocPge+kK1EW67xvim73Tke/uKhP2ILYc725DKMqilDMGHOlA7rNL4pPBQEEgPoLt5HRY5lSVPG
bUVDCUjBtdG2a2g4VP+mlzjHwjOoCIJIxISzu/Elip5jLprQ2gwwo1ppk5bz7FWuprOj7C1WiJUA
ZkPN8lLmH7XEcgdUsNMMIsdftXFrDdd2virMz0En+onLQmTozRkkQEfuwvbVwTshrPpZeoD7/X3E
n7xJglVflgu8MWc+y2dcnRjtcvh+cEQgbeCgbywQgZG98Nt3kTk7Egy3YVOtsu7dCr0XR0fTjkmn
tnNzuVW/5UmzqUxQNUrbA4PvFlMcnKXX3jSJvkVlf3BHzJ7RlDJPNbdsKJteqynZSZDQCL/U0YoC
hkNlvtsOG8NN1zgHg25ZjxsA7UJ2UFPIjbZjI0LgtGI1H8IIitdJJ/+owNaMBXblnsDkfTmeHSNZ
VVm4HUa5qTvc/k65qHR5pmeItzLcdWO56apgU3jNPna+nNxaeDn5z6jfaPolEvfC7Pa21/N5rwmv
vNO4vRic8TyQXS3SB6OpmeWiSEqx10R6M6T4rmTUXnn6sEVQxYUnbxwyiW4JNMlhKxTau7B7Br9g
t8xGkSYN+Ipy71izFR+8YGLrLe6IdBwzPt3eZOzGkneIKl5D9vs4P/iDWBpYxgqMU7Edrqe025XA
LgauOqIkB+PFaxpJAHHYyLZ85xptUTg/YvDpdOhmPj2tztMccNIiJvt4P5tibSFieOrWlVgSCRcm
4XXTyaeSjup8MGCGa8W138fO0inBI+pxsw2MdhNM8TMjl0McZnsgALweBJmpru7+uWM26KF/7wLE
HuKTdqf1jazRP7wA/Vv2leAUr//y73/cLn//KL9ul/Yv3HNMtiOy5H/IuzOYdT1MsNCw2EvZyv5P
whArDj+AHYvfhfwfT+uvnhuBpdzmCjSbcgz+U/9zbaQ2J4bfe2546g7+c36ZrTvzfvqb/bL3GgZz
LZ4bFNRnUmrHqole86m6CYppPQz5rZM4S9a/6yp61iMfbZGed7M4+kMFoshDP/e7hyHKTmr26HDI
J4Hy0CfaCqllZ+rRuBWT0y0GQsbLDHwhe6G0YErZtFrnU3cRA7tXjNOmq/tVEUfPDTRBl765YKJA
XNIvEJuHwjxHSbEROjvaRPd2By+P7bqR/VXR+fs5JYyQeBXm2qGMoh0+/tdcD9YSpnekDWQgjR91
Q9C5g86Mx9jwOoC5T3DVPqCYrDVzV49yFVF3CUoaz+DtFCbbTiVXiV9DuABa4kFcYlv2ItySNs6e
8ATY8Gp0+01pVJco03YV5Xke95yCbH48cnrwFHcTZ+MF2ZHc5W7CUglijRTzSGjRXJoMGktYQXqR
HKuohxIeEg9GQZtAqgXNlveLW13hMSHqH2VgUwLLmlCKK0kfWWPoUCTTo2hfpSNPhKhWfToewCXt
3ZGipZE3WnxRBrccmzcloPFZdvaUKYMY1jj7tJuFQMq3R9CvgKWazv0M6/oR5NrCCmjUAlzlUNXE
RGrTRwGxuYhB5HTA9nPSKudYcNfKPLWZ+8MxYlpTTcApR7ux+O/mo8dfjzTANZMClKOK98J+4EKW
DbfNfdfeSgdSMC/MdyjkTolBuc2qHa2VIeVNlr7Y/m0H/ioo6HLKnY0c6GGQdL4pCdo8A5lLnfbo
L+PWXPeWv1FjvKP27uCP1i7udEaGwNWprK7pMYth7Bmdf9b8aNPVcttPWbSE/bPL2+S6Vf6Gwfe+
KUaGgfI6wdxKUd11FRi7oYjOUvd2Fq9OH4dVjjm+dOEgzN50MkuDcvkgWtgB4FPm5Z69G9uy5MQS
Hjqn3BVMGRkrMTvi7OX56XZioKv5GJVrpgbBR+QCABPdw+w+reGLrUcFCRlWnCnOtlZe4CZsG3mp
Tf8Swjkwon1TdetRMw+WoV9m+H7RU3gV5OxzVnT859r/H2v/b3UrY87yIHz9oxvS6e1ftu1bEv/t
7ejnv/x1jTdm0C3pHt3GDInQhZHlV53LwnLJ/+r5xIMQoH5zJTLMX/iBzZ0IZw7iqclT+esab+jY
c7i6MMH4Lor4E02jBoTx3y3wGIs9jyC7jQqncy362wUevQWOluYFK3vwjiPcpmEprYoYQzMNMR+/
tq31tQr8BMNJK48pE/OPcGwYaZYaadqVM1jUXkUj572Bsvp8LfrAqZkpJd2pNZwEsZncyMHpMwc6
RwUW9Jj5yjtqSQl91SDRiXo0lUwl+jBV/tphVvkDk1gtNngZg3URq3LcYB8LbnSCBu56NEb5iN7c
Gjcxw5A03DFHq6sftjGqZp3h9dA2muos8Eu5IfWDQbhTrpMYPMjSUClOy5jJD4Nlt3LiDTUPebMK
XEwnK8PrR+qvAccZnANpbdxJASbwYZTDtC9GDzI2kRY60ug7rfaR61X+ztFrhZqT0Vzj+jrVfDLs
pLlxSH4azBWHWFvSp7jqqNL5iCMMmFTBzVRS0XdkO6ugf0bjgMJGAnJ8FmLqDwxrcSNoaUW7Jt4t
/Yep9P4ZXihB2yTjnLyM+mRgMWLyFl88rcYANWa5jtiUGSNTKhmkcmVaYfThhp33xfg5G1bG3CbL
JpFm0cIUeXPoq/nupnVgS7GhChKOCuplSaWjrb+MZVnNtTot5R1GPunnoQNnhZmb/Mq6cLVAP3SK
OrKDDMxw3JKJybSlNIrAWvtNkN5kuUG+xWK6GBKxlmlDuqWFWNrSnTqcmpYAzTuFdkV77ExZUAcy
5eJU1KE5rcmX4meXVkiiIJHzFS1tg+wEWRUPUmWYkFcNCKeU72RevSrasiUJnNj1o1U79nOn5x6h
LUOvzFWaDtq96lUyrUl5cL1pVCPdhadTV8cSH85d0ClNm2u7EqoEvBL1P9iGx9exTilL5StJ20RA
NuSZ+j8sn2Kyhi9SGxBL9KQqHshStwQ6PEK/S4JusgNFUrU4I2vb6TZdC8RyObHXzwMrR3DFGR3R
crAwhncaouLdf21ZvvvvQKByKEdH6zdtDB5gwv/RIn3++vzKsr/8e/7b1f17svH7x/h1uXZ+QZ0y
oX786n78dbFGiqIyB7jHf2hUvwFQiV9maBWDApQvlwYK4+dQYp5XWFBEOK+TGbHnYrg/sV5bDkrY
7w/kOidxXr9wuTlYbAu/PZAbvcK6CEkHC6N8wF+2L7AXBFp0SX1nXMRt8FbRCi9wdTjR3omCjeb2
y7Iyt0ZhnlpzowNAWIC13voNdaPui61n28ROdnbgMLbsbqzaXcGaOI0uYDvpncapXdUJKgugAhnG
r4bT3lgFWhbYORAC+waJSQX5uta8NbUHfX1laWS+9AHE5GcVZeu0/tD0eF+WIS6i63KITl1vUmHd
L3MVbiN/2mlEsfGcmGQy/T1Ag5Ny34jyL0tvOOJ1O3gkXLrqBJaHkUu0bBWFK0ythTFu7P7kOjuN
g+mIILm022FFdepx8ihEiK80y37IS75zBh4JLC0bg8LHWC+2LhcQSlhPw/RRSHk9mtWur1sY31wg
YirdwyB8FkG9xYVzNbhtDfGXKgjfOnsVwnTbbYUS+1mc4kpO74u4wv9Hno95Q1ENy36orhsYUkNA
BbNb7kJ0jpBhsWGofakdaw81zHoQBbsrYgPEJorSmkuiqAvW3StPvifcJSbzvbdeYIWYTbxk2J/4
70qvt5nXLYryVtfPJTSDrIXgeiuogohwG0LbXjZucyE7RyfYtOqomlWpxjzllWVxY5YPoWJJmp5N
hlVFkZ0TeU9O9IiRbQEY6loofDWhZlMelC7burymmWNLlHipfH9rW4LxB7NoVkja2bRgm2MPbH3G
EfYcLTDOAalgb3gGd8L8YHpwfcZRgEv/N3vnkSS71SbZrfQGQIO6ENMIAKFT6wks1bvQWu+mF9Cr
qI31AX+yyCJZNGMNu/9pkhmZ8TJwhX/ux+snSB2Yu56WGgQouDPaMknk6QiONzO9RkbzCXnGkxBj
CN3v64583kBCArFHGW+VNdc6DlCf8uzskICkT6+yTw4Vb7NrEPJa8OlQ+d1MB1jPR0j1965iXKY2
MGT7Q3Bbxw9FQngHPGFTLNXXwFClZe+t8IgtInsRpuabfLaZvfudyQxpPk4gDOA+wCxrYgx3yiFO
0IiGiMkUOBOdsJ3WApFw9XmjE8EvU51IXnyLFeZrgC0JevlCwSBNFzHV0un8odb2sZBZu9XM7LEa
PgH/Hq2Jqtuw+tTM5NSAAxOx/U7oBeMX9IKQgCQbtYno2lxMIqh2qxxFuynUDJYZbSkSXx5FLFnV
eMlg3LnFsnX5pa0BrwzFLUV3R0jty6KcpS0JtlDvYkPwh7+znbBgzdS/LNGhBvmfNm9Vo3Mhnz23
yHe1MC9g709ouZZivUdheKztQ2UPu6nBG2fKWwLe93kmv2HF+g7TpTwMb1yFgOHyZWr1k5ACnn0X
XjWmusccce1G5F66aqfgC9atnkmTDchrkhtgOed8eprH+hZ+tueQdxAuqZjKeqXfb1vGocol2LpP
885vu2oP3Pgw6IlXdWtv3osSdo/ubPuKcPzFcT2k6kNhIjgWw5NZj09RyGrhlNF1kVcw/rsLI9Mr
DX+EVVvPCoVUpqZ8GZmxGcr5OeJokkgF9EkMPMN9MefuKq0cVhniun1qHXvaSzYukNZ/T57+O2gk
fIO1oFSzhU0z6N/eq/bfGYPg4i+MBH98jd+2bMul+ciymBWtnSC8/G+b9orwwn5CI5KFivcbNRKp
jJESN6lf9LX1XvafKhpiHzRJYAmcEugn+Wcq2hql+NOmTXefS2sUtVGq/QdO1xjVHXuoIsjWCOb8
66Q6305JeFLa+aWuH0nF+6vJxe3KM+wBb1EJcobjRXW6m67QcXX5JlEFtzF2qRlfx+q4y0BTAYTe
8utvRFf4TOQJmn1W6n1bA42egM9b5k6L7iZ3ulQjrrr2m3I+XGRQdTpnGxMIE0VxaFOj9SLTeazd
6jnmQRh5IEweDMEDsoAhrmlIxSNEMetw1fEglTxQTppcx+sTJrX5SeORK3n0wAIcVB7FNbQf8mg2
xfg4FS9cTSi5hIyetAdITfuMB9pxagSPXjn3hcTwI4FajaemsE5NBmkmHOPbobWv2AOuwqq/6kzS
8fpwn5Kn08BP5ZFxM1IMkeeKr2U0+hTdltA4hx8DuAQhWkrwTJy2wBy9gkKBeYSUZc9X3ECDVLZ3
o4gPUL/3dsWHSNEP9aIRF1ZJY1Gcl1TIYh0FT/F8BHNEOQliYn8dVpCyLe08IUXm1D4J96yN0Jrx
LU+j9LEhbnLrR0X5SpZddUazHYYGn/ydixnAms9q9WrSZV8vHyU3UpJ+5XSNT2nbik81ZPpHfK0r
0Xpgevbk/w8K9tmW63Gy9tXjMeiSwzAS2cB+5eoqFJ5HOmg9d6HEPV+pojJYmrdRWZ6M8L7Am4r1
rUutQ9O2e9S5nWkZFzxf25KeAd1dx+5Hq6xPistMZ/kSbftUd2xiq6d6RZQ9l8Ld9Yt9IF4BpzrZ
RBqesjkmzpLLd1YAfPkc0jCbAyhKKi7tEWkxNIRUlQenTA4qWhYQH7zOUWClzmMW3y0hybuiDuxM
YbI2WM12VqLdwMmvq096LjhoHtPoztIjKqnKU99bH2O5BP+zS9L/B5N+Hegcuo6uwSBEWPq7K9LV
92f0H//nj/ejP73Ar4vt2kKtqVivcGH9Qj78dbFlmoFnax1orLezn8WkX0YWzk+U8/zMsxH/cm2x
RP6y2No/MdpfeYnkvUDrWqb2T25IK0Pxj4vt+qvbzGzIoa1Tlf96Q7JVMStkxxxWMsvFYkyJY9Yd
FIO6t+aZiDO9wIGohuDnFgx90U5JbnO1UUZUmuJOyiIg+oQc3TxWTXNXZ+ntFPU3Us2uRb882YjI
tNp42hTusihnCbTa7YLtXG8wpWpD5cPJe4lGe6eC2KV67cEywQMUHMuA8+GPbwl3ZLNLAH98LEHZ
TMMCblfSSCI7gLtmxQmqyRDPiA1sAIo/uDjUxyk+48+8givM8NhtPMSW02SKK8vMj3QI3Qso3nkb
dkDC8rvcYjXUM/2VXNeDMKnMWKIXAcgmMZqjGLKBQbp1jjXtJAtxA0jxa160aqNDXqOF5KZC5BkY
2yfx8JlbVkRGaifhlhKSi7ah6n44OhmArhufrVb/ziHBu27kZ2vqhvNoau+baECAEs/k0jbAKJDd
8G/a+7ADwxO+hpXCJtBsZRa0oOVUWCDuNlEYIdO7Fxrt2wSArh54Vc6rBgjLqjyGnFezMArWfSMC
V9yybtQCig/9TitWPc5AyFVmoEP7IGG31fCkJTSsci/3nCp7VLoXvCk7a0qjDbFdqmnCjZawZZjK
i475vUpp+WIsMFk/x6Qd/gLGASzGDt8xIJPhqsFwGsf6jiXTI0gW6Njl4pQOnoSfng4OSeGaiYa9
qVz9NiytACbjE3noKxqdPg3bulmK5B1kEJuVfHJSdmdbD+bUvhN9v8+omKikeWdgEMlxJBi99dzj
+edMbj1o0fcMSygO5blkdAy342WoOw+n6wbCrZ+kxZ62g0ChqICGi5IOG1W/p88LBIW+J1FMzHE4
pO10ShIufxIiX44yWoSB1qv+UL7SI+DXDSSTWjlR4uNFisZI23pxoOSkIGaSWMUNkb+pzrBf9Dna
mI5yitqWW0eBh0XsaboIevZ+BQ6zLD9MLlsOlMR6qv2ywACocnPAbKckoZ/Qr5EXRFxS64K2ejCT
l2mMqJ6abxbAuu5MljPSAWMTiahdAEkJu4OBg5+9Q7EAWn8PmuAx7Tb4jPY2Ae7MGQ+T/kOLCo/u
dADy8TZD3LVl4WGW3GSOtk1hsbiNexVZ3MnddOZEUzwps8FGmxn3XVb5k0mDDZKf6URkdLLHKNY+
21ncmWZ/nzPmJ1/h+N3QQywiipdpXP5sA8N2mrqH2lUOVW4+rVkhuFD3hv7YadyHZqp8nWL6rmbl
q4LNt8kxJqrT3i7k9aytl6L5uc5o/0IQfhBud4P0CC68PUFNvEdrujHwweB5uZ+l4as01ERJcTBi
h1yHep0O/UFG9THS8LiM4b4QZBkizQrsvtibdnGJc3l0GQNuCIKdqjC81FHymHfZsWwUskXtOZfy
Qal6nnV166rTWxw5dM1U56ZZ76MzEc/4PI7pTVpLYt2EvMziute6IIrsHTLNpqTScaiQ9G1ahHpJ
pZo28Lja+bKXWu7FJrCTsSQt0Co7VOCghsgku9lTYCaTRoM0oGhYfPRmo2G9UdzwIsm9FHUIsn++
tS3zalTcs9KKGoijeE6EeQY68OT0xUcb8jRg3+iFeFw17Famr9M67ypazUtD4z0HIVPAZ5Y5tR0s
qcSsAIZRW6f03ozWATXrWknvex1fZ2nvlJxUQ146t7Rspx5/t3ZdwgnYN28TkfdNay4mZ00TM697
C3kncNLlphkvOjoOTneV4hwNsNpis4JG8lpG1qvQ+ewrynnSoWjCLoqr4rHo5yemDNdklT/R8j8H
F1RkOnhdNCNSJWdQo5exKx7ttgqi0jkqJCIAzur06RWvuWIiDtH2MCQqKnoMNa1opDfjW6vcgZZM
7J1VFuRVHYiu+qxa42zQtABx1DcpCOpyi4o/ErR8Whzg86q7pRWXuX2/xb0qrOZ5aLmQSMgsks6V
KPYZBmwZ8JysyTybKfKfzI9QPjeGFQaip29VfwMpXJvfU9XeyOQu7fXNIlQvyZMnrWQdd14H46lC
bxdKdIhcvmMoPKGlfpgIOrpHpEINc6oKsG1qxMXSGrmVlr7rVFbgJX0g9xDApAscMlk41F/LKDtK
J7mY/bLruILkGXNVJz201Wq9fR8mA9rp/Mh+VW5sRdtXcUR24tVyRpSy0u+xMA/uiUNrkBaPY9Ej
hL5bc74XQt5qVOhkyZ7IEB6olK6q6ipv40cTFtlSVJ5s0T8YjQgngTUGvzwMuR4JsWEgxqb5MCJf
LR11r7bmp7gBcQmUEkIJv8HYKSh5ZBSLlxjPd8jDUk4IrEDkI52fVozEnyjlLZrqxh7sHzJBSdXt
raHKLXHa7ZJ+CZW/s57tBx1cqoZ2V+7ptcrm2S/UdEsqyw9RPYeUpOpIxV/2tWCD4vSySZR3wZ2D
3vEnkYW7CAMf2TK/ar4r1tiMYqQ4uupd/kSpa204b9thck5YsVXC68QeA6paUicBBiaf8rbdCYVg
i5p5tTXyEUxPLumLec0smVgTpuKQdgo1Udp+NJIrOVIfTBFuR+2Z2nhTuat4RyPLVcRkR26jJUwr
/9+H+782JcFKAK/gOCZgHZtD+N8d7i999979x//+w+n+z6/w6+keVYSqYF3AXgAFBPP8NynF+skC
OM5EWhD1+9cc+5fTvf0TH/c1KAESgtM/osrvTvcQLm28SutX0WfAPPyD+Qfv8I+n+59/da4eENQx
Gq/IzN/PP/qoL922R79nD4RZPT82Wk5fXtU8cVzdTdIot6TvDt2oPZDC3Klue+ysEG6VdRxs5neh
hQVp/hhr1OMI001eUvzeO1UwjkT7M2BVszwqlFSUMG037pqrzOzIz5O13m/Za/PDWqxq9sZdoTt0
tjvbvC5eJmqodULyAx1zi9M8QHA8SxdGsEJHRW4eM4qrtjW4/6JbKTCd8iNXKnToyR+VFIxmjlU1
YFAe2GOFIk4/QpVA2Z2JX4dHZj7XZqpeiqX0FBGekBee27D0dXfYR6G89AguZbEEQLWxJlOKRZxz
T9J3r3F0aF2Sf+EXJy8P3LHnrlrp1D3QAbI1avfMtHYfJ4DJKPOCo0lOufdR8OQ2TDSqm5dLVKAV
lXKv2dE1xu23Zuj3rQntffY1TcO2G6bHAaZ2NjckA/D5BNRY068niYzLjVqGzpZw76NZ5zKoGBSB
wCHqkMzWO+mL4dZo88s4kGOL9LRiIVL2di4o2Mj27Gn4KU0IGWpNuECeHVsBUFwwxdbtC3CiO2Mo
3tzZedJja1+60z4HFoAQRACHOu+9nkqKvQz+gUMI4ArLfzd+lxJJv2mdK0vhWFebmIW66BUjEQ1S
urMbzPQjBRG8zNohNbHT4rrSVN1vowY8lOHlDKjqTAsSAg3E7wMjx4hNyuUCiecyGlxOpG7Tb4SC
J7o36iAvEX3fC5mW1DbOBUfNdL10xNVR6Tiv5NUuGZrrroHW3y35LoFyKfryMjYuAy/Ht2buglUC
SBQCDxXp7y0KUVrU92m47HXS3c1YvE24ufQUbU1przJr8fUW5XqSISdqMiwz/5hK4Y0R3ZlRvxt7
BL164rCVnlqRUvWo3gEkfdWL+KlzwsAwqlvpLLsYhUhEz6bLmaI8R2tB7/Da5D8Ih/r2VF4Uo/Xr
GRhlVNwaIQQpIpzEe20fkgt+6ezGsLKTJpTNnGSIcJXptbRENlq5k8lML5q1yYYWhqq2adxpaxjF
volLb86aT6CcULhmvyZUVTe9NwwPlWmdRZMGmvquh7ivEdlsNV4pFPAiQPHH7m4cYDONmbpVa8rX
mv5I8hfgBx5CYkwzLM6O21SvMtchvznYwFXrlHYWd0O+iJrzMlgt64kNm9JM/UwrPIdak2l6m6wd
KOmt0t/H/MtVTexFjbXV7Uc3fkm6u4gxZ7NCuTkhRPEL2XEfi0H85QwU5oZ4OiCJSGYdhsERNDLt
9KITKJJZk84+mI71ouwnnIvw8IUuHfK4tA0lOhKE3zYEzFSyBAp1ColRgGrXTlwBk2m+5Fy0suhe
H2tfr7BTQLsVnGCG+FEwdZkworVzugMwQakOE8jE3M2c6Ezl3ubcUmSU2zs4xTKMfI5+GsPlSN74
jYR/7xGGzwk1nbTavC1yhmc4/UANHnqB8Y5TcAacC5oCtx/12nXTcwG0FUj1XToSEONP0hbytmuP
1KVqG9Xq9opTUjmQt7fkwF+0xdirsfoqERXdlpMK/8pSf0Fv9RxYuvUsT6VjbUVBrHaRFAQ9l5HA
AmgcZ5Wmnnb4gDGK7gJYFesMT4QY1F3EQLUSjIp4Uha+3qAVN5bD52A5hCLb6k18tGCwhVq2LUSK
Uim4PAD24rNsO+iv3Gfb8IA0FdhIwXPVbme0yZ6vG0mztay7RiNhXtGE0SkQD+ptOYiNXj6Ohhkk
nJAKFXQbPDZLZ7sou+wJBMY7sWKAkMVrK9+6TBzGtk62RLTDTWGED/8+9fz1qYdhjMDvoVkgeel5
54jxtwQs+adDz59f4NdDz0o+5MwjeGHMdvANfzv0YPpgbIV7w9SdVVD8vQubbnj2Sweh8edv+k3S
FLi6aYYhtKSSgVIRFf/JoUezOXT9aX7EiQwHCQMkaEDrf/+dC1uFXBt1WiMIxCS+UUFDGo+G9VRX
NC5fU/7KIv3ZpY+JsexT660duL+FcHHFyWHJw/ZECoEO2jHbaWAMG9PxpyToK4bp/a4U8wkVKOwZ
M6EkP06KPC0mECfdviNI+d0b6d4GQ5Kp4UHQ0WykCeRW50ZXx02fAc9eJQgXs4Z8G/WIBCEe6pAS
v3phEl6N5EhgTDOyO9RQ8QrKxDN98O123OiFy6Jm+nAd9r18ccfpKmavSFTg0LX7ntnFiPxJYJA9
Br+uW7zCI/WYhqG4NnsEHvq5jH4PBCVIMEsvJGoUYhPFXATN/ISVzcsazWtU63rdXvNEOU2WG2+s
mIwGb9YfzZgrDQ+m7HrswWKryle37zdJ86ag/y7EIaVqnxeG6GMY/wjd5Wj21rZU833SqDeVbIkp
2vu2ouo4ZiBFz1UIcqJ0sAkoOuDu4RrqDlIjcFT8Eo9xfdsTEdFNBdd1dI3z56GxrHNuN9vFzu4I
+fqOy/0oIeZLg+7SbOgAp8xej4hAPSnlq8Y1004+xXgYRwZQ68kGUMMwHQ1K5mSZRNvE6G8XdfpW
HYlvsiHkU26hpoRCvtvuXTLsYX4wdqORsnzuZ3Nb8zcrlp0q2nulvsLZA4sqfKLsA2LSrdK8ZMuD
FT2o3bSxpo9ocs8Dec1QszdaXV5DPtnjXN/8ezn7b5YzKKugUXXcYQhL5t8uZ5tvKgj+PA//0yv8
tp6RbmSZYOVyGLuvpt5fRzRELR0edrzFrE5Yi7lf/XKJY6Vz1zw+8Uh8yiw0/KdfRjTr+shFE+PZ
v3oKrH+0nuk/k1p/Q/sJuALM12EE8qqrhfWPqRKZdX3bzLWgI/ojmcGpMDRVWxfL+lDBHhGMTFuu
NDziEwetsX+InOpTWN99nO94ZP2xty5SZ09unI0sNCy9k/0QZvPPFigag9aykMWjzONSRNOrRg1g
M7RnsRCI41oTR1qAdHS/tPljliWrpyqQ4CiriKtT0h+6NCEvNl2VEYMFZ62/Gux73QanVolPcP07
dZKebdee445+7ubXjmVcDStJc4l3WtN6qCF3vcs5SV1/X0XsC13sHWnuTMf1c5AphCmvjBRIVRyv
Q/yXroTmTCOAHE3JyovYw+AdXYjjqjw0pnVMao6whb0DTBu47m2VW9sccg4gQA+a2N087/oCML/S
H7vRup2xsxp6coKSdYC4sl+KQzwimrrUqZjCVyfcBS6qoPpmy3aTzNIDSl6I6wE3m4VklHb5t5sR
IeV7quylNZ3jVBfUxKTYbhdP694nVrppRdizM6gUiyECzdpGayAj9juTMQeZfSS68TypEfPuY919
OQmmop7r8NgEfdNvdCTramx/dIKIX1XvKY5/a8mjxxUykjbGHprYyeqSOzPnSpsajOIK8hxD9tC7
EhRB88Q04iExaTlaQgxDlf4VNRin6/yOnVwy3oHMIl0CrQzCbf4823gmHpvROZ2KkyA2VFjiejKy
vZERnjBw4uUEb8v04DRIbBXyAspvEBnorKX5keM8AXkgVIbXI+lh4ju9woR+UN/Ngvq+Ot4vYBWJ
caRXBR+cFiM4IjemDqKJ+8qwj0YZf4SyXiCqhFc4s+9DozoOFjGiuT+TadGDOGaoAEbmi2YYfIec
IQf7NJcY1RjX2ZO1d+bu6KYTcc/co4v5YMxiJxY7MJOFgjTFM3Gv6amJD5JSpsQ9gMP/9/r8i2Pp
9wrZvzIcOjad//6Iue/j7P2vv+nXZdj8iRCeJfApUyfPEP53x0q0NNzLdAGaa8/L78tsjZ+Ix7Mf
ILWtzbXu75ZhbZXZ+H85dNowyTRG3/9AS+MF/3CsdOC0craFs8LCzm70h2OlMhA1zRSj8+Z4WZjd
NRkZqSl506T1o+n0+0hhnRki/XWMzVcuMtZVDUn/RisUznal6OgwsJKXEQ7ahdH2+FGLRVI8RjJv
LiJFJf9gzEENcuxstMUPp9VXZSXq8KsU+VOVUG4A34ehRF1U6W0Wz2wAU+og1ueqvAoXzXwqFwY+
nTOKoOgpOVOtClckIEYWMocKcqjYsqopHbDiqz4LxUeF85kRtL48tkLUV+FcDx6U/HDvELajhTVR
QF+7XYizpoJJXehxzFKfGwBfndSPZn1wNmYpeqyHJYmIhiEhB3K2hiUyHrp6QlcrMV82S1bJLYz/
DKcTaGW8X/or0oPp5/QJpvABIpaStGkDhBUNs1FhXjuZHXvSlDiP27HzWhlq7yrzK0YtqnKpLWXA
hpXQzmtUuBNX23Jn6MWxlDpdtUQqoY043X3aLVexMX32DeoD0tB9tpTKYSDm9V3TI4Q+CYB0ibuT
MZGSq9bS9SmFeTJanDudpTYvgonJNV1FH+1sLFeKxYw1bkGlG7WdndVMzi9qzJBvFgMOsWmalWd6
H5kk2vbijU1LSUWT0+M7mxbnWrrWELRoFYnHrb302rMqFuFnU27d9sqoXhJ9tg8yLU3GeBiE0Cv4
ooQo5ocUoQcKBiKGmwWw7ZwWHPhUXUDXZXcvaqO91s123lFV42yZj/WHbLLLvVKmjGJ1PaECmIbI
JhPxtUNcqSJbpDkvg9VaqCr9Sx4rKaV2I6V29mRez1X2HmtrkUUyt9etqdK64GQNfeYRP6MPdQ01
tVTxF/SlR//Gss0gWR4cJvX0TzIVpwW4FNvQrKoL1clZoNo0SFRJQitjX5vMezPXuJ5GAMFO01S3
w+zoVx1guaChN/A8tXZ8MHVzPM4l73PCa+el0iJ+PmrGwDC7Occp67yD4XdjDvUpduhLNES8z/T2
FmpBdIakiYzZ4jNT8k4/StDoyILLtO+L8UfZLDgopmE/02S5iXWJwxpu8SWuNPAFTXQ1Jk1zJsAy
bnMlU3Ab4z2ro6jaqpNIiAloL8KwHtKquIUKPpJLJDhAHxCJfszeWDoIFwms2/Ru3CcKRoa6O7ZR
emXUNbK1Fl1sN9EofiIKHNKx4rRPSl1ah9A0/VbmIMNW5nGv0JJDMenJMKx9EckJOj+ECwvy4qqK
9kn+GqkMjFKRlr4ykCvGT6TSZCeTU06j4SSpiE5wmY0ixzU2VWpQhCqM2FzQxNQx0+LMAwfZml9T
Jb7tooemo6FunOE88gwcsSAfzYRnv7KjuyaBAtG1urEtBqcnpanYPkB4LCJKe10OGNC6oQ5gUSTe
ZAITyDu8L7o0LwqfflyEFSjmxXiZuoLr8wgQKmv1oxumL85QXKx+/Iz7+rMrQy90ikPlwPPLQR9n
aBu+LbJdzGK6wRMedE4JEq09ZKll7KANsedPyaeLCFmYt1Yx7OwMtUpphigIY/MU8gi/gJyDFCCA
c4TLBN05drRNmdcX8JrZRitweJedOPS5e7TcDLBOOj0bvKIWwdpryvp6HJ0DfqeDg65wUZvYxlGk
T4Swmnqrq/VBGNVpXDFzSpRcc8FEGAjrW6nWOE3hcW6h/LFmlz2TUJWDXGKLiMUuvEvwA/hKVgnm
MnhPUjt1PVEgyrIv7JlLNF4kphdFzHhJqutFYGxXSmCuE+IMVVrqhzO0cEhDeq6scsk9SJpchIsK
14YTN0h8EtHDSr1xjWBNkbuPaudbaPX3RB0gcDqT96qWz1BWw6ALGQTVbdzsl1h9Jm33aiqcbCO4
Sl5aj46vjJBEaSQ5DU08X7FTHbSU27/aqeFOm2I8WkbGA0HlA7bIwSsry/XmgUJyI2+viEbm/kI4
E697xjVe/VJigshwtB8kGFxKqqqdm8NcLCP3a9KXezGl+GSpvwKSrcrsNGoD8gnK+4aFpPTqsMGl
BhCMTzbZhRhBd6HZbD3gGlAoeBs3bQUMd7YnpPyndo7PyozdIkxbWIIAQjiBbKyEKYYSLt8rHm9r
OZl5y1NxXXUAXH82fa1gmUZhvt656ocqp1PVAGIkObgzdFb8Mlx2eXObqTKwNLFRzHnfQMzKTRKh
RMRTW1ywSusBIYFrjRWcV3it1UHzOK88k3fZW2n+ISQ9byMsb6rU6vfEyNZOnHarqBRjV62CK64f
Ka4hWC5fDftSuzh7iPpZ3FZKG6JILeabGC/uRsbYXZfUDUpGFTMuV/ioKw6YChKYihoVuUqQQk0V
LQxVM4ShaMe37kJ3hZ2skxurKf3agpGDDW/ybNpaKVpQ2CQpOjfU7DCmKdMJJCvPmdN417OxuZTb
biF78sMBEV1XUr8bp6E+2C5DI7uUgydi0qpgMhn7K8xEhibh86py/2Q1noB9vdXLmG6Xzn03WqEf
p4XBlj3CX5Pmky2Crps0gB/DB+YFMCQNBbKjqwV1w5moVElpYtf6kLpFItZNu63t0KLFCUV7ZenM
diGpGp7L9FM3F1bJhoR+lHf4B4o89pW4cDw2lxe5sKBWirxl3XyGrILpV9Xlpqx1c0PTl3sy2JiD
EVKxF85Ys2AvPxQSML428Fp1FNaB2uOKoQEI9czQajzkwEWYwTibiBZWkG8OcB6htIcwUpadmXFd
a4HGqGlGTycdbkWhl5fWhGgnXNwk7mJbxD9T1o2FUtysMjUuz/JxBn+Go302sXy1C/W3zCLM8lCp
WPTqYjQ3CzdCuuC0zyGnF8QUuJIkRJ5Gtrg1MkadTFB+jEL9EXXD7XpG3Jpgb+e4Y1xIoeA2N7PE
l7R9bnKlvxgF1kAV5rWv9rCbWVY6QispEr8qQHHyiNeMtzdTL3Ea5Ut+HBwtxpKZw7EwKaSCThF9
hcNS+zCv+eVE5HUq1oahIAHtT9rSK0wCDYi8yyS5zOMvnwnMHOKsuU8djoNRgZJaNnF4CrMsC+oq
tXCSzGFgRQqmtUzRghJz+oAvzi8wU+1t+NQnRU3hj8aVdWljywq6eA5PdUhZ9ji2FYlW6DUola8F
icktqO+eJVlgZG1GKlNUvORL1IBYqxiBhl0ldxlXjiCz4bWOzK72lgorPDabdxnGxjNoD3Z8qtj8
kBZlvZVs58W4Vq4AC9VGysMTyQ/oG1rAjegz6+OaA+2yRBurKLVNYasEorjzU9vNYZUp9c4Nx7dE
1oXXmAV0PWYk1P6GdAlYNMaUesJJxFF68KWquy9r3PW4Udj/Df2isW/Cs8i4ncPhOaV9fQDPYWz7
cuRzV4xel5cfqalLbFyV8AyFDawc2ZJgAv0gKOKT5q0C3rjj13hOixBcGdPPEge6uQysg/Rd3Zh8
5DdpNvFnGTCMguhKdoutnxInfgkLya7qLqkvHesutfJLFVrZVdYO4zlremdNpYXfS8unNVug3Y90
L57iFS8EOrgFxqsttyUg2V1YkcyAzUDRcrZMoIGAc1WqkXp6oTdsAvTLrY+B+yQXcFmZ3dSeMkEl
IdSxUCDmzjeAel+a2gZmOAvj1Dv1vLXdst5VBu3COueYpXALHDsVRMD+vaAsA9wjRh/eAkxoVexc
ranul7G607HfhQxPM8pl8iHdGjNhUZJRdkD3hLaRmUa7usMkulqfopy03tkGZLEp3DwFgcU2TVEC
IQv6wO4HTutHI7fLHWBs5yAT566V9a0rOcMAhulfoLemB2nPJhuE4LAczaHXSIrv6sb4wkTZ+CP3
wG+pTeSsbaukBMgu+od6SNt9EinFjr1M3uiUWwcatrJjPiovo4ndqzPDdX9K8/WUGXHvmHJPUXTq
ArphcF/tpfoBdZeW08minIjER+ON2uR8V50wgnQgLdJHSxZgMIiOy6iyyJRa8pG6Bo2LFgbGRJmH
C9QBtg1urOqUtL5TCIBPLtNRs1J3iiVdnwHqk86+e5sO2J2buRjfuwyIe9a45/+ZJn7//2C0+y8E
lL+lEhK8hNPUlf9r+85n8D376+//VYAxVrqSS0RVBXCxyt2/6eBoM6yJBl/DsvSv9ptfdHBz7TpT
CY3pDO9cjZ7L/9TBjZ8Qa3AeUWWG34kY+D/SwUmU/UmAsS2VH08CTZgmoe7/OtfD1dqlk4EJ1Op1
7nttHcSNvZ11M96YinkUKbevLm+/rIqZdFbp9CkyUO8MbTvDk27E/G7DUlsU2PazBlUZZ7SfpozI
ekW/67v5dX20m4IzQJ9RVTNz/DPRj9diBHFyuwk3oq7t03TUqfkc/MYOn+uxw9NLB0NJkaUXVs4T
BV69bzjKGUJgjO2UuG9ugqCrVQjutkPIioMKQcp59dl0Xe+5YDc2Y0uOrZkS40wd1m0UAr8L6/mU
qzniqkOCV+D6/7/snceSM9eVrd+lxzcV6c2gJ2mQ8AWgDAo1ySib3vt8m36PO+sXux8oUZREtSIY
d9gK/gzyL4MCspDn7LP3Wt8K8Ukg2S0DcnL48nmqVLsMIWdkNYRy+h2sq2n3DS8XNUv+xTLdrWW1
NunKqkhlymQtc7HWooxVoqxqwZ7EBaxqswXiGK5iud6Pc6PQgZ24ckHUO73ZfxNYTtKrNjeOGY4H
bSxbtwuZ3jUWZU7fWN5Y9leg8THHcQHyq9Ie6NhITtLnkd+NVYxMe4J/X6uIFWpkjJogVYdZpLIc
GynEeE8XekTKHg1KgpFBIjalLMk/nYzZkYXqEqfLa5lFLdOOwSc5b1eX5S7WM8MesH5Jc8+ZI3Gb
fnmgvnNHwYzXtAD4gAaEQkKomzTw4+JauHQKqKhyKk9BM5ZYh63rJM9sJ/f9XguLC2rdeB+VUufX
97lENloC6WTVIwpmonQTFRF+16/0slIdobsXYaMYseBhE1xGqNy9aa5jWPvuMiCCGUV1Bxf+p7Gs
YJ33MI3ofAirCkuQV2YBu0na3FgBT3JeVbuOzgpMx/B1xOvhG8TFumHcd07NA2OC4Cw2zKFwCMEo
dtQ4K6DrCObZt2xybSLSPQfNSSVBgZIVvZklO6cpCBjfqDYSTSeIudia4kB7AE+hjUZLwPagPVTQ
Lw0BgXin5j6isfIQwB4IeuaUeCrVVReN7Gud4hfD/Go0+i6cptEftc6lluC833DBCTxFsZ3QA8q1
tHamcrnAysQyP+BHUyVFehA1PD9IHv0lpqLl1AA6piVOJ9Irrxk5MpYkeFQR1mvg7eQAIrzmYZCK
tZa+pflrHHjDxoyJkNSgwV43s3zIjeoVxfeXiLivmFMkspr0Fqnt6zz3x7BqLiqzgEil9KQG3ack
uXAzC/QH1ITg3oUuXpZnB+CdF1RD742V7fJeI6DQ4AvjuvflAG2ShtIrzA6lBGkxlkbBzgfxgZi5
b2xkqzINXSlMUrfFzC4Oip8lhdujsWmL4jwMRCzo8TYe9Z1ikTuCPSOSjRctLvdLhhagsMjj6zPU
9fW4aZKag9cyv1VZ91GV1bUMi9mWUpArmWI+1Mr9Co/ttzJb3BdLx2EZJ4CsDjezEJ5atWfMXCAg
62IBMV9yUSqwnOLE8Fqli4ssiC8eBZEZ0vyGcBxFI4pHOklgSgG2oBBr7ovYsO9aRXNCa/zMOu0y
g/hCg+ORr/NFnozXiBh+6so69E12rLT2axLQXLH4X8Yh3iexeTNNknR0AdNTRpq2EW81nECzVT6Q
hrtNu2nXCcVji8mYtTXnhCCEESeGhGa4AZVMMjK/qpqN0cPDzDL5BQ8VyWRRc+n08iRMVsd4b35M
xuSFexlC2DRftFA+IEbcDGmUgLDPh/MwjQgGsZDCOkq2QkMuXya1nIjFrVo1ygqqwoEyeLfM1kNo
UPHPYa1j1dK+6ynaAnyi8zTJwTaYHqysH50+CX46vfcGEmwIW8QnJiy5I68Et63rHf4Cjro54UG5
prxVc9yCeap6pKdJbot1tlE0qBcK/VycUTRmRq18KwlkR2QIGYMMo680DmQnthIdf3OF4iHMfVHH
bVVUtEwqQmGJe7jPYzlJtlKY0gslYUzpteOQUg2nmXzkoHcy5gVY+Rhep3HAs68Hj6WiX7scsdUQ
6qMXRBrnCaM1nUjRL6NkZftaeUGf8tyl/a0SoldDlzKvNxtJtmUp3eZz163U+u4GDozGx521iysq
y+yekVSG45rk4PKULqCfBnGozipFBVAmXCKC3hzb+wldH5L5SlMfMEQzAt7gOrtTond7uUoCJ4NS
ZEsc4aOR3ls96OARkO3No1JQEnYPoTKHz2HJml6RIpTEI9SkfEfA1PIFyITurRnBR2/OFLfvEkE+
dDK+QpMEtoVzHr1I5bnW9eyLpWT1SxtvFmgbiydSuScyFS2WIYFC3QgzJ6YnWiZ7Eo0f6VTfaBQZ
dp4aO7ljCB00JmHOBGEztUVomZEDQpf5j9er/zuyeEUJRpBI8XbHc/5LBcemew//+//+3mWr/eND
/Fq6an9CoWFhsvuLl5ZH/1XCgRpDNQxE9bqODYCog79KOBDvi6IM0QB9PqbCX3ilf5FwwCH6/wjj
BTb3z0BEKDgkzTJUwKA6GpO/1aSFkHJLCm/NPTC1e5V94q4F6kk7zt3wGKZXdOTm89CjxPycesc8
h0wYBU9MH0fsmXTMOG6iVit2u1DytQfjIX9R5wdUu2axOwiPB6YdWksT44dRWbLR54feeqw7omp4
9GrPT1Kto4WTVQ+uzPEggWU2WzTagrY8jQ4ZjWXN5IJwaw/RFXou5YHRCk8zGnBpOaSR+wdMScvq
fhA8AwZNCcBpYBe4seWoC94xW3KJXWDYB2bnFu4IFyKlYC/YcEpWMkieL8TA7VH2wl19SdcwTKU9
s/2H7NYeh6d4ra3A+Wqrt/klv5g/6WVeHJA5T/q22hzUrfzTvjR7FWDTkd4yHGXH9OuXVyTvNP8a
HJD0cdYCuXMOsRP0Dw9TfRiyFa4i5A5PmbB9RR3wSsOO5jrABMLquy1mgXYdPb0eDPuVE4W/rCTF
Ochb3Ydqt6wG9nVeKtAk6VUkJu4orV6H0KeCGqiovPalfcme4IkX5lqEW2bTaa6dt3ZxZOjKLkSV
wYdUVB7jaofWmKuYsSzZQCns2uAjDSGzq1a328V74/9Wyal4Kp4YFJd2+96/dHvAaJqHbQ2lunPI
YWdvebGzZz0su/ydAW/9om5JpuWT7oHrAN9BYwCXs1BxSNny7Dls2Nonz18x1odDcD5wcdzkaeE7
w8XroQ2Y67fiVB9J/CEg+k30PppugxUw5PCA6RC89c7iqxe7+orXguzSwwk7QiAIRPcYm77Vx24D
eu/QHt/gENnxOi4Y8tjdBqXcMV4TIcpn38iy/bCcyymFj41ExMmnxz2tqtYTP/ntrJYz81+Tdmp6
sDw634hAvtrEvZSH0vlm7ivecDonWGudEoj41XTzYR3s2Ttt7XzVfOQinrpSHGnhP+pKdFVzXVwW
D372ndr9oq+aZNM2m5ob6/OabnTbo7ViF7azP2Jf9qJj9N7Zmf3prY/O7O69fWXv5dWNlAinsL29
vR+ceSUOMJ3c+ZY7sf9dO6FB1JP9kWZetWotj613Ed3c2yTkTTgPTWVT6zn8UT31hSBNrV+1ZDaA
Z73lvKpu/W3Lm2+sEmBU7c6u3cE5mS7Futd/czq1A9eeeL2Ds2yts2lj0DNfi5d0k+l+60vX+vt+
eqvZu+zmKiceNGBeUUN/zd7WT4LX7QAEch1XsX3xT75p82K8zv78/k4dwUl9wYu92k/Py1rZ1Wdt
t2zqLXNH/4n2mRe4DLac0wPORn8T2qvN0yW0ny5PoX3/l49EK25y/sKHL/z1IjiXi//t584v/3e5
nHx/f/V91FK2758+qSt5Kp29P51ixxc3vh3sDU9abFLJHc0z3cHmGTmX8GDr7niSH32F7610u3Qb
Z7TPiWo/ksLhqSSx2pdhl97fZ7IT2vUeMybTPPBGWCkJB6Ti5Yv62A4emUZhnEE3rz4pR+MiXJKH
5DF3lnV3DQ/dVv2Uts1L8FDvyRL5wdcyiUwMnWADBYDkVeGola7Vc+53+bXBMDKel3OCEx3NPZo1
CG2YskkZGW2mb9Mlpn0HoCZ0ldmZPxNCKjNnmu2OhifjSoMgAw95qU7NzvTYgurrUpQVP9mPzKL+
xuMmdyyWaxHBFuzVDnGrQ9e4Lu295nezLT5MF+FdJ4o6du9iZtbXzQhyoXsm3bYcHTk+MdcfAie5
Lkf1cXy13qqfdJP8MFaEIZX8aG8EATDjCB692ZW8xDN6V1JtTaVZSkimHX5yFJ1xOX8Qq8gBS6AF
yOgixR/iaGBoWifhaE5VzJgBz0BtK3f7IverLej2cBw33SW9kT9+AvW1n47merhIh/oxO2NQlb7N
FdamfbULn/WbcAlO3TV6TFaC98m5zBtddZUDumcrYR6J3ZXf5YDXEd8EP8ihXZLodj3Y+R6e9p5b
xCHj3a9284NyAPxz7n7yvfjQYN1kZeLLZJyvZLMzaNjkVKOhX8puH7n6p3UW3rIX4S15D5+adxh4
2/wEIexlIAKWyK19/TTC+rPnyI0JWSc4CNQlLfmXFJPuT/0kr/b6sKJt3kz29EzzJ+AGhDpx5oVK
trizTurFcKODfCx341m8tDsusLoOrvkDQ3/ocsN3u6ku9YbxpQvX4pEr3R32LP77W2HPq9vgebfJ
ufqpc4KKyep0rez3Y2Lf+CtVMgvTkT9HybmZNstWZR+PxvZd23rzyuND8upo2oH9Xtlb0xZXN/t2
3bOk3RcGgeWh4wFNe3aji2kTOMHKZjhk3dxMN3UMPs/i5k0OFiMbR4s7uuT+uQUf/cb75LT+Yl/2
tz3Gc2/LOss/N5Yi+3TirmWR4ruu+71p7xXHu6m2zzJA2pMTbjgP25NzM/zkqLMUNN51zxPkWd7e
C9v/bDwKEO/+Qzv7gn+PWxoMAc+idT2uDK/y5h331090nUfLY9GCVsjjzaty4yHe44WwsF0FJ3I3
iXtfknzfux1v3t6/nnh2F7aQ7ysbzfGYrDWHQ8392nC92BW92OHpY5v2tC2O5a3m6/anz5O43Jc+
BkT+/ap09pULPvFTvdMxd0XbGde9ndrn82NkV85WdLnyXGau7prOnP309lDbbx8s+7xz7ZN97Xh1
RAPx7j15lee37omrzDd43mWz2eS+7cf336fn+X544FpfmMgcuLL+5du3nJtz3P7Q2LK3Hq+Wd8Qn
rSi2Ra44j3u8cS87OL359j0fvASbkmt48Qf7mtmLx+XjyU2O//0d2w+t0zr3FZxPfl9+Wbi/Lcdj
7zzWK+fo7G17c1/aNxOr+2Cf2PR0295/8gYa7gt8t7tfjU/v8/mRDs2Zf73OT7zuMBwwjO7EKzkf
0bY5RF75yDj38WV3Nh2Grfo68cgWcR7VXeOUq3KlPMs2+hM3P7Wb0AmdW2V7x+3zu/P4Y50KZ17P
u3mdeYNfnclPymz0NiQ1fWIFzXkYJhQo6wvLQ5oKXt4WfQt0n2X3mj1jy7C7N+U7uD4XTuEYLJUO
oYobAJDn7rAUzqhsyrX5bK2RFDmopAx7OcGnmP1kEx4ppm02k5u2OeMZOO/4QaudZGzQajjQJ+zq
IF+7Q7QNV4hhN18EfXniuYZMRlfoRX/TD5VrredL75ApuCWTtbFBdfitN26lx5FWs1O67BorxfRw
mjvNSjxGfuAEDpkbduNsm21+Y+kD3b6K3dgVvqBE8WdJaUe1fNmZnDSRN1m8y6/kKLq1d3/SBH8/
Zhtq+GLPjyVXxNYv5VVmhLXPd8Wn+dxvg2/1mOvbtNig0prIGtnTS37sFFRHXpPsZY7R1Gj0Fmz5
UD9U55iLvl03frpSPxoftrF7f9+PD+re6TfRmjWMpef+j7YFjLq6ryryJ/mgq8SWXZnX2AwHVEh7
2XVk96h4VDi70NFXI7/tLb9vNos/f9qT3ffGhj5px+5jtOUKO4+N85z2Tsvj9E/YJnRufOcuLHfv
bwrpuxbcuDizZf3xs/f/liwrTAycO3VFZcymY1b4n7W6DglWn2X2T47f//gYvx6/VfS5jHpwPGGG
/3P4xq/Hb+ZDdHkZAZmY0DRyLv/m+K0i9BQhvXPWNu9H879OjjiZK5LOgZ5OKrZ6U/xDkKs/O77+
3kFxHxgx1QIfD+1K+UcbfBDLmjEEMgQ6+qAk+WiuyKAhvxsIVEA/0UIpDThqIp0pkJONPPdeEyMq
wAdvasJ2GOjxT/OxKOtNLWm7tgeARACENGJWooxI6FanouFl+iVr64+7rqNTx3U2YDwbOB1mA2Mf
jWCcWD6gs6B9Pjt9j7ubp6Ro5ipLakdbcEyO+lYU8vOo5K4xfivFV2JKp26K8BGpu3zkfKUEgC1k
41Al+bolA7FjYZTR4aIB24AOP1Y5vQArSV8zUpCq/NQ3wHKzcVU22srqXkpS2MPk1FWQWsLvcg5O
0y/+Xp3Ob6DuuIAg6sSnTlL9KW9ZYOGG1MtNBR6oB+FOF3c1cioltzyjHGiVJ24/krJIW1hhdSN6
VoQMWkEFY2iBzAahaawS9iOtwjjfMqrwIjjkQf1sjcopzXB2t62rasV3SEs+AHoBtXDV9SiIkILb
cZleEDselygjdslkCUCwhChlK9AwZfLd0es1zkFaIz2BHKgKrW9qUAGQG8qkXWg54Uxq/rTM6tMC
YiMsGZf3ngnpKGde0lHSpWrxMi4gaIzykKZfRvGlBMN6EmksLl41fkawdwqgBgOZzRUn5RxocaK8
o0zyqiGBDJ15MmeEGEiU2DJZkBdCozRbqzj7S58NQ3bBGm3gcMgD/AAp6LwhkanVZW/pzJWkggE5
J0W9Rkfuj9O2TY0VpH0nCUBXUooHfQQNqmWW8Gm2XF9wMaNsQKYU1xWKrb7sz3ItXjMEk3fgGoeg
PO93XSLb6kSXw5wxGj7dxQ+NgZkH/ZxJ1G/aHZsAPZNkkSwmrNFpH5Q8phpOnVqniRKTBlaZnJxz
rIKASwD0l5qcEfzdmhAZFqfqb8JQPWp33x4l9zRp3CgUfuZwqiI830PrZHGA0gDWNfLYiBCWTu53
yEEVAt0s7pUEtSiylweomWv02X6NN6RjztjcKc9ko8xGkdMb4TTFr7KP8mvSDFut/jaDr450UCt6
xGa3XbT7M61IH4hXLSlkkaShB6dToanQsLN9GCfHyaLnkOLuhLLT9oRz1lZP58fckXbgLJbmRyJc
LyF4ETTDVUcZd2a0kqRmp8cQazK42qNeO0oUr5S03lsVsElklkzRti1sSylBGwMGVwJkz+dQvEEf
tcrrEolEy7VblWyzCgt5n7z2WssGqR20mF+rhqK7x/iM9OUeDZ8NiDYwQbdmcKeVruHM2VGXrtVZ
fphQJ9OwhyHJCZLIaVp5cvndp73PfNIr+KyJMXtR9nVF+rMAg2+IjV0XFZyb9Vs9aOfFxBG0BOj9
aCcSR/BtCli+ZBHf9mDe6ZtMueqvIew+yppeCUTwzJ1ya0HAiTy5k9sXESQ57GJCs1v4QLG4+fcu
/D+4GLE548ZWZOxPJDeyDf2rXTj+/P4q/1aycbcC/u4Rft2DcVGLGuHAuAR/sTH+TQv8FxejjhMG
WI3xm4VR/xOaDhU0Pnnlugghh+fz1/43Lfq7e1GHGoPxUv1D0o270uMfLdk8b53nBdYSJI1+l3Z8
vl/iImz/8z+k/4NkMhlmhSAfNJJ7EssveZU94TdJ6J5M74MOabcrdho9BVVVQEM127hsV7MZ+uYd
KTsX9SnhmI8D5xn34zrIp73Zmq4l01SVQlDBZQANVk35aLWS4o9OBVoNTG5dKsnzJKpedu8jRv0u
oqONssIesrNZkVNZARavOGho40qKgK7JynuUPjACX83JhzYnOzWcHtD17SPAInMhvwtAacNqFYfK
psrGnRE3cP2s5ocwFPxq+ZNiZS/kebC9WuGlgkrXCMtuSaEGFjTeEmJKoL4d6j7ew/I4t2RfTN1i
s+AfoPuidqdaEObeX9oBlspwn8mRSTB8pFjoyhHsvfEixrOnt/Umxc4oxhLZMPlbY5loBceTWhWf
gkAebDnEm1iY/LBSL/EdP6WWH0vLAcyina6Z78b0Nhv0fwS8HGH8vTDoKvva1yOYEuQ3y48TaQp4
/DqyYIrXSEw2BCb4QXjHbsQvWc05hF+aYMnATfT72MJ0kgmEmqkSmVmuJhMWb6wA/2x7P73LBQU2
eINf1NzRfqhTmJbTbVHjvags+7lLPeSfT1ocPSTGOx5NcJQqsMYU/CRAzLJwKTHvmfHB28wH4qZv
vQryBSP6NcGQO8jjq6yfYXsyKJk4mAnIKeZ6WcVEhZJtkF/a+F0eMGPV1kasSXWWBD9QcWpHEIi6
/sPC4dFE+n6qR5jnoSfX7eMgGCc2K0+Kp+ehGfyiwmk+6pzBM/lrqKErK+Nda//R3C+sludrJZi/
tURf98jp0Spn13+vk/90nWRECF6CUD5CO2BXSf9ynXz67//Kv4l8+PuF8p88xG8LpX5nTTCDU8CL
39fDX88q2p9MEY81SyhHEhBcfz2q3D/BZ8BkKr8AteTfVkomj0C+gJ9zqrAUuOp/yGUoG78Xud1f
Oz9I5rh2zzn8+5USw3SXoVJR3aWP9qZUbWozON61qQ0Mz6UwPFEFOz2PDrLOhykd3REujyHvFQZ2
mXwVp9xpydlWtXEf9FirLP0xjgsnqmWvrnpSFIxNF+arQaHJqpv7kJ7vUODoFiwA/vO+E/NjVQbO
UE7rSMJ9VzDzxqxzD6oNx/dGeSfBe38/JsAE2onVSHcZckYnGWeJkFIEZkBJmfXlqkT6eIIpg/wU
iOBQgrZ9OsBOnTZmHL4v47gLlfQUxuGmb9RrHAH+bBaXS+zGZXeykri1JZCXzhwae6sgLjCjeVO3
JwGLNnlRmIwE4jDA/jpFq5z7KPlK0O/bDWoMpaw7Yg9kmRMEyX29tS6gLDFM6/3W7K9VHd3iqnKr
TgB2DEir1Vp3pLRrRALha4UspNzLjWWjy4zHRuU9DUNPzE4RsUbEIwktzIx6100XAirSu2UAb+Sk
cViqdcOprfqAx/MxSIuXLgRLIZFCF4LbYiDWTJcQNlZa4BUrlX6PKqtsUNqaO6r7XRQW28FITz3z
VxTmtkmUnUk5yrw2ss2GRKkhyneVArM2F3C/y8J5SUe/r+jYpuluEtJDhHzpDllvQxOMcHZWg0Ol
EPmqb6NOORT9d96eNPMRZDFqMYw0A5OAlOhHndBVkRQ9xhCzkPtmNh/76BlkvbNwqpm6DkgaAjew
hSHexLbLXI4BjXGd569WirwASOO0zCt02wSmVG4nVG7JoLREmZEZwvOAJnPYVfnHLBpuRd0M3d4x
MJzHBJaziEaJdNbKS5rup6m1Ee2AM6JpB3Mzq7cTqI42rpxh/qzkal/E3bkuu1dDOddN5gZMC4Nw
vETtj9Dexql8TKwZl3ftL91lbDDrxDuRtLKGYQkHXCpoZR+N43GcId0V6ZoA7p98ll8SMzzUhv5A
fhaZAvjWB6N+lM3YK4DRTmNyXEJa2unbUIgPS4jt1RT3Q2i9D6J57lLlU1e6YxK0x6adXblpiKjN
CICxyrc6MT5agxpHjVc498DLMn8Ey2bFn5jnTksjvVjT9JQgCsus5hzW+TmOJsExZm6iGGVpLNYo
bbrtssSuosNZySr9RaFuCDUQwaQY9Trjon/vNP90pzHANir0hmg0ySrqlH/ZF7vEJY2I5ncl+e8e
4redhkqfx7cARLJF3CFMv201lNeWgiKGqvjPwe9/EVTfe19AThBOAzEgbYM0jd+qcrQzKH2RWRuw
uDFm/BFHu6r8nv1ONwxJDehBQ+NH3qv2v6nK61TrlC6WVFePGcKpxjpUn2bzCgIbhwFvYVbB/mTJ
XoAxwACBXlcuWOVeQ7wnf0QBUVMMnJKjCtpWZ1bYp95gwo98zvNj3X5kg+JwY5cFi0vwYtSv+NKY
gbbbmOVVlw5q+Z6Nr3c/HeyPuaTNhaa6eYqwIioMUsV8rxmXftr1Yus08VMQPMzxT4NOJO/wUloC
ztlHRWUWh79R03A8Gs8DropfirJDRcq1WDyIzRfrho64BWMDOxWEIPEtRX6QIVnph68hfchJBEuU
Dwny+iL4ZflYxtc0+hlZntCyCSJONYMQ7pQtdDtX3fM0MN8vohXSR7fDltE2ZP4o1lNtqW6QRv4S
sXOm9MtlVJAzZloBu3KN+YMqPIU6eBfm6sSbmtOtIXo3B2qSCq+WFR+njiGkdJNpSArzcYhucoUo
pkrWkhLDZf+h27iNStYyC7IRfToS8zr1lJawESllCaXFuvRQ9NFLHRQYyJ+rGJpzfdHH9CIm2VqP
8506E2hUhPfGznGRGhsMKcqiWN6pxGILuurIdAJqoIRRt+p1/B90sMCueLH4VNHWyfX5S0ZNFMn6
SYax2epPRB6jv+68CjrogBOoQqNKw2Utj885gMb6HizgqIpwkwkknyysadXDyFMFneyUOSVMIZzK
+77ZMX4YglUlPIl9hfcVJXyNOk99FCuRBswtoTWGnNVgnrFU91yz9aCbrsmMvRg/xC72O9krdcjf
KXTngRWYnVaak+Nd8axj9W1ARFaRbgdNiwZH3KmjuI2Mbm/kGb7+dJUr8nfUWLsxxARF/EZaFmRv
8sSi9x5tcp4gzlG+gTw4okEHiNAvIknQHBe2vqTAo0gQm1FQxdBfIHhX2eedFJPyhkSqaI3Gn7tQ
0bwWQ5Xdc951XRfaWcDwk7eY0BubXPru5WQlh5fMrL2xC/x70JTILAhZ2Z0daS9Juq/BGAe1sIYH
xLB79sV1AU4cBo0TnO55J/nCeYnJ7CBT13FTSOHJIvYraYxTQWq1rcaiFxvtSkB734XGsxonLuiM
a/1UID8z8tdB83mGyhLvILjaoZbuB+NNLZFpE16c8I4sC9E11Y/ZFDbZ0h574TMDLT5VtmIsO2xS
Zf+W8jezheYdcQ420SCjoG6565vxUxiHrTDlq4Kot05rVg2Y+VAqHwqi4KRa8BW6WJL0wKK5NuV6
M0qPRUiSaMLwOcTnAbQ8M19ro36vUX3HvEUMHQ1QV+yFIKRvn9jNfH/LBdu4itzKeoTlaWXzKm+W
Ux38so3fu4yHVipfE7n9jMpvgjMfarz3nWWQnHoUjXVRs/I1CISSeBVGq4I5mcZ1XSBam5nwWKjJ
NenEdY1Ff6auqHAAdJa8woIwd/GroA97wCRuI5BuATg27lu4buEaOwY2hPGzlb4HbHyUdjcLHv94
N7ct3KaF5kYlfV8pXIuLcRlFHec82dCG+RlGIsylJ6WZ7TCp1mMIe6GTqE9JwhHVzZwoJyPfqGnm
mouOrkywa4TQTSq6mXoTO8Rcw7JJ0UKxF646PGkU03YCkSiHGKc0I4S74qiS6bGU99JUk86x1a1C
wgU1taGBuIlKGLjNUa8b7qF8panftVw68RIfG+YThuXi623srmaQr3wkZfPvDuFfODps7t9FF3fz
5us//+MX1BfzrnsaDHBo0ZSQif7PHcLnpnn/XTEi/eP3/1aMAEREfyrdj7F/e+qlDUj5w7nWsCD5
/NKb+2spQolC39AEPqYZRB5TwPylQUi3kSMvNQ0cDtLCDPkPHXsxDPyuQQhcTSG6Wbr/Q93z96VI
UYkWEllFd/tYOErGdFy4rcPk6c4WiLOtVc7T2UpLw1Yi4YV54rlNqDWKLGGgEHB8MZohJFtxPAsk
o1ej9VQo40dFfKxNgSN7ilySSW6BPDPNH7EqyXfUZeRjpYjGv5IPjQEJBZ/bxWq01IHEqG/bSdqB
cgnJC+P8rMjduqikL9IJA2caleegNNVtoiHfz+LmuwQfI7XWT6ZyNtDkXNxp5rIyoWFhBWaYU4na
pmqw16pymjvN1F71OGntygyfl2XGLRSn3+JEgHMqgAdOaTx69Zg+j0vjJ0neYSgvDnOGZn6Wx7dU
THACGBIHZEs/VW0yIhgzCMRSsOa3GJ+AMLT06cvMn2hCDfduFLBgUoCNlJlhS04vXStlbHxcU18S
eZGnahIVG5rAO+wH9uGCkJ2wVjgRju8iQYHMdqpPuewUVxbRDeipOO0ULSjcgilfj9PLbgw8UrUw
pwj/+59ZDxEjsx7ZncFgjsM5h8ExGh/LmilTy6V1RKA9BI402XWsCIwpU8PtiyqHSVc9BEZJC1Kk
VgkF+hLznCD1DEfBGZb2unT8urNZOabFJOw6GZcMJrufrDYnH0AOm+Osk2DSIKXS2ve6rUdMxWqB
ei8L3V6iTJFEPDZ5jkktwHaMbeUWpOgADV4HBv/AcDjo7xhV1bZohl9VSSsTGE7AGo/sC5/GodTn
H45jR2Y4XGt9RBWjKJdQGE7DyAwzKMZXDNPMD7WNaRWYz4ZqNymI0+LpEwonU7qpO4tL+GWEMpvN
fMxH+hkzGR8lOtlusdZTU72B0fbrxHpXxzl05KGg8ThyeNSnQrLLRl5BP2itQ9aBiujlYo15xFeT
8aMIooOpZN+KAqCPZJs39X4X4LXfUtiJq7IcblJf7RPyld+WHiXpkmIjJqr61QAbDclHBA9qCK+T
GndsJ1DgyHpWnWao1rhx1rIEKIcwUkPCTEeOxdGqCaUtE8ZaiypHfm+kYNrjGBmf2aIyDuavuRBP
qaBMTieDF6DlGoI0LvJVgO8J1gTS2L6i1GA0oKyXUKVoqfhN6KCTV3jKqGdMKT1hBJE9DCDSnhj4
7zYlQDecs2cwHMK+Nksg6XlZeun8jWuGwJmSIn0i4ElLGNeNY1xjfcOXL4clDd1M+xIX6TGUeJtH
ShFhTFFpaMt5YXeJieoEQsZ+TpvmNQqmhGodkImhtc9Rap2mkH4+my+2zvQmowco7xP5/8feeSVH
kmXbdSpt/Pema0F7fGYMV6EjEND4cUMCSNda+2w4Bg7hTYzLs0RXZ79uY79fdqE+KgsJhHK/99xz
9l6b2AYG0+M5npR7pUH/Z4j0Umr8XFpMuRQBWCBySN7yGMiXRvkSDcWnbNLzqqD7jNWaA1Gr9gji
J4vke3peza4cw3arxtLXJADZwNC07GZhKvClib07CyH6OWug/1MH7wv8xkTMXMxbE558N2lTettt
7o6pRfwNdGaJg1IUim+BhF90bE0gGcZrA5bDzocpABSinnFXjBgNtNBRB3mxO2XJ7LxvCaIYwIhB
iq1wE9FqkGQmtRL580jOiYEl9eWtVfCtJ2PL8i2GH6VKupJQzuhs4y4/E4KjnsYI3lKgEEWiT+G8
7zK08yKJssw1B2Oj95y2ykYvwMsuT0whiQwwTv/qafydngZ9c4qH1djC3v2Pp4z+f/yf/GtZE/66
959Lkb/5NX8pJSSR+9tA6fNT/5zQTvg1hmTKukSL4vcGuo4KyKAJwpCRzVmkcvi9kqD8WBv9PFG+
A09VVv+ZpoYi0bL5if5M7w2LkaVJ0pqx8ZPTRorkfDHheoBIpxdNnX8HLGEjMAcrFetCnIIvVSvr
Lbnl4QvtcRsQPyIWZA11vk07uBE6YPw+wYkhENjQpj6ioRMb0piLziB9BEP0JlAul5LiGshzaI2+
WFy+DbI6XME7vOscwtGKDIqxm/r5vmotR8wrxHqDnwX13piKh5bII3yIDokDXjEmpySJj6opHZok
2PdDuFtQ0cx65Rjq4rBG3wgNeMqG/kmgZd2R9ZO0rV/gUhvawFdgrubgcCotPNZh4PUI0hvaH0aG
sL2gHOnCg8nQtGwtn4XCa+vmZehwspSVwEyxbtaj2kNhWEhYTHjwCcaF4QdiioM7WVWObrZuriPC
7nNS5gI/TnW/CJDtzcAdwve6BEqFsTtsui0RfT0tjeQyN+LOCCR/Ib8oHBGAkssDCMNucmQXae+u
tAvBUA5xiQZRb4kHJQZLUI8DQuxc4IAZfpll4Ueacka/APIJHo1Shm47Dn6LCz+Gpwy4dxNlZGcn
WyvAJpWhvJYkb8zS70Wk7OfZ2Ldtfc/Wt6Wl5YGO3Uh919r4SL8lRndHJ+Meuoett/GR3tR9qpug
vxsRZ6FwyFvJo99ronofBOVxQJEoxssbDCzVETrloUKx0xDLDqXl2ZzI02rkZJ/gEJ2E+AIkDSp0
vPjK+JoRFDFo6lUUkWE0RFlrqH0ajnXDSQHnpc/pkcA4W8uqxxYd68Cbrcuf0Pe9vA5ss0iuCezv
PhvJf1vuolE54TaGw5XDmPLTJT/oQvbeLNohKWniieF1IO2rVKZ3iptbjMCtYkNoRtUZFxEimEyJ
iy3XKI5lblxFMGNdHziaAayFPppcRg5LMDzD2hOq6VLmnAkX3beKFFn+jBanvNX5S0F2bBChT+4J
hpxbhh7qrQmsrbYmm6VYKILatSh7w0Y6ijHHZ9yY3pBJd2YmvoqmfB1S+RDC3QLcuc0wBuGFpdYI
VlKOs1gcgldXJuVuqNW2zgNFCjoW8FipNPqTSKxAteVd2Ohh6tT5KazW2EOIQmKA4aJ8bgguV61j
JLTPDbS10Gp3pVyRKUGXUoveuLF2C++nLBNvRVhLxwN1ynhT0vJLs2JwVfokEmpg+VNKA0DAMc0w
Sgk/53TyCek7WXMHNGnZlNMj4SmeGbAp1oovl59EAV3ht9kmjaQsVDZh/yLlxKe3hFJqj8Hw2Y3f
rKS99rjS1faOnuBWJ4yiKB5rPP5jpjMfAExrRXaunAOd4MMEf1TCZdp5SzuSxgXtDZ8tUg/3X9vj
39keNZEEAo2uvGhwpP2HLf/j+59cfstX9tfw2vWg/je/5S+7o87kdpXirC36H+fpv3T92eg0vtRf
vsNj/37UZr9ct2wItgwN1tb+b0dtvKgixtZ1X1XI1ha1f0oMK/ETf7NDagyJSUdgI14H4T+dtQdx
KcROGjUnwdkHBGuIN+k7hkGLqnRj3iUPSW5j8OR/R7vp6iyf7b4aiWWh0Yq9icmoU1fX9omz2mxP
yMmJHdGwsoIhwMp6i67RNb5htXcWZ8KtWeJ6fHmhCP+hXQfAtsGj6uo+uQKbuxT9erZDpum9gLjw
ard2SUByApuYRNu0e/4ba82jcAR8snnCksQP87j8fd1H/n785atzXg6c4+3ahV1kz7bqV0cwvTbb
DEr8yVN91Pr2aLNguJH/iTnA6TdPd5+fn/mGp+EuXrWzNhY+0npzgd/oK17/LnxAdJFxZ6FdIXf2
JTzLd/1ePsvn5Tp9xN/FO/kuO0Y8+RyPIYZEfsPF9PP3+Lx4/GgygHqyrZc43CxH1Q5yV0X1gi0E
RwpOqk/9ETmP5ExXeqXLhTanBcELf+rGeBC80uX5fm+O8p735qNgdBxv5L2xaV1tw96x6xxpN9+k
e+1e3BfHyRMlv+Kzi2zMw7Hm6ZVtoOREwU+wHuMBzWe0jppIokk9XsVl37NOw5cyN8oWYZFWOQ22
Aga3BQR0NyZLqbsY/bWZnur6UVQd5I9quNehGdaeVbtFtW20HZlANP4M2vLFMRAPen7rlpuoXXvp
IDV2wRJm7kCPESXJNlkEjp4cxHlfGfsAemF6FaNtTeMbneewKxM/QWk97QXlIkSe0l/L8XUO7+v0
Y+nPc7Stuudk/o7gce3K4sMk0UG/hTQIdLwpeHVWrw2J7puv1ejydav3O3jzfPN83vtflwc6B9vH
x/Nzsdl8fBBpc2Sm4rq6ozvP2FQ2ZxLVPe3UOrSONhgVcGa4kXvGwYQlqHvmHQw+MarZ5iXdYe1y
gq31TYQ4TGwls3Z8c0w1Ju4Xx8D/0+CpDbfDQ1LYVue255piBcPiFvbhRvBoeHu/XKrrVXgY6Se4
2jXf1O7hfrTjjfPSbw5gYpyXl9EePLYOp3HIT9x8CuWJeUeFUiGmu29P9ymfIdmyup/jFK1djef3
xU3N7Drei2AwOQEiWk5tZlFS7BHhTF5zMN6h0Q6kw4gx7zSjXzrX+4KAIL4ih4CMZGOVGLH1veRx
6BewP3vYnrm8FYmbwUZeJZIohMnYPFM4KuDWoAvZi3REC8fq4NPr/27c0+JoIf89Bgz3aFa0NzLm
k+KONFX5a9kuh8IBA41jHE0eMaBPRIZhXLa/4VOqbXyo+4fEKaLNhTY2BvIT3z5LTnh4U23votrh
Id6iKeeeMrw32fV++XY7nHIXUJvb4r/lpv4OUHtj+oHfHddbe/1iNrkL9t54Hq7w9xxaQjY5jd8I
VvZ3iNP7TX3XXPTjANYEi2aOWEY7zCpDPFu6q7a8XejA8fIUu0Lfa+f5M9iK99Z7cQhPClXWs3Fj
+kCth3G3+675xp3ml0fFXw2+BIg+B/FBKrb5tMdThfwBAOTGVNZ/Q2y/iZN5hNAzf3tPDzi24g1s
fPy6JCScNTe3qcRNl3QxF609i+79dBfuuBI8zUeAk+/i3Xr5L7dia9jxsX7R70diMPmsLoZbHb7U
HeZqL97DdXyuT9RBl9W6Vy07v3KxvoW9c9N382tsP3PQ4SnzIgijuxYGL0ffhLuCF1ptJ8T9hd2f
8jsCrveoZRIb0SBP7RvQ66/+jeSawJPJKIMLWdktBuTCMThhWG4Pi5UbxS4Az9nJR/SCnEPbIJCo
70YfNCxXBC0kBlj46Lx68+3ydiIzd4MN3Tb3+Y2B1QY79WPlYbi2tcMD+nIndRN5+4G13L8+TKld
3cdue4r3EgTqZ+nQ+uOpP6025twFYXRX2w/fyuOw8ZdbwFuFsZwIrvJUyFuzs1UJsd5m+K6+KHiu
sFEqT0T+7rq9ecS/rSZE6NjmAMnatSoXXlFNM0fxQc4gFCS/Rq8JX/BS0x+4AMnNYiuAoBL6VuMV
T8UWsPNrCU10J+9UJ11Nx2sqjIO31aIRSBxQbNP5KVkq8Pq32yLb973P6Qknaxi5I5nfyRb/em1s
VROf184C1tBsGUwaFdE4LppazqDg0HkV2ffxw2ArPtIe90IfPKtbnqILhvHlGWb0BJeadnbAGBfH
CoHcvFVILBVSpx8BnOOthjrGAhBuum/xY3xSX9XX5pt+LZ61s3mcbq0XYNifbsyMAMEnT8bd7PVO
Sa7CRnwxTuj6zfviSeMJMFjalTtjT2YttMGi8I10j5bcgNZAYwnpkLhD46ortvpxnr3J/Qxhb05Y
0Vyh8gT5BLo1VK76sMdbIsfuqqwPH6RsVyvXXt8VmS9DjeGERTkwHIfJJQmpATNPGsY2mveBsjWA
NfF0nhPq+AehtgOsCsQajT6gJlRXIfS08KjKbvMWHIynmjsU7FgBm8yF4dPyWczkOu9TxSF/T4Jd
DzRrcCMcjwmI9X1W3sTGRwaBdabNaRdvZ2tHqB04sKw+CNJOik+r5v7deJJO/T1dY4GzkmRbJOJW
ALkvI4EswxlBAPz9lEEn3Es+FQa8NQlGWAGrjFH2zixOWnboFTdOESrjT2ait6lGtxhdJuS5jguz
Bk5r7rXplEbHXiM4w6umXRFvxdFjoD8oXj2ezczPWTNeKxRQiPqV3cKQFNr2piRKSnldIuDuq5NS
Nmy5dDsk2VfBk67EYl+6U35P37kkzIVrKLQBnnv344XJAyTWst5mmQtTnaBO6J/k2xfbITlA9ZoH
DxAqUZrjM2DeakJZYEP81fDbcLiBQ+AITv8cPY4b/azf7r5vtynHczyPhQ0WrmO1iDbaEx3l6g7o
1EBUCtGD1BMA4SJKED8o93nP6zqZFIrBoWc+A/izcoIvZdP1m9k3Tx3b5rzPqWClS+nqN0bXXN9e
8QiB9Lt41kCrHeDT0QeCpOBSKOL1hoPMlHurnkEDkZI6HGV3ZVksR74ca3My95SDaCOO6SE+cGG6
MnXl+tVTWR4SvJqUlbwYZ4t113JI/jz0B2NHd+eU+Ymv4x41XQJ0Tv3W2Gm7xDecxEaG+GOHX3d6
ECw2hHwK48D+js3L/sStQ+W6Vn2/lM/K5qnnAYm22uSb2e6ctZamhD6C/qPwleaneN5dvMOTtnlq
+M3QfH/UjBq/vXQj5tj3XCg8qMKTnm9AwXfJjpbQvNFP0q48iDcm00rhKZ/5IYbBAluZ1laIQB1X
re5SIXrkSiDH8erTm+h/fj59ZjzhxP4cN0/p5pMifa3b11qHBd9lcdms3w+AOazOXPIo27341u4x
31LTPyifqAxdM98Qn2OfLm84h4l7PqNr879/r+zKRz6x5f3xGueTGtyhhqHmJtZwx0fEdnSTz4QY
esqFCjl64CxiYsZlQbyNG+M6sZxu1P1pcgAxRoPdvoPe8bKAoiLwYUQAc+nd8Kz67MK87SZvcudM
nEFad/XhcpqxxwsS+SV1+hqA4aa4Q8O6E3xEJJS1oT0fJMIkFc02b2p/LiHHEN2Mj5mbGgKaGXvW
uBP39TOZQPvZxy4mPATngpHERgciXyA3gr7ttodW3//rLP/LWf6PLWoOwyYwp78/H38oszj/q672
rz/y20kdqqmhMb4m00UxpB9phb+d1H8culHgkSmzfkehi/zrSV37M11qlSwaSWNSLTGz/v2kLv/Z
NOCdAjxF2cffMf+ZTjbGoJ/O6XhiaaXzKpH8cepfZ/Z/lOdlcx9ZtSyPXE3x5DXEKJyACWb+UI1A
PeKw7HZRmwgXY2FA4yh9wtomix3mLlI1LHrD0+AJiaXsopVyrpRBBPxGGWZSB9hgh5WS3pUmQiZr
yKtzInTZpakzcd/WEkiTGePbporeyVHunxh0KeK+jE1rL0/kHOgrIZ506Xk31rLwEeKu/Tat2PlA
nHuNNivpp+QjMx/vP5om7S8hMcZB+4h06mGo0/HBjIOHWiZHWGRRVsC2xFQXenqni7r2wKBfflQm
4SwYssbBtQgvQiZ7g5qFn1MTjU8hJsk3bWgVEscID6jrXr3KY1geVeIGai0ROKKSQJAmunUWWoiF
e4MAuFu4Zh0shB6EJekHrYDVl9jAwsAJHxb6bVpDF+ZM2nZknQB7qGp1OyEsGiwAf7Ex7OI8DS7t
ijUnPyoAgsogDe13rzaUEq1WpKmXWOinK7mhGWIVcnXfV6L+MMmqDLwuAS0nytr0IERWf9U6tHPd
dJLnnFlAHYUvNc4TFuISQZejj+ZgHaaJxB+YLPFwDsGQ3+OtKh4Ia+1aPyEq8j4OJ+FWkcgYCf15
WJIa2nnbbmN5q6Prkm0lNnhxeZ0QwTZlzPnlOFvbmw0svrzuN6QPFXaXN69WR0RutwY9TgEh2US3
mPLkWO1IYrgslZ5ZzMYTsRc3vDitqyrx9K2ONPkplSL2o8KM7svGAPfcKXiaRL3wezVUD3KUN4e+
i4kw09LOCcosoWyrmjejyhqHuJDxIygIMmIyaWWPc5pnH/k0Y4luA33ZyEkv3DM7RGq4yMIeVzv+
VqWLaBcI8o8hZwj8ZQxSi4w6oyMttyatRK+Ss5EE8V4pjNZlfgA0tVKdtqwmPmUJSJWgjPN7K6vi
ZxQk4D1rrd4lrcbxpbd4e6OeOQMxvVQiaV5Du51NkDBDHbGZNSUpSmGpdDsxWsQdt6yFGlMmns2o
pe/1VLXAeKpq/lSLjidUhQ0EbIi0G8D8KAW06rs+ziLt9L6pvjIzjR7JEpjRwac4QyfmsLqWsfk1
tQwrZRpB9CYk+TrQ0mVQOVH+GfdjX3NaiZNjFKbTgx42OjNdCtJKnKOrKLXmBUlPCpIkVYw1ayhr
PJx3qG3Jaj52aTASAlEgC2A4LbcnSZ2tz04aUg7EgiCSyM2c/6DUPbXW0KZhvDOUTrhEUk0Ysi7o
0rco6o0Hw4y1uzSeh/sy7Wi+60YeYZqLlru+l4mWCQOo4BS0pbkA7iqyy5hkwrHta8WbJwYlbt0L
9b0OO/IaMMfbKaNkPeiVLmAO0bOMdsoYk/9RjcwTmcjwjyuiyXG7IStxWTP0c/K6GxO7URPxURbE
4Lkg+2o/IvLT+qhx9NkA2EFUxRPBLuEW83jgJHEWuVaohgexCpTdPA/EfxIamCYw7LiU3EaJ3upg
UpC7jBQ/Sx0+KyFwtaij9JVU8SUS0SZl+AGILnGVcFuG6VYe8mtWBadZM7ZjynAKb8UEIlWI4+0g
zE4sLtFh6VKJFBuVWAKpPpCep26qRmOmEM0L8QXovVlEBGqHZrgtUSjQKGsiKu4OK34qUiwlWR3a
oplF2DoU6h9w9N/7+i4pB0K4zY5X2OYdCLz6YU6T60DzpJ4CP8lBFY9L8tJ2ARRokWK8k/QnaKKO
weUdK4EvkHkNPfptXOovXjR1aS18sq2Crwv7Dy1GO4h3hnwWUXMnEpgKs763JJP6xyDhaEhQK5Ho
QTNphBSnN4W4adUosxeFcqeuG2Ur1MYZdfahA5jqLau/rpjVrSrgLdECSFkKnWjWeRMD9WQgJdbC
2M0RYH2TrXAgciwztoaClqeE86TzzlQycWZAwtEtxoFTALkKxTrCB8IS15alsglYJnaJqp0I/3DK
YWT2o4ZcNNr0GUf6N6S9nhXxcViMdbdyTnsC2yZqjuymViUCsQTEgzW9WzLTFkG+TlHmTXLjRYg/
O6XnpF3D/YoVGERFKWwLeaa5J4TSK/JZwxbxFj0ky1sz0vdKwJB3qY4xne110npGu7UKlrgy8KOm
aXUnxvF6niSwAt1Ja5CQHQVHJn7Lqzl2whZVTPqa6HFwZ7GaPljT/FS2qS7ZSskb1yiB+ZnmCypO
OWvDZ6MautCpRSlgElvpoK2IeRG7AVdkWWjHBQ+JP60pIgoxBP+VINr/LyCmMmYRiWLM0gxUj0xO
/n75ab/3H+/4Sv9Ys66Do7/5FX8pRw1TNnAQ6mtV+SNs9rdylKJTQW1B0CxCiRXA/3s5av5ZhJ0N
9xzpBSYWpJq/l6MGygp9jSukLNAhn/xzg6P/zC7CU9d4EIV6hbnWquH8g10kUeRmIMYEp7Ew3BuS
ToQYd4YdxBrIwWA5G2rvKRbpfE1nK8V0CJiPMg32G7M7RJO6M1rO9RlitgTQpTTPbqIGZPfIqDfn
lgjOkPNaN6q3LBxRS9EJTbIvua12ihKoeAE1rLmFgC3X3DWV8Kwo4yUqsre21r8KbbmoU2TLqeoP
suwpMWgq06TzhNwvqoVTr2Igo6+jVIyXBPXcK4Rbqwsg9UVkxDPT4A40a6t2NICBP7SzvkutYF9J
8juL4lbMwyNSTyxaOQ1G4MpuE9EqFwLru4YppQy7wzTEj1I53CoJlMXS7cx27lbzxlOZ9ri5JOso
G/r9pEePBCZ+MR/0+lF8Gfp9yC6T6oee5r4WaxWORAp4rTK/IgPNgyBD4xPkM9udM4jqRcmjVWPl
xWoGdcJikUnkfY8rJ4PqmknSfgrM01xoz3EaPSt1do8S8pwO2R3Mb2QI5YVTxaGhKdcnyEZGYst0
DQn7XE5441KaOkGQOVpZXsY2VjejVALHGSHLaktTb9W+3aks6EDVLYEmqDqtZvV6IfFVpPG8BKhA
YiXUEOZXw56svqNSjOYGAdpNSdCOWBGCiOm9NmnXxembaijBRmphkXc6lY1+GVLUfspgPXZ97sb9
sJUMWp4EBmxqKfQXxXpMm2lyGkh9i0zWDUwPFJhOOGCCB5tNWNNwl9KOrbSePSfbcs/4nYGDkUhA
zxKs1iUazu+i/hos6SNJkeesoPspMoEnb1Glb9l5LWHJXay4HaCcBiavmgr0QSz2wY5FtTBp9Rd6
/qAu2YnzGeWNhbA2TVTkEzP4Vfyo9xiu7vUSunkKr6VLyS6TgNkYUehj2yMDqQbkmg3Vc1bFL8ko
gwItVeHTLGm8FjLEEEOSPpY53Q9UzoQ3DYmIKlqMDoWoM7IqWr+JyFRMtPgkB+xcUUlO8NSnmP5b
fcLgURZXLSSnlG2vcvMhJvtGrIjIAZCO+GdcHRQR+h4jLm6tkPHhV8p7DE9oE2vFnZlAcG8lSG6p
DLd9kNLEGXvxVRZkpiINqsY5yF/7dtVKhuBp4pmC1DC7z8WQbo2yzA6UBBWtTEuyghXm9qzj+pcj
kx7SgGI4B9uWSA37dJYtQJGSL6tV820ZA+JBCMRAJE1spa5vs6bVG17x6OC90L0lN2pXbghlxxZq
dBg7iBxx41Ej37qiA64u5ASYPQHNITyCrKqezJAM1ITtWx/BBBfi8iqk0jbQQN6b2uKF6FbmAjHP
ksOaQ7OB9xROItAE0A1KRcEn+FNbfJI8GW7VQHnVh3hL3NOuQR27BbLiakn9DBc+cQOrIQmoMnIe
ztj34/S9sYyAqGflISR5xMi152EqrkYvKezV6TaBXGrEHbrT1bydJs3LoqMHSY23dm2/1ZkPTUDA
V4RbDCQmGueHxmRA1xIYemdFt65SAF5obmNA2muat7HUPGwjuyjIb8qivcKtuRpRhHOG4W4WiLt4
Xlhki/hZS/JPBN+fQqvtxqA7ipV2UMUKJINo9pd5xs1kKXNzgbouupJMLVQMbetKasjlNNVXBV1q
WoBXLRojwmo8opCLcHUr+YIdD7lSDxC6LZiQxGNvweEjZtmcza2Vi3fGJACGUGjGUY6/ZvPyGoYS
ZKtJUew4lY5jiXmuLq69GJ9SQ/Girn5dmuB7WunXbAklL1UlgwI0vjOFiKPMMttmOXxkMqqoPmxY
uuSLWXTbeQDr2OsaaQUpJ2OSWTBvcQ+VpYBLhsNYpAdE5w3dgpRGuRklrjKAXEx6JpEDl4S/mhT2
Go4+aWZV1T+0Q+PpKfEOSxreVZFW2EjCvbkrEy9dXbmaxDSFsK+nObHu6BEwhU9VTJUdhnWSjjYj
pntWR3M3RmwcU3Wctf64KMVrblL+68Z4soJM41iefg5K9TLm2oQsNj1aS/myLMlrpUeHfzUIf2kQ
/uSnWTEQNNZ0TZV1BXvLPxT7/K/i8+s/wUj89PO/VWsrE2L1xagKxAjEO1RDv1Vr8HYMss0l+A0W
58JV7Pp78xBFG4x6U0MJ9qvv93dHDQLP1Q+s/erT+ae6h6TA/k33kJeOkUaU2Ed5oqsK6A/VWm4m
nM+XQXWGims7EnE5hGAkuga1SLm4gz7t66CivZ3FnALzHJRJeDRZizQg731RnrV22nYx8MlUvJ/n
R/wXm8a8BU24jRgIFITupAPVn4w4NNePbVcdpDkj8iTfieWnrKU3Fb1QH94PdBjHbqCrFt1rNBok
Rq5aRhqyTMIQC7BVP6h14JHRQWllZGhmpfcAGalsMA5q1gSbYrbXxLqFlFMW4I0m5A5huOSSjfvI
yiAIu+B4OAYVHAF1zskzPLCYLkuirsY+/n9JRh/aCUM+tNXXTJQy2Y9+bgV2lAonDqwnZKBuQzye
DB65G2mLwO0u5v3Y6ayduR8M+SbtwcETg7yRGpJl1eopNbM7eoSwuJhlrxiLecZuG57amqEuEqoJ
y8hU6d9MEAQDftpY5PGE4jiURCHleiM7XTk9k8x9DiXsodjvcEF3iOSRZRSTCjmYxZPUSZNOBOra
XrqTtNSpAu1MPJ5PCpIr6xGmW+Q3XS2diVN5n8BRC2V+nUucNGHR+amFflKQXjPrberyh9JMng11
uvRJfmwofH+YSJfFjeAQJkr8oPYrvSC9i+TpWCB2rOZ17jdZfqsPUCainrqtehSLeBcRPD6sLsIO
qhxW28M0+6pe3CKgRHgMnJIZs2nd9XGOPMjwBQYjpEzuoyjcWTEwRPBMNSXcKGKwwrDjVQ2qY2t8
abBDy6ngTf1wDsC4lprptorsL5W6DUN9a+qp3+MH2RRDdqv6xpnaCHFT4ImCdA7C7GIag2saqH8k
AStQAXdb+5AzUKWDcR8LCiHo1CtFNJ178KJz0u8I8QQ1i1DAHLw8S3wlTR8nNb6PDWRcISnOi+i2
Q0tuiWaX0UQ44nJKSCwqw+B7SZRJMCG0qbQHVaNnHCOpKtOCODD1tNQxn1DqZ81XiH1q6B/o272M
dNVozjRuqWobaC+OWep8Vk1yxnXq4+VQMwxDibXTepXOrWKX8F8bJLphjfFqMTx11tCl5ruoAoOr
DVvEqCin9K1Y6MeFVOyU5KOZvIOx086kHX0mMe/WCGvAo1Q7LmF8pi+3B3dyT6I5EboiAhK5uWq9
3qIyDip/Fuvnzuz3dPLHTZ0iXe3m8ApZDJc/rqrMYA5m0VziVunFYLsEcMnj6hgBmBTGbluHxWMg
kUc4FpOTZSFlhC9bw6WXQyxm87KLgd+QJC59a0Vk02kqPTQjydZVfJlDy0mm9lvfNFupgrRSZ+gM
GrzNDaiOJWxf5SkhkFnblZP8QlgyweXWU1YgGiwXrP0kFPYN7T1p2ddx/xrXndvVsBGz8a6Kj608
wFhu9JcqofkkD9q3WSqhIRKdsPQbo/pGBq8bCMFJR9Q+dSTGyMpnU4e+pgaPGSaBnHo9its7IRn/
i5mFqw/j46v9t//+Mf2Pj7KamziMun//t7/602X4aiBgfv3p9F61f2Il/nzvKOl//pm/+hXtv//4
NkBPB5/HX/3B/eE+veu/mvn21fbZLw/369/8f/3mrx7Wh7n6+p//7f0zp4v+9/ytMkksZEvJEvvj
j5iUv99AeYBDu/zH//6b/snPv+EvO7Kkq5Kp4pxVfuqekBu4wvGYyjEC/EMEjPFng6O2ZmE6ZcoG
AeMvslvjz+zTuFl0k/kf26f5T8E2sLv8tB/T+CGykOfBDi+TWkaf5o/78ZoqGpu5iaonQ3MrUpl3
GlOOBAcYKyvy9np56fV+VbKXO4ABn0op3tR0PLU9fIEeTI+UC5chQcASmbtZEXxmaMfcDG2h7s8E
zp7FBf/VYl1labxaeepVpGpklv4qB6hHBwsfPibt1g0VfDEjfc5Ny42/sUR4/p26itJQxzK77rkr
J2AgWReexFl9b5foZdQnAuvkb2o5vyoj6TGZ1O0UsX4aJuWOGKq9YhBSFo7tIU6LvQWqs19Grxaj
qyTOPmcq1GgC7e1pK5aaa1QBxnLub5owYld4oyY99p30oejiuZJaP7ZSJ1QO4ahwBDc2nZk7C43m
ssz9NsaUNujOEJ3VVDqk+BImDW52I93G4kpcrqMlSIzQ+zREvc4qIVmyjjUXSlS8m7L6jpp704T9
nTR2roYhLwMKxzFLzy5xNTuhfC1jinXsi227+hsKPg7k0QkjrOCi50ThraxuC+ET+QRNgmoxMYp9
LnH0N1inGC5uAwG4UZTtiyk5SBOBOZbgGNaa00xjJBRuA5itkgGpmsf3M2r/QFt84u5RV/uDZO3M
BaIRDKfEWICWLKzxqDygS+naVoPirUrCVW9FOyMk1lhlehRZwmzZJQS7PJFOFSaY6JseyUQrv2lt
9FzGCA0RSIndmiNGjgzdE3S1ZRy4Vm7R71YxwKjbrsO+REQkyIFtM5nbaslvahyRr6bS+1b92uKk
qM+c363cTmQUN1LmLSq5zd1TlMIxMaPPxhQutN1eiulJtPBYFaUnKwNn5dxbZuVGoBu96BfJCE7h
wogiijh45yL2o6+VbxCX5w72rNR1btaxdTbIB+mhNQoxxcAGMrO8CEnLDhQQHWfPWf3G9vB/2TuT
5ciRM1u/yrW7RxoAx7i4i445gkOQDM4bWDKTiXlwAA4H8PT9oUpVSilbMqu7bW1kVqpikAwi3P/h
nO/sKmu6z6RJmoF0H2bbuRXaBQesoc5nyXOeOLf+xNhBYVKaMV30mbUdWX+/tAvoILyRI8kRY0mW
IvSFCTzND/iSaxLJ0LSyFoLUntQIty/8+51dpNuEBMiofR6zy+TEa6ZBm9zPNmEGEdLciRl1etWx
UUXSOCqmSyg7jXCfMtDsHG/jJxbGUPt9QeKY5UeQtyf6vYw0GQrLnYdddbKHXSK/J3hObCZsgyPo
SuN1u6xD6c3VsiNKWOtpNnUkwQWtOuj2KWiePPehhLXr+C8mDJSwOjU2PJkM4DV0YsYmVZhuLK9h
CNAjK3wPuM7m+gc+UDOnF/ZrduVQJWNkPnF8PRbBJsb4ac5oNgOXoZG5Zle68lnxplB/hf4RqI/A
pdST31sLuDQMmrbiGavvR58/G0JXreJkIzJ/uMrE2bf5HVsXRZR3SCCI1dix5gGJq//NIQBIZ4jS
2sdRsd4q9gU/smHBfmk+vMFf+bDth/C9bXe2U9zmzosJbsPCIbP8aiM+oTIdecA/BduWzH+OSpgo
/MFNgfwyfbYQTDc8Z5n9nGTJdmCGq+NLkpI+zCHWmtu2PtUo34C/hJCBC0C+0XRfKp5HxdFizmu8
iwxVo5Uz1PeyL9ZaDshYxa7qHifRHOrpPQdhMiHm1MFrUj+X4KVnWgHl3DMP2OOzWC2+smbEhQtj
yCkYORUTFT4YGs6Q2XdegBwcCh5MCzxOWWePRvxamkRw9eberyRG6kOMXKgo8HdheIqQgKS1e2QE
tS86fnSIqbmTPTQtuZwuj7VqevKs2+BUkM+ZDbQwNduzyLKeu2QgQD4aSSHxxk1FrFWfeK8u2n5p
yecqq+8hVdylsX8VwkhLhHViZMFYlZODvdzKNAzWziUSPtxIrBYbKKvAAlhWZ3P/lpTOXe+aOxBo
TNOL9oHLYy+daFuglGQleZe00YON8q7qu6faxOtnZk+V6X6dh/B+IGl9HqxPDHzgw61dtnj9hlBu
VDBYGwfkUYZosjPHXV4U5EBoggIyrrjQ3KUkQqQ8VDHcIg8C0CrgdGo1HRCO8EvWlCecZQjGKkTD
MU9GA+ZAhc23vJ93CZODhd+TkKOe3c3CfQdLsB1mdSzp7toA9PUwQTYc3xA+oPLEGz5LdGKFv26M
vNyN1vjie4lYDnE6raz8BnVwWs+OOIwz0ogxtJ6ivEWPySKinr2V17enAbNekKCQzAsOApLQT3S1
bEYMPhG2qK7kgjjsGvdJ5sm58fg2ek72dRDfUxYwvk5ux8wGDCc9pueoFoyK5Yn0rE0XdYeYNbjX
2wdhD0SC68dpFLe1BnM0f5eieKgWhsTAOWi224DjqkqtU2hn6wW94HZgeYAdDIW780H3xZO3crk5
gvBNl09tp45THp6GxTlXIW8s5WronW1bfgw4XJVZ8O5jpupvfPuSOyEakhz8o3nusW1wAFwZSbHR
ImGoij/OXMTP7BzsmIGd9WE5OeAsvekBUCvhbNzO37AqP5RkAZVlAQqIm8dZJp7xrZqi12S0nny7
3AXgxAKL2QJah6yK9rzu2iuuEQgQZCr2blFsrPY1Q7uk0G6mwaP2oRI5d7OrWCFcEtFu/bjfDWZx
7Tj2e5ghju+DddB0oAf8bSwZis4xiZuAzppwbWUfLcnLRvMajOOWNQlr4/5QNBA5keTI5mPgNI3U
7TjLYwnkLxhXEfygaRfaDwrouNKYe0xjZxQYfHiYdOccm85EiUudkX5PKSOKVyeCncCUHiwnkcAm
85KZDwApyamFffYjmchxbqfnuCluqPxWUxA9JIk4ZsV7RmiVthCzuk/WRCwYaAg1SKS5jjwLFmsi
fyg0maCahF2TjZgFBC0S3cFQ7ou/8LVgDmboskoUs0iBw0xvC2ATI+JgL2X/3oALcHtzl/kYu+K3
3G/3qiPjBfTPQHPHHsbft4TGrpIxOdsEoUBJOlmlzcot2o9WvEnGggPpgdYRFluHvoMjtg82inBX
mX0AktiOXBiBbA5O56GlYk+C3CKtKG1oYn064Y5U4XH5BCboC2rmQhOSZvhWNgp4jNSgVYLdNOH3
Lp31xBLDj4PF6rCFP70TRbEb+otGJLxtAq42Qq1V5qyAJfDmtiuvemqLdB1poFVAUuLkTmqyTdTL
ZOYbD/jnpAE9ufZ2atlt2BiiSYKy42zTOIAi2p3vvlbRdQEXo5XfFkmeA/BFxvJod29Nc5XBE3Zn
eNWucUcfvJcdb+vs7AvgFAEY0QAHlx9/KwRYU/xjBhIDVZjcXEhXvZ6At3BnjZgFuku0wNkTPHC+
/rA61EXBuFlO/6K7Y73MilXv1GRdUuJaqXEyZg5iM6Wk2mrBwejyGyL68MFuMPrxuIemydghX7iK
dLzq5nBnoMUPxuTgWGqfTAa1qIUIN0Znz5LM4kCpcvXRExpAJTCckMetlc8dGIr8IPW8b7Maz+28
zXS/qwUm6DzYCH96awBNVXawh2Kyy+Zg9Z+Z9v840/Z9JtKoTG2H6TM7/38rQliRldGn337ton95
jb930QEDc8sy/z6h/mOuDfQJ+AGdNFjm3yQKf861vS8w4gFT+phYmWKbgkH7nyh5pAcIFEJ0Cj6c
Ecf9K6pY20Hi+898B7JcwOd7TBEovhbV7E9zbdAyjdAVfbRh+/shig5DG9zAOOKz1F8nTX2SdElU
sHjOmb9mw31n5bBgsH41NS4TsqFlPF8VmfECG2Ivqhir9XTQOPRd+JDr1IeJ28IANsYPu9SUhH48
7vpo/AFnFTGguG1y9sCVdZkGsvsmnHcJ6durXPcIWlMw5MPb2NlHK2GXbwf9g0kmyCiKtTHPUBOa
jRFar16OBbQfJWMUK3oP46zYFLJHD6bvRKj2jpxfliB3xT5KVgPneY9qs9Z7Y7JQjs2fqZsewyi6
qfL4ooHoMlZ9E4G89UOozlF83WGEr0w4lmZ61bvtlk3wTsG0IGcQJqRehMRxyS3ifdo1KdeWPV3n
rfmDOHAuhQoXp1U900wSfCEw7lTiWyfbfVTET1mRG5g9AoSF8ds0Th8itoAB5vuemjUIyjczHK9S
9qhmSqXqdfreh2GYdu57wPLP8Jobt2sfM4kmgWqW1fTNMIXgR52DkSCVRxnG0g4hGqgepr83cdyS
7hhgbIn7e/7rzxRF5agUaGvyvsL6VnmHaIgf7JJm366JjOqDgxLDUz3idrPMUzY3T4tgbHbFQfrl
Fa3o2bD6rzX9g/SYBqfaOM+cqkkqru2RJWsn2rss8q5NuMZjyaLD8mYWy+1BVx2iUmlwGk/8q2Te
lG7yokr9VUTdByMBOBoiOUUzDkU13QeVfyeU/8zCE5uTO2xKBtMVm42sva/luLNbEKfFdB0SdC1z
OW/bYFiX9H7B/K2XLDIGgkSl+dWo0nONjXZMaB5QcxmU1oTDAhcF0XcMC++YuP64UjS7BcHlWMz3
xUQAmJfdioTRbVScpMSaZeUaNUZ9lQrea4Pv3chnHTo7JlKruGiReuv0GNey5Soc3ll93jZgYLt8
dvCE2YDw53MDj6LKjSsDEhGUzX1LXS+RPebmM9CplTI13VByHGbvsaYZg3FlB/oW3QUmEv2Esvvo
evppGhUJJNOT4E6hEgV2UK+559Z6+HQHvW+6gURc9hoxD0cIO4noppf/3BT/4qawBcR617Yh3sP9
+7fbz2OvvlbxLzzBX17h7/cEx/AyOnUENEsvwAbxxz3hfSHPKyQLDAiPa/o/qdX8L1wcHpQf00Gj
uejI/rwn/C+mg1aNUawwxe9ujN8m34yi737P8mKKzST87//8fypVMo6jXfx//5cb65d7wia4hEHz
MtgNmAv/4z0x1k5SgbUKNh4jKKukNszz+ODarb0eEkl66mR2V37CNohoMuqkyvlmqxDnMKLl67xa
/D1uL6ifSj4jU3wafTN/1uhJbmqDyKcgbtHVdOQUwQ6ChaOS9DKWTnczskjbsixE6BoU3r0RSfoI
kebH0GCSmJZOcR/ZBT4qv5/eZY2egSVLJg8TFJNNGdcDm8fsELf4rdow3kBKOTlVsLFpVQKXj1lX
Njh0lbMNkvSqCadNO7jl2ujnhhsPCYpMym5TjsM+baN27dZg6ljkNgFeh5i6jWlbfhcq+ZBZNrMT
Prh7/i73pV8szNcUmHq0y7P8k5nP3ehS1cmh42qcGJsmtJYu+Npd2TA0jAYRs4JNbptMtCsavZbV
T3aO0OndALhuN7EjMXAtcgrJV+3dyIIGHy9Y9DxBiQdwHgNEIU498vZ1WBXorVpg/FVCOJS/tOTW
BOBHtwDcjMqih146+LFr2P3R13dLg5+YyIydOXpmKktzZMKht0RBoO2UfJ1N91vNYslvnPrgh9ja
Z918NQpV7JVLpZ9wOo4iPsUNv0fUDm9dZKSXMJf3Y4Mrk2SnOInjY1Nxd8dJfoiKxoLz4KxKz6XS
Ll5lzBLbSTpciXGWbZMi5RppSnPncfMWIdnrhale+Yy8STvC4zDVTw6DShZ3pKeMdk1sg2wk+CZ6
+SzKcrhG/YS93CFv05LjIazI0OVdM/Y6HAHPR+3Kdwh1VKzPRKlm0Ns1FpQkAbDgqXY75TGgSydB
tJJ0xp3ZmvCFs5B6ntWckQEwmEJC0ZPOC3YVWr81YQMPQYesvrNscBoyvVio36x1XDaM6+YmnmEx
9Q1Y7swJqmrH8vupWWR2kcvONWMm2YXRcIzLpF9V/lAeXbDSZ8MbIW5U5dnPo422uV+jkg9DU5vJ
DRl7Jr6OoNm5dWOeXOC8Edl8e1coRDVTP4HZax8ymcL57MP+1l/uurxzbh1lKKBYPh8On7icfplG
GgLjnKGYq4VmFG+dhOgvrc332YNSMCWut60lO+5Gq0tok/YqW29vFTpgWNSdRGRdbMMvt/wN9nYB
3pvBJulfhevtphKVYNhaFTgl876CgEjFI48pe46dFxPpM8byHE7qkiXACuPY5sPczT4d/NiuTHfK
Tmim1joK8Ld2+G2glJ5RTXrr1uDVZdYxt3T1W9TWCzQifwxN75aANeaEhvF9KvrnQKJz62LS4mLy
d5okX7sV4eyzhyBUi9b+j13wX20f8ftB0EeRY5smrdO/k28/f8ZfvyW/hmD+8hJ/XIgOcmteltcm
uwZw7k8XovMlJAcgdFBwLw2Q4Bv/yf3BSLh0WnD6LIJnQmREfzZOPph/miqu79+yZf5S44Tm55cL
0UF7ZJkUAwLb4z/bCfuR2t2K4bGNyVcwXhBbN1127+pbR4ot5flK1w4VJs5C3LS2fuiit2FqtiZI
cPGNwLuk+8ABgrv13XEPRvAjma2VUNt0eJUwKRJEBXl7yUxnN/bvZCbuwhbNdZNtvGZkiOKx2Qdm
raCg5s67svHCuZF3ogk6qmxgQJjv2QUdSufsw7iyoGE5yZPu233FehIDENqjb17pXBxNDmQrrgXT
VWTbD3OlzXVawiBCZ9uJceuz1C/aZO0xxnGgXjZzdKrRMMJ5vaqa7B7vGcKniPkejm2TVGzo95Nm
ME0ilMnKJXxAPyvUYpvDvMy0C8HHEU3EVkBND8bqkJbWuqu55FLzwJPAB7RBg8SOoSuD3Zw9MLHe
Nbl/dlo2oNlliJIrgOtrVKq7kN1eUmPxDtFOcFcPubnFn8MWjNUj0s8UDFrMIiABtS5YtGS+XgVK
3FjckNJ0VrNBHr3zOSefCQkCBSw7Ms/YKb4ZQDcMloUiju+T6dIjYu3LQwZj34ir9ZAXVyNNgoHd
aeKHLbMlV2RgAUzEIhxXtNYcp0yOXP8zhxvDkqOPdr3eF8pcl/Wzg1RcJuM2I84gcl7nGj4fjUiC
dMIPH7iL1hb26Awxy6jfuuEpZiMQ0MKh/+Xqvm8ID61Yt9SBSSd8VwUPeTJsbL5RV90a5bvjZWvL
e47pPdC/rio8Qplr7nM4RUyTa8/YVyi0p6TaNV4K8+K7aWM15O0a8nhT2vqgm+8+q5gO4D431Rp6
LEuRO8IZjqU5gRm8TSO1nypak/65cqAlE6a8RLQpD6izRiMd3FCrrCZGYjPhYaLkqREvyagf4yog
EX5YtaBRvS7ekrk0ZzcGgNJKL+srffJB21ioxzTaVF3nG2sYd4H+kP7FcBL0y3o1s8BSutiaSbyV
RfM8MLOX7nDsSEKrUhR50FUdZaO/61iB6I3CjOBQdBB+hMOA3AmmtHX6xmV26AwJ9vEOI9gNXqhN
62UACxyeZWxgQMS2cviR1ecG6fngmTcB6ZWYVdmCV4fMcCFUMKtDvxuPp74rmFq6N5FubsK4OQz2
RQMVyqeHJiGERlu7md1LlXbbUZjbGjGdAuNQ62htgpSyejZpmdzX6myW+jhgJ3CaEIglo9F63WFi
rRjNxoZPChA5U1Vt7+NSrzlXKB1/WF24HYx5X3jRQXA+aFUcDPAk+EJr+cm+jExeXF8ZGrzUJiY7
cb+3s0c0n7MpPCBeLCb9wHmoWF7nFeCo2jjacUhVgmEVvoyTlNdV5+7NYCJkNV1NQhyCbLqKBnOl
APfNCBght23d5Bxn0SYwQBXQJSQo/MmPunGgIfVtfphYfZvzPkjaU6u9FTXuGnXcaZQEnHINzyN1
Qk7nmnyvnO+FnC5F4l8x4z7MIfgsqkejUhszCzZtdI7DAEr4Y+wF5wbnVhi0e2cx3tr9oQf87Bnz
VqacAvX7yFRXluVeFDczfMO8pAFgXo1h8AiEeO0rfTCaH7J+qlwsbdpeJ967bmyOnnPu92s0n1Q3
4dYa7E2CJaOP832Y9kcMNxuzYY/U2LCBW/wI/asMr4eu+IofEtmhw7e4SwsX1R+NvEaZzrKFr9y4
7PHRc6+WJAWbs9xCUN6i36ucQ9s5+97ERKyvTTw57sBk3vVYahGaEuxQf63nPvtUwnqsR2uj8+4x
ogzDtXk1AMeuxHjMbWp+b4nSZf/m3GUyXGtm/JoILYd2J6sFeOvwbgiRO+TRdd6TYYFuYM5Bu8lX
iVwrbOVnpt3tkFi7cqGKN/VOWoQ4g5eu6+pFyYDlsbnOqYVn1iEo3Bu9MVGPPnf5tyoshhUhBkT8
tdelS68TCAb7L4R67YTMtr7HjEqgF2F0xV5uFPy9q4tS2c4ADcP0fRVqY8PnljNmSVRNDqXRXqjU
mSDhLC/VtYLYMo03XYAPZFoXCDOYiUfetKan3nShd8QutCqV3hpAfxKreLIoL42AJY3iA4spYIlV
KQhv8OOMm1htO92/lBqFQppepGusGBDzbAKpsoC9Ma3Uur6tDcIs2plkNhXeJJN98ZvXGqD3FB/G
EcEAdKa5Sw49iV/zBNGpJdRRZXeF2dyFjbUXsaSvafFwV8O1E6fXqJlfVZ/dKYVusGfBOjp2xU9F
LExj7rRM97Npb0qMIiBoT0PgHSydnvN0ODW1tQ0c9H9ud84ZJ2okRl5vnpMOEbzHxKxL4c3gINnJ
Kb5ySb1JMhzWYozR15Q3kTO9Yv3eR6W6YX19zVSYzlZeZU2+rxH0ud+tSl7jAX3s4vGiSW5T2F78
xekUGvwQ41kMNuSZ4kXO6WPINqRVNesHQnlyaCcKWFo0XJVe/T5l9k479qGPa/TIaFNZNDeD/9yl
yZvVADAJrCPD762D25Om+MZGNuAML11cbdzBX3ujdcMEeWcFw22gAYUuORhw/PP+pothtflP86TY
o96a1X3IUhAsMOmeENDx0HbeUwaNoFB3rfxaVYfEffRorYDNr3IGlF1nXI+de58lF0PI7RRcheN1
y2ozeQmLW69+Korbyj15tEFzWmNa+MZYUAfPiYdtvEHx5SDr4ALTxd4y8ocOBkQa/2giGFqQoPyk
Rata78wYvTV3XG1wACEa3zq+z5Fl0pcz70V7nUPLH4SxnVS87gNMdMWDzXs0Zi1WP3M3EFFngmNI
KCTyDhg5jtvevEppXRLxogoW+pCsBulcSZOstLfIE1s3vPbMpwGmmMMiOC5vu9A+VYa/zTHFVIAb
qFrK9sH1Xmqw9w2t0fAwglsYXPfQdy/aqzYd+tAyfPe6YatB7wYEHbG4K7ATdaiZ0AR0Vbt10ydX
TNuu/tbMbKCRdPjWrVbolZNq+5/J4u+TxZ9FmKSEmB5Cyn/XPf0XstJaqn90v/79C//omQTElJBu
Cd7pbygVGqM/hoj+F6YODO4cD1gp7RPtzN96puBLEIQ2aHObL/YE/JY/eyb3C4M+nKme45E4w3/z
l3qmf7ZQ+J7P9JSeDRstxlxzWUX9tGrCkk0myozDzO2L+dHU7XDT+KV/DArb3ga5q3+35fzLoeX/
+P0QopLnBMOcddk/fj+VSa4F4WTIck1jm9sGe3C3z3DLd+LQdEJsfvqT/G1o+vOQFBz8Lz3hkkwH
q524OYvXZkL882/Yu6WyauIjNtWA0+imrAe4W8BIwvVgjsUrA46cmQwTx+epyUljcr3wQjhH95kq
VAJr0xiAxPTZUONUrXT8Iiob6d5ssIZHONna3nZGiP8OLyKj2g/G/OgaoHU3ST7Gd9KeEWIXUWSi
X2nQrq8br6ivrWiAQl2rDEqibFLraIBCYesSgRVXueFSGeugJ0GsBbe+DbH2vozRBO6MJAooWcHE
vUyDV6FbLIyq3FZhuYgA2r61dgTLqSfhGUyBzHzqUYd62Vgyn53kO9CXRaWWyhSNlZhsBRqiS0hY
YvHlXHv5FHXbzDc95Dqta1enttMIUnHI6APusRzamecuFpA+d9HROCbjJC8VwNEo06mquogcDAPn
SRIEy0CTVk5LQlFWVEfue+3Y848aavDBiJSVkGqVyBvDytNLSTkw7TMMcFdqKsJ87wVDyc4eq925
n+l0KWyEtrfGoID2ikSOr56csGt0WVg3lKFFeEfj7C7smaa4z8aR9DQphX0nglionZtZyVs8RygQ
yt5yHnDZqfSInxZzcTjHDUPSsHi3WCadJZkYDA3KmHgIertOYtuskcuUkVte8DjYN2h1GL/6erKG
XUjeDiIuaXvtMYhmwu3CNmLQ5hRihJk1xDw6I6Nvdz2Bek/JxzExC/s1kSFHiSrHJB4Ho8S+sJX5
w0j7qNqmsz2/eDXSQXynQl6LETXYxhxMStGh1BHQNq+ioPXI2/rRdWHTrjEbuDyibRi9hirwvrk2
PdAqjcTgrLuAMmGAgf6EK3QppspQMDSohJ2uFwzPvRKR6sistdNq2/d+IdeOnOwrVg5tsxlYJGb7
CDPrQ9pl7A825VDQjicTsPZ9EDVAc/0Bhncs6wiwhDFjfpqVY7oL6qIFxCCRGdboSI1NisaORoB4
AJLfqlBHFHTafyrJ1nEhqg8g0sJQtsmusET3nLIo1ad58BC1pkUc9VtERfxvV5IrgE5b0PET/keE
TmxS6/gB0ek1D+7RpO8b+U3iuACA6GUvATaaecdjpdytY3a5Wo+pnVunJq4iMlDp6sJTx874ujZd
ogcGFRkB9jEXUuTcz7Dc2d4hUcn6uT6rsB5grU0zSwNT94AU/UlQWvFU3zWcoGqH/L3kjWg9+Gdu
DAp11sRPrQRDVeRdPU6PTWcqk/ZYKAKVZoXxZAV/Kmj2pKlju/F6Bq7CWbJVmlawPu8aJOOI5kWE
+T0cnV1bIIwh0LcR9dYY0auaYTPw97a8AqvpZKOzM3UVSQQpeejxjezuq28YQAnYkoQh4xIbKUHI
KfDdFB2kyy73A+pkvwL+67Qxb+c82Mg4uQOucwjE+J2tHn9vhE0O+2+LFtCcepa30qimVzOep/bA
b1YvxyZNfa0zk8YnrIP3uozABcWZQ7RVjo8NFFSe9d5GJuxqD7MbRy8qVh3hTZ6v7OES1Ra6KRWP
AaL9HAvSSodWWmyDiZSVdafdKNzHQTl8nUnueg9DVlhoxwa7X1HpgW7x3BlRXznzwzxMHVExfH3i
f/OKEoUbD7N5FbcZgve0xfPqF954n8wuS4eGmeJ3o3L1XSxtztYh0NVHU2qHuZBELZFNeUNIT5ot
EVKc4Oe+zZqPkEE53E0jGB8nHBZnaEf5qy35XSN/QmdkMjG/lE1j8q6pab5uE1V/KOVMj11mMXq3
O9N16ee0+VFbVUuDGvO+IFka+KCNMaZiJLWueJ+GPvnqJrXzPasb7FIemDREW2lfIAz0om9DmU1y
64WkXaxsJsNvDUUjOEXWKLeF4dXdeqYnu9NuE6qdjZuSrntOOCKnSfsQM7tsYW32eCCFp+W4jwdO
I2fq+BEVtAxArmUuEeq1XZAduswG6jfgx/6uwmEwOHdi5glEdDbmVW2LHxj2vQvxXka2KopCLUIS
xQ0RJGx/TAhP2AC5CdZlGQ0Phi97iNvc3L/5//FZ5lmXnkvPxuNoB1n5QrBB+eQ5egiJgyz76zIy
ms82mssfE20TUVw1hkLE/sJ+yhXOBPTF2JVnFwcWC660rDfV6C5d0dBHt0lsnbVlNeLozZG6sxd3
P+KHtKo4B1T1SajZ2K3/er38vwIbw22JZIrtNjQ/6IA/lWmLIetv9qnbryX2qf/6aNOvUv26ePjl
Nf4oorEbm0z2f0+f/wfjExRD7FCs4v+M6vlz7cAGwGHtQARAYBIuQDH/59qBdACsWSHHKCmbgfeX
kv1sggD/Wa+1/ODCXwp13Mjmsqf/qYg2ymycKmrdTfSUNuwS/O9W219lQ8V6eXgsJ/WC1ute4uBH
ZE6Ae6zltve688BMJg+yU+TKrWlgA24LiKClDwguehUUq65jPrcJXiTVNc3SuW5Cv3u3GNpZIa/T
IqdsKuc8JsN+hBqi3JSLJbN2eAeuUdeg5Kx2XUS4cMnVMMcfrY6ORNfDgHCDKysyr1MPKatUihM+
Oo3heFeWNplnY0NAWjnc12bzQlX4OHCbNdO05sLfkOlz5OY8Gf743hErY0t9T0m2jxnbFKjKZl29
NxkOAb9xkWTe1TTI2merPxjFkwG/36lBoHXTXlbebT09Gq3GaKMPQVBRhjgnp/uee+Z+CqdbIdL3
YjFkVm77mjvmQZVgkvsHgGxsgVEmDxQExmmmaJlFfNTe1xImsWEVm0A716E7M0dLb1okw4HKr+bm
kvLtgaEhJhvYzLqrKhXrROOJQXzWmf7R6SmsGL/1nTz61QNwErJNAu6LOHvyguI71JXHtqywXszy
W+uPZy8Cd41NQMgERw5g65jJTBKpc5suIJh0XE+YvWyt16XPtG+RESiMZgwRQKfGGGL89jTOOfsk
trsz08UWJI0je+br8m0ggJTVv72HR8cin8FdVOXfksAHSZNjtRHJ2XBvrU7gfZYXPUXAFDGvFvBb
WFJUdI5rek+Ws221Myv0CII2ADHsdvQMbsx83PRRdyoT/9I7V3PonrHIbce6RYNr7jvy2JMyfg/n
dC0YiifeeDXCOkHfJ5BJd9eBQeVrRztGKKuJp5lJttxkLcBXBlJZhSJ62feyMNqSfyw2htWcvaqH
a6IoIsfrkPuhHcxnA948letj6id7nGpbQTgiXctnBNRbS/KJwn7lq2w7NLildUJepb0BFJki4huf
KBU1ToQlti2ZiIQazmlavUZlv9WuLf4/TvJz81n9L3Cw0jEzD2Aly1CA2cC/P8s/CbttvxY/j09+
C4/559f44yx3v9ieT1a8iZKW0/fnJbL7xXU98uBBRzih9xut9m+nObpcByEWlQDH9W+63T9Pc/cL
5C8Ms4DDfMhlwCj+ivqWr/zlNF9+ff5/ATUXDtly2v90mpt1VUxSOWLTsAmoHGsD4OuYxfZalYLw
Ll+uDRUcqefJnChI1fJvg0S8pRbHYN8BrdEQrTTFH1GMdKthAvTdBUMkyyv4tjcyxjGEWa7tCXfB
AjF6Dp70akdwJr0HW72QqA0Zj8x4GdbPMRwnE8ReuHXohETpwYthQDjF1tFJSZ23yH3ug53wC4a5
4tPvka+LpTM1+7VmdcbJdoXrHsanbZ4onbd6yJ+byrs0jA5NAjw4FJ7YSrNWLZcdXXYyRheK0HCv
Bd6jyLnOM44lr4LRA9MvFeA0WsE4vMgeW0a7SwJUMVZ72S5SeY7qlBWnU2UX2x5WQwTEN09fpvkC
tXbl6HNf32dEdOQnO2bxZDVMUhEhkew20Lz7Eqb1IO+cUjzWLPaC7mvW32T6MxugyrO7CAtyJmcw
Mo67TvrHzCI1i82lTF4yRSJDpNiM6RVd+qnDqmNxcjLfbkiSpjzfRtkLZ87BGA2YaeG2Fm+hl2+G
rGohZzPxre0ddtt10s78bauDQVKj7xk3aMLXY1dcF8z1I+JibQwDpsRlMjEel19jhZM5Am9jAWlK
pqti+K5YFruV2nd+eJL20eh+AL5dbLoeG5NegI+sMS2TMdJq8iPCdi0T7BSTv+2IHDOS7HrmHW91
8KI40jz57GOWKXE85ibzDUL6EuO18r6aWI4sNityKjZhn2KLG1eh0V/34bzyO1CgeEqZZDVVtqvD
/GJ16KL61wq2G2G/Vxk21xG763+zdx5LzmtZdn4XzVEBbwaaEARAgt6knSDSwnuP19Ij6MX08fat
1u3qaCmqNZMUf1VF/SYzSRA4Z5+91/pWyymZQLvXqljWQvPRxKdQ048y7StNkPNVhz4gzkMflKk9
hWC8RVJlusSfh8yR5+Iyz7i7TCl4isaFw7XBQLk4LQxhAiPahRKjJUzNsPW1Na1MtyRfiJFZv0ye
Hqh45LBn9IdI/O5VFObdS5BdLZr1dDrw91a7QiV6YKq9ZohfSyt7KwTpIhc3uCGeFCRuaJb7qKfb
NJDys6R+wRxcDw02AfFVqxn2a4GjN+oauq7TYTAVTNnTUVYklj/Xhq/RJcgHza7mdGfUweVhSAP8
sqpVjWijz7ATbTWHhwtwl2lOqY3PRQEcz6KnMQHKy9ay9JLkGNJM3GaBvG3LxzzytgzDugvl11Zt
vYn0w04sj0lCC0qhW2UlhyCKTh03p6yjhMSNWUJ26etbRxesnbArp7ijU0hb1Gz9FD8H0k9XJ17X
wNmXK09La3QJk/psMYRrseEqmMMjJIRVGu8y3GSr1AqdhjS6AdMf35s+ovjEaMqV58pjpo/Limpy
MICBFsIF3fExQ5mQsxYJ4uKIwftiVMcyYfgmLZiB85s+y5uGoYtSwn0KRNkORdVpA57mfLSOUxvs
+3w6KFKylVBxBuPxgawVBtQiIeNBOndCz+yxtDZGMN+bqDrHncTNf+kx7xsh0o8hcUyZCKzHsprF
B9o5O3k2X4PZOMQFiG0meREUxGxN2+s2ZPq6pIYSGPUoUv8ZWK3bDkQ5yAqGfpTUbfyZ6K9jWntJ
KrlTTKM2GgCihIENy3cd6pIbpK/xOJHYmO5LAqwKRf1MiAZUl5l5Me0rMWk5mRd+HeqMaznGC0FI
4ov0TjDfQ5B3TJEqzgkn4UKhiSSdzIg7CvhYVbfo98ZzOr5HgfQVa/2Wo6UDS+1DQ7ladfLB1NDU
l+3yFJUp5L/tSPieNLTe3KnrzpCPdKV9IVNuiKhoMMWPhM2Ebokk7wIRbMI/fzL9f6SeoYZ5jFjY
F8BjPCYE/zGRw47b4qcp238sZ/7dt/if5QwyOxGIPmffhyiOCcrf5zva31CCa6BUH1Ma5Y9j678e
Th8TIUTiVDSGbiEV/9dyRv8bLRr+SHyExTM4sv4pSBal1b8buaAAlzSAIbSBgYDIj7//Sz0TNAJW
4DnW1lT3anhB0mUYmxDX97iuP8Zf6pT4A2/JpNhpviYmw+g88kJU1e0UWyFeR/JCnEipK/CcWZQk
NmIM2OYsgSViZTqJwwZe3PIA1dv4z0nMQ3jL5BJ0DelyeA4XxwjYU1EgH9PuyXw2PvMfcArBW3er
0e+e8yN7O+m0EfmnA5uW3XwjR+kG5ibe+NHc0+PyVT+rPmKXfXvMztJ+/rBW4XX2w6PoBx4z/cgD
2RDCAVhWVW5zLMafzcKsTkRtbopol+BmtcFJKNomtXYVUvRjc/7EgLoPLvitn0U/Pg5beKfavmbR
32n7aTvdLSJ1SGjqXKitiAWP0RvchYqfzwmHU1BxpgKTMKNY2+ysuSgUSHkqL81ZfCbpzSOib01c
355IPN4iWjHcovmH/Jteq3O+ib4Eyc7fx0Oo4UK2yZaaGJasxKd8o+y77URMx+gLf4SXiD7ooW27
636qw7jT3uoX49u6a9/xZ09QYLvSiRzBG8QYB6f8TYWBcsSg9UazlnoG8hJpHMo5fxHu5Yt1BzIi
vckGS+KK/RGc45N+TA7tS71Tr/NVuSv3/Lf9XdzyWbgtr9rXI0zkmHyXx+gbLplwsrgFQDuywPd2
cOjJlYm2y8naa0BTkEGhXbNncTXusoO1lc6tvzyCS/pf7hkIlcjHKRFR1jMpiXL70QyYVwiYGlIO
o3v8kT7nv80XxjFhJx/CyEbSItx5+XQpyfTGxoOSJqxw/LqJ6dCnxV9sHo2zdCbtHHXKVTyK7+Y7
93BDiQz06BQ+F6/iu7XHtb0xrzW5ccE6RTH4HfGW20++dfqpP3F2z5+je3nVP6Zv8hM4oAfP5nN7
ra8I04JfHK0MHbRonV6bOwgWvzwWW9knNv6EPuOsO9KW1xxtR2IZVY8R2la+mAf5MvucD/jwhBvv
MW8pQ8nCxS5ta69hbIdX5TW9Sm6zL8hQAWHS+vLBuJefF9q2T/MLbWO1tZsfDP4XUCt+fRoOmZP5
8ia/NQfxpfLGT20rbdNf8z048I51r34WuYuu9KOP0t18Ju+VzuapeGvO9dX8bZ+jc/mh+rpfbbt9
+YjwO+cXihz6n/VThSrqUJ0oZXeqQ4kZADOFGfF4jLI38Rmx6GrcJL68kzfipvGwAXraFkf0c4vy
PXOzPS2hm+mh9jgE22EDi24TOpade8OGQOddQP6csYl3y3bYppt40zf2+JRfqAHlc3hInzg2JacY
CP2ufppe0BQGiCYoz16Uo/UR7qXLYJMZ7fVu6xIB52jX8Kcmp42YpE1zHp/zY3zlMdvUfnVKXJgk
t+CcH9IDBxJPuhYv8ZN1nXaYIm/STuvIaqMasstLdotO+WHaDby+xyts3gqXPsdOOOrn+Il3cVbf
SqLglp20iy/z03ASl9XMXGNVnJJT6Kde84khkSJefDO3+hs5igm+gs/Qz06hE/qUprtiE2wkj4GT
wya/mXblU3iRPnOOe4aPmjJ+x3jzMuyEK1mSu3Ar+ZpveRgSjopXcmDYNbhLDsStXXI/d9Jdf8XF
fixYhaattieIctMf+JnS5/KZ/JF4Vv4sUAZ/8p/pM1VX8c+0Q1dzjH/0M7/u7Vu8BdS/rxx9O/Gu
lB0nCz/3i1N9KL3yiSj1XX4BYbabtqozetou9etD4nL/b/Cr3OONsEo341XaTZvyEPoE0R0gJGzj
DRYVd9nFPlTsrX4e6Bat9LPgGMfwgPZwzU5i82282AeO4nPD8APDi3CM1tBLmYQSQnksDzk/KvSL
R1LgSXaqU+x3L8YxcOElHPXtsOP4VE8rpK5HzZ0dlTs58IhtdAqy/9A5eXziu6+RhMIBgulKX5tb
c5t78OnXuZe4o8cnN93DHbwNO7Ird+I+pb9kS56+YjDrSbZK1qZh80W2cAze8qfUV59EZnGkQcU+
PIjgjaflMSeUmV/adE7DCQfimpDPgKgtcdV0q9qGzo8eKWJMtoruqEknorcWVyICm53pnUavCqDv
1B+MnbGJ3tR83eT2iNM24qxk1yRRfo0OCJYTj0H8g0HefCufiA/0yHG0MfXzvzVyQRsqjOBIhBKs
zfWweTxpwybh/uWQZwTr+qkkXjG3LXtaJWuu5kkkpfYRtfUs2zzihFy97/IVTzbHxL1wyo8dn+J4
VKHbcLMzb2R4w7nqj0jGyoXydOYz9FKHEc7V9BjazR+jF/NHljNdK8ciWDHfGp7hlXcdv89x8uWT
4hkX8xSfl9/sI932ruEELkQZICOvTGyNi0Zs13N2LLeqW7uFb4prmJG26r48Mk8ft03EZzS85IfY
k7cGS8Dg56/6vtjxCT0JlRNxh1QucZhufRyfG7q/JGNwDY/TNt/kfswKxCcs2gof8OyemaGueVxJ
xlrcxUXA7nWv5sE6zU7gDWcOuZvY49y8t+zUS9att7B2ATlYia5kC57mS868J+vtABjh3Oxir18j
yNwTp3Av7+X2j7d813nNpY1InThCPo6KwgDeF/8tPZYIHqPct15aT3BgIdiao3icUe2Ah3H6zEM7
DdGU8oWRm5Iuwo0o2PzN5rHUPK5dv1b85hmED+oQxAH+4nWrlM9EIZi12S5roIXn8ppvRlaMx4tv
Niw6DkuSPXGTT1egT3a8pVdT7ueTvtfPwbZkvW42GlmxoCAEzjEbfS+frINxSfeAfLh+wE3swFU8
pLR3WAwMtXki6TI/0BFn40nfszL79V50mVys07W4qQ7CNiJtTXeMM7wNP3kXd5ktE1GH+9xN3cwh
e501TvG5YQ7ZrvxC6Zy/hlsA6Y55Mk/hlhyea3iInyKethf9ziPt6K7kGPwcMijO4QVj+2Y+MLie
f+L37rPasTms4/1y7R55lOfgTU08lb7RDyM9XV2zNvLUEjEyvbCg4hPPOtT9K+GDFF/hOdg/rkPs
o9FuZZcPQD9XXBJW4L3kPwJ46di4GmVhuqv9jLUEQP8OOb4LiB9b1gpL8VbYItPfzZvsAuhmc5Rs
w6v3GNPXwTZxo9tDcoNSHh8A/wlX0aeAApQpyRE3uYOWeiU6ps8kYc20hqRTQtBZkfQVib2sZWck
BA5UcTJ7CXtfs/kSwjZvoou8YWrCdWHj5JMlR2unr1lHf5ZPQnLLJ30deo+nxTqmnrQpfW6+zWe9
qnkEXqm5HcrMtek/bpyI6FKcG+thZdndKrYfb7/ZkdC+l8/yW7UJSMZkKm0/XhW7jT2vAew+T+DN
jjD+HR59bhrlYh3GLw7S3NEsCiseXlYSIjj91I8vCwUBDzSLFfwhu3FG9/GKg5Via/yS7IBITc2f
Hu+Fzzq6Wl7Jbsgn4Bk8jpSL3IjQkrgTko256Wx5jd2E3bJfD05MbZDtQNrwFZaXn9Fw+3QSNp3X
nyqfqTpELG4PsKW3zFGc8qx5ix9us11wbz51liNP3TbO47XIa2bGTuEnfuaB+Nwi871Fl/xUebmr
7tRNdTE3j2WKKqjy4lPhiRvrR7MVp6A2S93YjU+RHznl6aE7dVN+o25IzWLlcMstTFU38+dd5fHN
+YqSq6ivWGHWOrdJRIA0qpGVcDTP0Vpwvoir5RFbwVH0Gq/i0QED6I6b7BC6j/st8h+VWO6m685T
N5EPCvZsncmTlI/h2uIX/5ynUdx1tDVXoHLd33mFgQQ9A29zcAYHBtjZukRXkUVXszEH2iHJ5KH7
TS1v/wrrhJsOVawDMpg1gKmbJ7o990HohQfB1tcdt9vjrqj3wapcc3l2gyevGVsZhaf3eBFXdFOy
TeYMB3FjvuRfE5fB8MyT4bGOLvxmPslbfY+Fgj+/sIZ8te5j8QW3QBGWexPbGiGvrH3sovbsmiu+
zF6O3OVsPPlhebmWB3nL4mYTce2Z6+uwSb2JDYOFQz+HTyrRvvOpf10uNS0ZlP2P/GKf4Jst+85z
uReei5185yWt/kh51XGxCg6hB2xeW6o5xnGZ5llH66qeCVaz9dc2Wre9bZHtQ055vu6opM3tgISQ
qiFagXpjKWNPtg4Vb56/l7xupgm+Ui5/rJnqW/BmSM5D+vUiXRVWmHGVO8GZq0mEcbVBD7kuNqXA
WQpxnlORrDsCLbCLxIZ7Rk0lfAgf8l3cTpfsN3qev7pfyTdPZCQbEQBBG90QqV8Jp1Y7bZ2AuDac
K4wZOHdkNmZQER5i6BTQ+wJHFdyAu4LiZFznBPGWiNVX5tfwkZ8Hqv4PFnp2Xf2uXJZfWV6TBoeD
ZEFcTHAk6V1sIt/Fgs4ERxkNw1VJ4qi4xs4TstbzpBGAkNsQgpPObT4E9H22QUIY58ev9tVYnsZX
xauO+Vv9VlePTGLxTj4DGsOAEyLJn6wGA9GnoLyQugBGWrX3+C0AmjDYyA4bclSu4p2fgVdW3ivP
zXH46BGpAP2rYQzSPVs9EBBMZb/JVLNmCoPV8qtazNjB6a3GL/0mnpZr+9Z+8dvgpn9Vz/E9v+tc
0Ki2e+5M1gK4DiT/9jbXJYZ9spp+cxbIyF5+BUJCFVv84jvKX5oXPaNff36sPsEp3yo+QlIS1086
z4O+0XfFpeTMNu+SJ0wxmrJuUrcR3Awtz7v+1DHGQFlHJZTBm3O6r+JVBahybr7KeaXdSBRdvjnQ
F3Yo2fAOOQn3uMx0u6Mu0Tx8QGrlcKwPjhy8ZQppjHHhNtS94WfwzM1wCV6mp1DEdef2ljuYTlxu
ZclGi2qRcS05Lcf1VfYTvVvnR4fzbt3Tz/RFepPOJp2BzHusLsqT9TN5OYsJa9t7xClwvMEFKM/j
nksTHbmo+le9bbeZk56UR9Q90aHNk7zTN43fnqcPcJl7+OMeB1c212I7UsbWK5YsBjEsk+omJgtW
cuMNHRt34pdpl7vEazdaRX48HQ2Z8/Tw2vAc9XaKVJECk0SxX5SGzPFhaRRfDWvnufgJBVsbbSR7
8ct44WT8Hn6Ex2IfP+sHolQf/0a8jvo6J+UC01pIAyDmPEjYLNcUXuYOIeoW6NYjBZetuD0sm9gZ
D6O3bKdtuBF/6X5oN2sjnYwbnY1gtqtoPY5rddkQvkLBL9ysW7YFrO7LGOKO04mos2v+iQWSn2Dd
lzNhv/ohf15ek7vCjfiRvE37aU9O2ck6GSf5YhQ0NcJT8ZQ8RU/RQbuHXNwDJiVhN1/lK+nL94Cc
XfVo7RuXvgMUrOf8uf2dXtfSV/ks+/Hzo/mQ7ZO9sJNu44WEiL18kb1iz9n/IvvExb/m18A33Oqt
v47H/jh+9B9DzHzNFjkVvTKuO5LperDeIjyPKou5XX9a9w1eS2Dg9gW0RL0rdyTDWnvUirg32FKe
TKKHVt2bekAj58AjWLMYnQsPJp0rvKEOrp7mTW6xfcU3jUEfwcD0bLRtSB3mochyZi+4FFQi0oqH
jR4cAeee5Z5OUEmfk2/xN/yYL/G8emW6tsL4NXsXDB1Hfv50JtPGh5i23ORjuePiEYBsCavNhlDr
+Ba9o3sdd+FtZ9qPHN8sv2LjjJ5o/jTUDTNi9wdLHdy/PZ+/QOKiktMi99qOHOwgq0lXcBH75Rc0
PysKzczf9JsZxGQH/SrKVmfJU08kQu0Hh1LxNH45rPfKRTgI78nH7Go+3KJnbFkbtuT99yNg2Hwq
HVpo6xLCKfu5vsm/87t1eZwxKEzaU34C/8jI2flABLfGTu/65Zpqbp2f4pN5vUQ/zPcCdJXr6id/
RG8TOR1iFb7BNcTaZGPU29D8ssdtyhCVdChOiOWK/1MTk7oCnX+XWVbJHG9s4xnzvvXc+Oauvg3Q
DtXVhkVkQ5njjyf8tNoHS+7y0d+ra3/nsSMvuLnwt+/4BDz1BZiR29cb5dmCZsSBENNqbgMtXBje
QMLg2YDEs+LjxiwDVZ/VECD+/lHqUcz6xQGuH2EFMKzWGnHNm+wpuvS34UKIw7ylBHufX1LcbT90
PlU0UDYfKgsWY6EZfIXsdKZDh2xApP8Zvcc3/SqdeaZRnP7Lk42yVviWRjvhkM7YboTRRxgrihr0
gqQt7Igzzjtb16FNb4V0PZ4YpuEdH1U4JhvW1DB2O8xeiReZTlAiCj8s+plxPs/42/8fxfyHphrm
D//x+OX2UXQfhJQ0f52//Gmq4Qv/PnSRiTXGuWIgUxEfDhVGOn8fusAo+FerjYzZ48+Ji/k3CTaB
LPJv+ff/4KjB0mCID/niv8QkS/+cgIQf/g/4NoSAjJt05kImDLd/wPL0iaAskZpzphraylfnRqKu
0UrDT4KF3yc96A/NClSm4DkHqFpgyLAIywx9llTSezxUJXTHDEQlfhDoIN3IaJE9X4FpmDGbfxVw
neyjJI+9QRKHWyrCLrK1uKDf3pkZnpAa0YLSRyFGuRLqaKP07+pghHsgXyOh4GrBRh09+sv6BJ9c
mBPcMGJPPiSRadOyVaY8+YoHMwQ/E8fhs6YlxZc+w6Uj+lJOdnMphDuz1SKHWAzwNHMuK4dYk+dD
HOviuY9egpoYP1r8NazPeu7WSiThQ49mvCCZFQPcCq0h4lQH5xw3QiNLP5Pa59VDbgMWoVCVYHFK
/AqOZaQZ67Qx3vGiXoycJDJNXB7Mstpo9k2Wz6dar9mwAusW6EHsYGFK9xHJJp6KpJxNl8gjGelk
NthSKfD81rGy1rJwOYlpLuh06WCXx3Biv4qmjHOmFGH+UFCMyy1NmLnOuhEd466cbwrqZZaFhBO5
JMZvBMsh4yGZ5qIUA0ScIL3PwPBuSVbhsNBGPalXplrXFHYLMuNI0shk0bVqryTTwxFaqabfIkh0
EhUTx6ozUmQGkTncDH6sS+Ih7KIuHZW3cMqxG0gZfzpnU9wABVVqvxvE8mnEXmRDYlVPaN6tYI3H
Z2P1RZVCTprn7VKlG/FBThck6WBhIUxpnqq4T+dY1wJ0PKq+q4jrueX6mF0hITCcQV1g7gSFWkZt
w6e50HGBhArqHOCHrMCx3uo/yL57z+rSbrbjSKBvKArGRy+qQ2dXmcQGYy1qTPrukL1NeoCeUhCm
eVOg4a9tSZ7Sk2XWj9G+NbyIcP3QUUXhwerC7IzZh0JJlwrju8z4djpJ1+eeooQoq+gSDsvvqGTx
Liwl2qHo0X9C/Je7SB0Eb5FD8ykV+pxwlap/Q1NbH8a8CD0QrMGpFrNwa5RRgjmnroQDvvD8UgeS
4gDJwPzQS6+W1PpW2jgkaRFPoxkdwz6jTAd1PSsh8vO5GmmOJXG3URsFEVH7cHr0Sf+jijlQ3Ra1
G3W0QlWUQFJO17XFHbziRxJlFmkJZ72K9G6ksfCViqK7SgG0J9C/urWtwdW9C5bJaEhWWTOaQCuY
kGGteY1nAfHAGGf1V1gW4pvVhxoF4twr9BiyCfM3NorK6ULyAPICY8M6Mxbg21iCZcEdGl14NSNN
3YtoEkYyvS39vWYh7GD4lnOyDaeFiB+NZyacRvOkV2yNojFGG3kuh1fSxVu3nKoCLIgoCQamrgbp
iIJgA6oYRPx46Yg07IxtmZbTXa5gCz/0bCaVu2HRbAskqL6JOmI2EPQu2sbGpJ2bQpn9nHD3VRpE
H71gHsdO5qSEygXbcFDvQvx8z2iQIz9Rh+zG0qXsiB3AVGS1gTtFrUh2Y5W4xljrzhCGgoN7Qdjm
c0KOQEfqWroknClMVo5YEsHrgr0AOtGZ4YGsZBjqWsMNIODQN1NpwwJh3IGNiLzQxiJTLZpgpZWj
zDVEgjSF1sfSzQOpCwwBm4DFuuGK3mQRlz+U91UiEjCoRPLjaJztxEzysTS5QaTNrogh71AYujeH
I8BIXTlhfxKAi0efYgXXnPQq2oMw6flAkeOOKtkUYY4hDaMRkI9SQec2wzxBGAu+vtR0u9LH94QI
K+zaPYMrBcAbTjSmi4OelGA+heSYRWO36dNm/k4xLHLbjSEWMUzScmXo/jAtNDkbtebMLoeF9hH/
YeYb/jD2KX+Y/CJRAtSUS8FqaePKMcxAZQqux4mTkfNkggi/TIsq4fIvcwu0wai0r/U8smQowQzh
Zco3hZFEftnLhF4tRZ5BJqjSctvWmbBmiyPqACaj+DrFWvthtka5r4gKcs2OsRNwnbafOT53ebEr
rcIUsRjSmieD8piFbbcXDaHYFFL03uVh5AqB8jHWeUCkHKAXfHv1qiGM001jSt42FB8YXuJ/Ys2c
4foiJvZMwyDGYFL2qjyIqM2MUXO1XuXj7+BZrNqhsD5VdabbvZjpk2TU2cbq9M4RMyvxwtosarog
LUMdAzqbmceszdWS8tNC1EhMgeoEQXkO/xMyZYHkfcgCOhemiNFKNpeWvWWa9dcasFm9ImQezVY8
FpndWRGnwW5qp1sf9uEZICb87YZtWqfPTojlSmwTwTfQlyKXMOWNJmUapKG8r6S1lQflTRVJRkEf
Ocz7Dv7cw5vPEacgvZF1LMokAl17Q8SVOAmfUZzTj041iHZdPMevf2AB/3M17a1rfn46knz+Mb7n
/6LIHxyWKghF9MIIgP53AqOIla0pv//7f/triYti+t9/k79Xu/rfVDTRUL0etmlZUf8iMdL/BmNS
BFFiyn8mAv1Z7xL7Q0lL0J6mIjyiTqZ6/tP+YvyNoOTHn1kWGc8UjOo/U+/q+iNm719wldvv//pf
/v7KUR4RQYgEW/8HD3mrDq0uNhhhyT7fFQaNkw5vhjX4EFp9heQSuHeKs7SM2HqZePriIDSJveBW
C2gziuKHTjusG8z9ONxJ1V1XXea1+J7TVuZ01n3V6A+NuNqQWY6lmW1uaH0BU2VEG3uwKq/rCr+s
1HXdkltRsdoZXbFL1OJMDbWOYstJhOXUBCp0yLhi059xHuInrRhrhw9c9283vMmsoRizQXG62fAS
CZlfZpInK9VlSkIvB6ZCjtV7rsqAnXIvjPNdnCyHoc8BbJU95pcPUyiQZurrosGkoBhbXVExyzSB
i/txdFD6NZw8+1MRqIudZA2JLmx0Gf2bmU7hNCqvbSz+GFP7EaXdluAGu9WRy5iRiqtCxFgiKptR
ap/mlrlMNV6tTlpl+oxAIMoYqXQ9xstqYj0jhpkK4Xsxu+0gS4SOBH4KoyvvBr+xxONYYQ/igi0B
1Hyl0i951J6FpiMFxsweLAw7LWGx9EQW6YJbZfDLunknDOGe7ARn0KKDYKDmLJh7zmJOHi/NXWv2
zSinA9lnzlLoAVz58iySw5QM1RciU+4IYUazSsUwKki+GrG+9hLuzCYGCkx1QjU8ANrI6BYiUY9q
5twGM0/g/Ni4AME8tPeoHBZM/CY6CerEeQG+FPsaEltjNLai8gXDmSiR72wooOgkL1KSOXDTZqRR
ARPVY2Dqfolya4wBsEVbUZC3zQyDhDfSUIk0mIXMqvFnQn8r3JTS/JZq3a40kLOameIltInkCP5V
0LvVOG7q8jOieRCpT3JVb0NwjOYCmxmYWEddUBB6KmEJTlQnI2o7vPfxdxGU3tRQADNY0p7DznqV
BZTM9LlrkbuxZ0YWB9TPxgF/VLMcFhQd41VMv7QeTw14SUnPt81wJTPbzQ3iokJmDW3THIg1Wqcm
SbREHiTqe6Q3nmDpAMVCt7bkr7RBvVrqjqUxZMxoe6km7JjGwz+66ofeafA8Abq8a9mPVBTOPMFl
o1LE8ClOySYRxnU89uuq/mI/ckcE/UNBQzSS9lWIIJCyxgA5S5DMIxIxaAtvGduLFlffBeaHSULP
V3GMDJLcFWlsLu/LWEJWkX1R/Zqpp0FP2mC914KlcJA5D+jCHx6iLs7X8iiuUwYO6PpfpyEjFOa5
YGCqtrXXqa8S2UExNVpUz4dwYF7wqG51XnRlAZ4mkhHNTNAdMZJuFmoIrQXjAyOh66kJW/zhya5H
uScCIk074D4q0UjhpTeAi4vWNTaqtWjdW/FcqPKzKZMULX31te52U+VoCaYna/fYXJN2J1uo+jAg
ZbRKC41cDmklEn+oafm+1zgvRIQvqcJ2qCrMXlTBwNW1Yqtrp75gDF1i8yNKnFCTjtabbnoAZvAy
OCjimS9ZqxYWVxES7Vhxi0gb6BkrvSMDZmq9XMy8qLpF9XgcyS9Qot8hjTainl+Tpd6JRGqlYv+g
j62K6lN8wJw6Oudy4hli6w1lehMYh8WQBAtF+dBIoIlUsig4EWMhJ9dS+pnz2uVMtAYY4KYouUdt
N8fDFVyVG9bc+jWzaJNZWXFTJPRgLe18tT2aj2yy8GemYzHHb/zjdYHYhfPmcQnQh8rJVk2/Wjnl
vjOgoIPBAjXehclXQ29/UGfb6GvPBDg0hviwp2Y7F91Rae+JOPAKfyoLiT55E2QpEimybAV6K0HV
3owxd8mGkMnYnMfxLkzDMZWIi4dSXmleiV5xFpcdUCKnxeBOhwaoU7GRuTrDgMpiMdfZmO3DsL50
D0BWpcHaomeonhsRlZ2RrnuKViHQDkusvPVYczKronTS3YFFZK5Opty7io5CkNCNhYmKnLUHgEQI
xJ1YW5ixqA65VKuu34CjddMp2io1IGPU5AYSNcU8V1a6H1HTBrwJZLamil6F2NMylD6MQvDmnjEM
7gYT6rBqTacguaSFhQPFLZTaXSLHYriBpZ5r3TbnnO6pupffeZJYIehhHB7BPD0aFs5wCfk3Adtn
LV2VET5VQR4m4lHd6p+BwTM4stZintt9pTsPH0X7UKXOzNwJAmsMwcF146p6/zx1MtFbSJosluLs
nikpGdlQBfHzxdWXUsItVEoUUeJa13476MhVNftlothtBak2QzFHN9ckM52YXlhnHRg+Wu8PW0x+
7OvFHbLSS0zBs6LUXVCFNClN43o4Vn1iAy/YS9TPJd1mabGcYjAvba+iXh5BtW+U5sK5d9OLL7OE
Q0P6ThWCOxm5jiUuDBm6VwtGuEQ84re54fYcuJoSNUUwbnPyfuW+J3sNdmJ4XnQQ9XJrR6AzhfpH
iL553lbx9N1GqPYNRAVyeBgsRszpfeKBEDmFt2QcCeD1FEaEcO92sbQ4gDu2Wcs0QQPOD9bMvKji
G1LubcsD2El09yp529N+GZvKk7D2ivM5D4rjBEE+NfxJFuxxkbbTyD3TZ/ATgdEIwTO8g+dHLrlK
iFoYkE2OKKzudyEKVqYRw2vXYnBAIRyKiJbU6zS+yuVz2DA6JLYtehQv/W0qUWHoniW8pzVtKkYj
s5I4MYu1kTOSU9EwtLFbAqziKOT0BgToCEgBn23bDtAwK/s/d274v8Jm+VX2RdcQO0q0X/Fv6v3/
pamSxNsy//y3ZCmNr/jzQKBT9T/AC4DntQfc5S+eA1P6myGbsgX/VsZG+dcgUEkDKqUT94kbQYKo
8GA9/XkiENT/oyTQh6PgrwcCdibCQVX8kw9PhCVibvir4yA2p/F/sHdmvXEjWRb+RZwhI0gGCQwG
mFyVqdWSZUt6IWRL4k4G9+XXz0fXdLeV7rZgzOMMUC9VKCiSWyz3nvOdzOuI2iIicUeNhYkNaSWB
xFlv3f7UHbj564/+zHf6ZSjXJNeUYoHArcqVndCdgkbKzkydeKfI/tQRHclsG+JSK2vvL/DZvyRX
LaeYdxd1MtLyS36yUbiDGdtzzUi9vB3su2y8//2VWKe+Uw53wrUkDwhPLFj/kwG8jtJiDh9+Z5dJ
VH2dmt4Vu7Yoh/KrlxqkVfieVVKrMNi6v+Was8ad2zi+PqRN1oxfdEY1DBPlXE7NOTzatj8rxw5V
io27qP+S+6zzW7uvAV/8/ocvt/j9jbF4Cx0cNqBwaKSctDvMsTS0M+XJLu7vp/zGRWlX6L/Sg//g
5lu0e5boeM60vFhLy+Wnm5+NMubUxxjsWNejc3TokPz+KqzTUyy3n2/JFZYlcMXb4mSITrWJGOcg
3gVO+6KtYoupbZW2wXEI+nscPKt0Aq5gI/UtPniHf32zsDwvdw+3sY/1+XRkXWrlJ120a5uyiC5x
GQGIt1QyfsBe+3UcPkWLecMCHksr7ORboQcSUKVMeVAl0a6bCepUuuK2x+MHn8qvbwT3A9Qa2Lol
nGIBfv/8tAYQTSR1VgwU2hCtOw+uImIZsrjUX4vFv3wvfvn8F1uTJy1FTBI8cucEJ8c8ZBSengxi
7Ngp5O5W+MciTvFFfjTRnN48l9Yh/9gOhW7IIeby+vz0BkKJmecpGEhjjestRe3ZMTa/fwN/GQE8
neAbpkEJsvIH8u/nEUIM6ZWaqEqHY6ZWkTOj1KL198Gzofhz+nhcxwO5vnxIFsY1W5x8sCrt44Yu
HHpU0uSvZFgoEV27TdFOXswpUtf5SioHsFSjoRSvHCJ66Xk5Rm6sjDYZPmdzSFRzltemuaOESCxA
RuQCik5f4mTSanDf2knLaz5pjDEFgHGQQo31Db6aYos0heZN4tIM2XCUzb3N5EWa9oJCdZvYDomn
diXqiWqMXWLL7gSqujiStOKiqXc+u3VkoeKoPeuMRt2QnVezQbae33bOuHW7adGQtV0TrNwkZsev
cmLhN0WUUEUXmVmNXzhDBe46T6U/wjsKZzbbkRV16BFkhDzIy1oak06eE3VvV/jgm8iwxGZOKvCx
qduNe2u2/eu5i4fPXjrxQ7XnmzRKaWCi2+7rDPJNiMQYYzBkkzQImluXns1lFZhts81Ubqt1r5XV
b9wua6w9NzNCZwgY7Zq+ATYgnl5BF0f27P1ao5+6lWPq/kWS4rF04QZ15equL7b9YLOTV0XsfoJB
P9NDptSdI12xqKpRBsakxI/Sa+qAgoashNNLn40tOkjWColN3ephR55D3vB/uy4mCDpevNiKejS+
+MUfO8/OjaeBYdGGaGfaZCAzUZfZgnK0nVeFPk6ZZrRhDpHxECmrUbRpl0BF1x/0UyWnPBZn1qQo
tIdmpt6EEzV6reaEmnynOoT5fdIsOhg/mWGkWLaBe5ACQMhnZgQ36dzCfItUHcTxIVM9MWJ7Yk+r
50RMOR4cKwfFqAx/WiR/Ui/CS1DEflN6zWaoCKxcQapPwk2X0H7fNnZCr9ev+/ExSmeor8loYmRM
fJnfAZArEQnLrhy3kU49eP6mYUMQLwa6nElcUKcReV7fh7pHqyjsTs4X/WQjbx06sDhnyh2JQnSG
fsw4EvMGrqoqJQTEggxOUYk6iddYLl1Pu+j0evALOhUk2sivJAkXXyw7z16ElzvPqjQpPpQtsIl1
65SsQUoZ5dkgY+uOb3p2zmpXws9P+L+fczeHTgtu0vvexb6iB9Go/o13a642M5VGYHylj64gT9uB
pCuAY5gfRidSh7agPbYLJYcUUguIcll1vE6Q3lRDiGU3mNWj75Qjr7evfSNfR17j3VfC4fOqWgef
QqVTKAkCeiWaoM6kxGJOQYljQ/QYLLMA8U3v9kgnp0JTzZJ9gTHL4ZcCp2szIGPGiOxmBDfAdsGR
6H7RM4RbkxbRnSlb6qJNFJsGWmLljHhIE1Jd/TnicE6/n2Z+6ycZIcEySfU6KCfKwsbUW4hNE898
TEUJxghCkboXQ9w/aifRISIg29waRo4qKg8lAmyScq48NaEhpJfrXDi0gnHkO21735Ete+uBxbe4
j5yMV9WCBiPqN2nPG0NndHFsZb6KsasG6EaNuko0myPqnD7i4NCoxvEuGjsjdHE3hU50gPHgUZ6b
4uQtZX02tyK1Bxr2XVnj1BF+P22s3spB+UJJRIIOaoeyHYUhmP11iY/BhzWnUX3lRw7e450DXfOT
aMg53fRxa4htXxoO2sfC9g86taP6zKNrxakwhD+96VlwkKe3AtKGC/KewLM6Ryqqq9m6EjT5Iiq/
PiiNsWiQaKRwBzkKUuzC30rZztl0Wc2bbgQeGaB0N8hy80qdh/Q1rRDDTkLDet0YPZrrGvoRPuOI
PvdBRUGwb0KdWuBH4gwkeOTHT/Uc++nWBxaZX1HDzO/AbJN4FA0khq69oe5QbPVVy2Ra5nFNvwqA
+HqeGxgOSVg2IDc6yO0EUWUSXGhUolarrDHCPhx5r4MwbT41CPDdJkkq4AbeVHc9mtuqDnd97M5f
/Ub7VEKINYRBmmp9kdVaoKklDpmRvQyJuGH1MD2GPkCBXXEGj6660KOWaeddb2w6T2oEdKkP/5FN
o/0QFp3AATB08VuVGJG75UsPvFXXWmF6sClOoLn3aqb2Ye6MJfXAo8w3gfR8pdQ8ziiAIMMC3R7l
TRYl6PeHwOaLtDwQAOROT8FLR6PRJdDWoTwR2YPjbdwo9MRKjB5TaxF31FhTm4goPmbVMT9NpgF2
tVnYVJbpV0QW5H5JxSEh7yuSFpyoKQhpDJKLK6AnISs6Z0KhBhnovEW8YdAZr6hjxrXfP4adHMtt
QkYYC4GTQHDSQeWmRITUoDnalImHXNXyJehmaOEuQh7rGI2uN69FlZgK0oFL/rIYMvtTyQb+8+z3
iJRndqoviV90577XpunKSHijVpzzDOiApJld994Sc6HFIF9oH8/4XdlFV2uwkH6/scj+wmCVd+iy
e5M6lVFLUpU92ZC4S8vbfs6dQr1Oyg9Ghqb1yXYmpMDm9zUbCBWN076slv88dE75zVez5660uWxL
GmsC0CnbYWL2cjWuPPLGLGublXy6Z2Mx84zX0u2Nx1ZZc7DSxG/KXeTr4skoKV+iV88pqPHGJQ/Q
PJl5Tbdiz2GPdfLUj0hKgNPO7Ky4Ev3au1pzMwaznc/aDDgapfdqxkxuOuab2wvqqmqwa7GgXFW4
ts25faxzEkmIaG9y6uG26MhFXPhBuSfRE0C7JaSGhRYXjZkA1Rw739zSwx+xL8zMc4rj3bMdB8vH
oZoYrRjkjekFaieC3MYwtRsS4JAV+qqO+9Hbs/qWzY4uTPxcj7k1ryWfFNUqCtVrJlbna5baMSmi
bRtdVm2O3kjV/nxLeYy+thos96VoowH3xSBIa0vbmlyIxAluka8EvN8BidHUh6eNGUoPi4tF42Vn
N3Eh8CjUPVqviPCW+KLyo+6pr7ghn4rOVG8zR5do20gXIliGXADiTt9b1ooOucS5x1yBz2eQgOCq
iv2gqE0HNEDk0HMyOf/c+62nSe41Quch7dpxXJllE2Hdq93AITeFiGGAnLMHzZVm1E3WExCGYM1G
h0MaM15PY9TZxhmleKvoHfAu1sgVtu4QOHThkqS/6Cwn8ekm5ZxXh4wAvqiSfnueMfA5L3sf09JB
JwAkR/vUo8O09SmMyuQtoBOFAaorAnJJWj3tMpvNkNkHbGIma8q/oD/srJt4Sgzy/oJpqKu3topJ
nOTUj4ZjzcbIPKIh8fNtblSErsBtctLbWbaEr8xs/slZFe7c0cYaG/exmnvtXkVBpYfLvjA9fSXz
MEg/9W1HfEwTtWLYp+7QS/oRwfBAS9XH0+gZlFvaskZqV9UeqQQAoiXtm6yiLxgNyUjXJE5V/Mkz
avaOU1agOPQzCwdIkgewJgS80+8q7L3XERUSSJaxjCzKrHlqf2kVoDmgeZRJbX4uyEFCW81LWTWz
daTcESP8nfwwo10pGsEb0LVBNV7EQQrWaJ2zaF+Q1+ewMc+SvMfA2MeGTUCT5dAWYGYNPH+buvH0
rRejT3O67eantg7tL5Lyg96nHHRQfsdpZZD5wnyLBmQga5AJ3MG8V1qs9iC6vFY4eHtg3OxtdEi4
qjV9KJBPTCMpIbRzcscKS3fGzeYs3KOPysPrvu+p1Bv2zJzNTh9PTt057rxzxrgnbCfyaL2lYVEV
oBArMiqUDkAhRCgciZ/vAv9z63Vz/FCEwHcNyZFyHwyFmo9g9szv/pTE6LISkx6lG/R2uG4yp+6b
lRNFg7Mwts34UFHqinZdPltLmv04WZ84nsMxE0VaEVwjDOYSpEs2fUcY1hlRKBnU7CQ3Nd0/4D8K
zTg5kK8iTItxX9fsdo5FIMhhTazZomNVsERf2+mYi32VIEUgx0PVVyPMJQ/QkqZS7zeGkw5wixCp
HDz2ie5jbPJswEdKehMBW9L2sjG7v5OS62Hs4o0aDZO8lwrBGARIE7NT6hb05TIBE/vmLzIyazxp
I1liIh33u2xM0YQuOGTaxyALi65EIk8taOKL+oE/tlyrxm3ZjTQYvEyTxF4nEw2PllsVPkmzk1h8
0kI3t7NHps2F47WxdzTrmZAsNzdKvHuywAzCf7ntAXDfjAvReJ+jifju5Grujk4v0+wTvY/haxV2
vrFnkqD73foLjGlqYJJfwq7tzW2lgEFCrmrD4VEMYLPP0p5Q5G2Rd7TNQ5uEkFtQUcVTXooYeYIX
+G9WPOvsaM8cm64ak2e3UTxf86hSkbu7oa5BFPWqTgEv5DX9D75vgM+ss8444WjQETerBRS62HI6
ryTPMM6wtFth9mZlsUHYtA4iaCEd2ZLDeTkbsbFpYxtcBNGUrL7hNNbtlSsB2q2k0fD2tSWpklta
w5FzXUKlCs+bJJrJ3IopFhExFMeWB96hXHY+ZmDhqIqRMQVHKQhf/1LaJitmpoP+m01Y86qnO/Yl
MCZku3Hl9vdm46j+zoBGjtNgGoxXHXCQXsKcmu/C8DDiR7Tfj5kXGyluiG6+K3WvwZonUfjamvZA
A83IM/mSN3DYv9RDkj9MVRRBDZ5joqIAsIdkiqaK6l89cICxqSq8eFM7JmRtFfGbaObKWBeRdkra
KabsNo4XKsRqeU1KGVss/zASeqpXUJ9yMkpl3GEA68aQT9zq0nu7aAlLSsmNrG9sT0T3GXLkEo+q
ytJDkbeJgVOo975WxVx97XXQ9jtOrhXdL8eERgZ8FzR5D5+N2BLTHuHK9QP7URft5iKlTav8ugWW
hdwMnQiMmbrncDGNYrzIcuYTZDOZI9cZiw7X1qS0WiFHW0AAmSLWBn8cQXnIFiBKnaa9tC3gf3dj
0xbxjenXhSBwem6bi97gjFIDNq/88EIbdvnNMSV5e6LVIM3ygpMEUkYiD1atUDPJmsLFRcsxYgnS
RA+0s+MZLj7FuzyhLVYbxraqBq+iEtRD8m7KyhaXZNROgDeg7Mff2balCwTa80IgMrpvLybLKW66
DM30WoepywFvdjvwN91UF9+bGn6X64ocR3w7ehV7EmG9UY6ZsD97mBf2tpdg0U+IElw47L7DjMLq
2zITLLpc3UoHB34lx+iSFJAe1IBEu3nWshNFxO6yjYHbM0Am9FSAzdDlQHozibKeL7IuMmsH3m3u
Ro+KKK3PU4Qw86wPDc5cE58qNsjJMZsjEQDBsJoMTa87E5OLZ5PjAiJsDRNxPYpA46RGpATbhUr/
E+r+BWVtsN0g3qeTX4YomR9dojoehj6rwoNHVBvZ7ubEB2aEaDfOEhJeMXO36ZzdTGNh8wXIBsO0
M8PPzeyIGB47TULCMCYJSTAwXLLcM8oY5iHkcCVXY1t530tf8v2GVR5eirhDod8EhTUBrhNEd0x9
6twEtaGegjkKbt0kCIJzOzIQtAYUgfdzZAwatGTKl5fKlGgIjjgIRWqO9EfMGmMLf7+NbuK+orHo
9MV8jEJfG5sIFC9QGjlyitbca3TTWUOVb+zmGpdEijvSrgoT3L3bNE8hiWiLVHi+C/IUGtVokXWO
g7OxRs6DQ/+sbT1+k2nu1JuI0iV4yjxuDlaV2dl6tviItlZQwsFRhvkogZizt4ScR1epH1mRe2Xw
h+Kpb91dLblBF16dYRYbdYUaV3iTdSNVUXkbI6lYJpup0ndDVXqf6jDKr8eCou6qbs30wZ+kOfJ+
j0W1qWkjNyuk2epGy6QYyQ5U4W1dKZVsysiYXorMhc9F7Ih7ibaIQ4ByZip9qnDdqzgLWmffu3lk
7JqkMwh2z2lQrX23hoiDoqPcjpVJA38ejbc4zDliASpFLF16E25eV9lAoa3U9Ki7ekUXHYIajSOh
cS1QRyuibsApKaRg02hLAzGlczUc+XyIguaPM7M0hU03mBqUfeF0jQoRnGQ6XyEFxM/gubHCplv4
EccLUpO9vWAbgbbf9SP6WdHwZOWSFJCqKMMzey7daN3Uwr4rA1c9db2rSFpMbB6u5w7Vm0LshTmr
mAuwiSKgFiFaVCZJbzffCUirCTjsovjNleVE8doa8vtW++NjFZn5NWFXo94Zg9Nej6KABsj61LwW
aPgf+26okMGWyYTdOXSdT6XnWfeOpj1ODSBXJL+JDvl96xsoF6HjA1Wws4Xz6QZT+dBSiCW93crA
N6VBFa/R+nIcF0Hgfa8GG0dlHMfzuVtVNCf9WPvHTDaOQTTisoVqi3lClG3E7D5m2fkPFPAo6Hp+
kxH3ZJOWZ9SFhbPdrT1/bacdNK8srMvvzZTiVWQzZi12jYB4vdihArZSroumL/GmXiMy7otv2VD6
B9+2+wQBONP1WmZjFmxJRAPdGZs5Jsa2ZO9ccwCPsXkMbKrZ7kChHSzm1SNpF/mdUJQ18AWx4Fdm
pD4noT187jqB+aEOE6RKbDbxl8+Sw6Nsc0QdAdaNlyjyaJVVioxwnvBzFJOlvmLXl9xZeSBQkleY
UesQjZosyDmNewP5R1j6ATzZwB2+KrZ0ASffJLnOPc9/bClMkOk1NGdCGGSyUnBuQUCgBl8vR86t
iHah60Kskb4erksOap9BP2bXlN+Ci9aZikXYn/VPAsx2s1Osksc5HNWLY8aZ2tLbleW5nWgmmblM
5s+1R7ZXWHjWpTGYukU4k80vRkTCw4rKbfMQzmP3WHaDR83MSODRpeMUccZUNEli20kuOOVndKUp
PCMGk0smMznVzbNFZ46PVsnxzaeawV9LuvF+7FNJg9FkM7E2EaB9s9ueD4/vriachily3sy6KZ9s
I87IoRiIdllRvIjwTlWDupMdZ1tWNd1d5kYEP9jO2EyszF65GZtrD/Bc15bVIRubgr11X+cvnlmp
Lya9Oyws/YTpzGyKe9FS5thY9ggvWE2jmth8JYJwN1I8InRcLVDhBJXiVTvVjbOydQwEKMoK/8mP
ogJ3iBdQ5pCzVd1KFelvIfsnUkLqZKleGEnxOst6vFeTXz84A6RYv7KjV8qXTHEBiP9y0/t2fZGY
c/E9p99WrBwCREbSaix5SKw+WfKPivg+iRp0lmYp1K0dJhyP4zlAcSxbpACbkORQa+couOKr2h2U
WhXeIPVWVxb8P8JIZwSl2rZfyB5FZKu0n7/MVEH4Vgc1w77XSchq7kUAF+o6wtKsgrT5jux5BJnh
9+WlyhwLgRfVfWMzpzPO2xn1MKGMQZwtsYncnMXTVbDDSVnLDTcRfHOu6G+GymJXlLYWorW2zv1P
ihP6/WzqiogR0wq+jV3dYu5hI4y1mNIVxzZhm9eTLJxHuPtLXaaxOqAwiLAwvpvI8wiuGyLa/+Vo
eKRjcmqrltYZwShVt3yzkhRZB1Jwh6NuECU0iLEbQLaXlBe45iB2CHHnJsJ8KToE1T6q6yV8Pehd
2NQTLL2g1xE5iLkZdGftHKCG8myOI5fM/q74oAsvTnuTC3Rb0QRV6EYIRfgB5/6pzRrS9HIsbINb
rbztCIQpcQ5zdW2jmm3se9dK9mLCeDKAnSLRNFzibJxm21nn1OmuLFFsKvuKXEu2BN7GCTFy94ee
kmdtw4PyLmcSQ/6saascC6GLh/jdgqxpeydSFzj8ddZNcICxaS2JmlV0nnpYxP50FN+2CLjgVy+n
WuskYAK54uD5nCG3ojL0ZaKsADAh+rg/HGWJ7zAZAIsBjTwp3re4/Wxo+nYq861PkQW1IDztyqM9
8eejCLLAWUlRJ5GW8X4UWg6oOltCy8aAxhZbILr7a9HCSf3g0fzyKnE5HvojzlAOsg619Nt/epXa
gfyuACkw6sBSrSxRASm1l4ze3LQ/GOq0da8YyudNkJZFTQkj8fuh+iyjDmZw5yLhVPcGfdCrrACx
+qd3Dko2DXsLLqyCnH8iq6i8trf8rkVjX1bBA9oHdWUT7LT7/SinkorTRMDltv5025L/bSLgr/eO
b37R3vyg+0vnVI3QUr1jt51stawpHU3wJpDqOB9MLP/0qlAp/S138OQJ/a9zB0/FXLx4FmH3HsY6
XoxfPDETOZyohqW3yZfVbbTtK3PAI+ZyfKT0YlwXEaa43z+40/edIcmYIVXRWzw4NjEI7x9cLLKo
o7u7Kcs4gCCU0+VomwW9TmDJnw7Fe4haDZO747nEV74fymjmyXVHwmUN4YPprDTij5CKJzL9jx7c
6evhkdwjlrlVCCmWUIj3Q7GEuaSL2IDogoiSbFR77qauLI7Kv7+kfzYOHi40tz/AAuJk8svIcQv9
ILY3WK7lGe7fdl2OSnwwkTunD8nBduUxkbNcKNr19snlOD3SFj8iJAZ/NWlWX8rb9gIaLBjYeRfs
x820nnfpFWYkEnAP3l7DQ9G77qp6qm9xx/Zv6WcoRPn6SBosAK9pcz9s7i40mBB/Tzt3Rdf8QD42
ULWlnUES2g51+i59+f29spZv8p3k78dV2AR4LFdBvOn7hzIsqzi6RCT3Dx1Ak/rQwMhYjeyKbgT6
vC/uLoFSFx3yc/v2g6FPP+QfNxCcNyLAxXEmluf40/TUxCQuWnaFyxuE4/iInjyD4Jh/8ax9ek7B
5oANNAMCVVwVx98PvUyv7y76h0BQsfoiEGTJPxnZrF16FSYCQfcyvJ0ug5v2GN+M++Hr74f5ofP8
dRzyXVHwLuY++f4KnaYpklL48U6unkglv5CAOod1vylB6s378LO/r9fFB2+/tbzevwzKpgvFrhAs
ZydPtPAV3h2f/au9zw7lFfHDEP/mY3Llnhkwhn9/iWLZr5yOBhGdvYZcArick0s0jNQpJMLD3bB2
9/bRuC6v6oO9HlevJPfA9+thvI0/aHyEc2yzDy5WLn/+1+GRwOHBEw51i/d3mA29CgTtzF10cI8V
F/sDWXsAFApAlVTaS3Xr3MLh60rwPzPJEevkNXk1XiRELPdKHfzDgtczz9XB+eDO/LjPv/lpp/PD
QFrJMDfcmRFWIqhHZKh4g6w93jx4csQ8EpYeFLicVmiWqO0kH92bZQL65Qcgp7ZstrOLpfTk3lCW
T+Sic4QvdCZ3/sbYeUexJp9rm14ZD8ZDfN5eB1g3KendBNf2TpwbB3NDfObn8qaGdciBcvXB6/LL
b1pUnr5kaZPMnWxN3/+myMqboG2QldBsu52u2mvjW3vnnNfX6dEHF5rewMC8nu9p4RZP5jfvg1ti
nS4NjkIkKaXLFtxXgqnt/fCaeZxEn8zYtjt9qA/BkW7cBrL1Qezg1230+oPp9XSKQ2oqJUHFhNrh
9kUU+n68qIsE5bgp3k3rcu3dZGflB6vQr5sTaaMy9VHOomlFN/9+AD01aPT4DRtEEPKWOVZRSCLv
ZZdi7XgijQjlhuyYzn//HE/v4/L4bDbK+BMsVsEf9/mnqTvJSIoZJvplhVvqHf0i61A5Otr9+Sgu
TgCFZJTpxT25e3HCsVfNKYY+r+6PTmzztQz1RznW/+xa1LIRlz4nCzb+72+hM6aRAAhgb3qOOvQW
TNIKknrc//5aTt8E7hiSbXexaKP65Fz2fpS4pYzbtfBD3HoGvToHEPL8ieRQGTqb3Iyrm9+P90+u
iuXcZndiuxjDT1cBZ6icgS6s3FiZ1e1qw+9vyXQdX38/yq+vH+aT5Tv2MbRz2l9+xU/vwVwi5Kfb
CrK4cMV17Ci575yq+RwUyriZU9Qw5EdTqPr9qKc7L4hMi/qdFGjWVY4ZJ/fSB44Q9hnZtbRbwXOG
EZB/G4xg0evpr6H+/Z0svfnP/+Dfv5d6qrF+tyf/+p//JzI/0RZ5Lrlrgo+NV/SnB/JL5ue+e355
zjrNu/JatHE7/Q87gMi2k7/xN+oB6SkI7akFcTRki7CsRH9jfBEhh+eHF0PYtIwVA/89V8WXmCjg
GljLeoHZ4e8eJ/ff0Dkz6bG/d6zFmuT/CfWAEwhv6c8L5UI6cB0IXxaFjCVe/v1b3IcItMqgJp6n
zC8SorucebxUXbOZAveMrSiyPWhyLibwcG8Pj1lt7hNnpOOiUpRtFOby7NhY5BZR6fxK63Pt25S7
LOdz2TQ2AZPWkyi7VYjLUjY1nUJoBUQmFtTavcRYB7731Z8a7JukDhEI+phPCk0s0ITZ3Q8sZTDn
k9uRoDOFLTEZENI26WbC7916L05pnNED+DYb+soFi7DEKYoG4yMsT0O2Z2Xg3+rYpkre3IXdExKi
XUHob5JRU1UeyP2BWKQxj89iW3ztO/LSM6yvfZCjviW9ZcmGb2B5F+6Zmoe72LrKVVOsBss/9tAL
lBE8kEO2iwboR77zOeem9GTby2E6M5voGkoKe4/SPNoDTASfDFHvpQ/zvUzDizYhBCHLd13hbk1Z
fI4isM/VeGiqZCNzZCW0Oqgj7DiyXFIwvnNltkozcxc1zq4emq1OrAOL0E2fApR2M1phEOPp8XNI
X/cC+vKQR9eeCZvd92680dgQpcb6keOoJSPOI0seTcKdAIcl5/se2zkQtLWyy4OLUBe+1r6m/k8T
iczrYGU7+Z7SBpVpJFJNKY9W6Dw5eX0eASLKhvTGsYOjnxcbTbcYKeDGbAMYCumq7ensB5umf+5R
8sKbvahybxen8RnlRvo0RzUj5tcRarqGWIuqfc3wcv74Ov9oDvu/kg4lLewNLinCsH9+P4vdPX97
Lp6z5zp8/mUeO/0r/5jHlMQNiROKbORlrvrHLOax0HKGZTeE3GaZYf4ObzGZUZj9XPZ/nK/ZXfyP
U5NZ7Eedh8ISv5W0yz9iFQIk/HUWIxLLsamxSJK/3ZN9jNUgJBRmhm7farf+9HUES1gp1J1mc6Xr
9sEwYXYMxTEjf127PRACfSZdiak5Ptezf5RFdxQgUjazIOsSZwOz2eVkK4qupNqo45C099qIHutg
uhBMDgLtbUln1kfb1NOo0/rSRiqdD+UjPcW1iN3XbriM+plmlXpFPfwpLstPXXZEwrWbiCTMgGTQ
VVrnPfpZb9iHkbG/blNznxkHyHmrOAXqnyF/mPFpgxYVLkLBDH52gG0/erKzbF1I5EFTtvX1gxY4
1k1va6Bcl9Nb5H73jWHXdfO6DHH2NBDM/LdOHsepu0KeuOIpbyagImWVbumWgdSKV3Z9L0V1Tvd1
LQC9iza7op3KRG+Zx55WrJj1Jpk4KHGAK4X+Wjskb1qEtD9O7PFTUaPiWzo7vUMHN34IA/fWS/pN
zg+QeMBK07m1jTsLE45ACIJ4HrjAeRoAak/HVe3N+8a9aunZFPj7S+yRHTZu00Gsbuxk90JLcuvA
B2iNGQFZspoNA1CMvh+SNyewzwD3gdBDcBQe5fiCNJ+n3W0yoyOe8cFIUakp71mX9LU02SaF2KWY
1XtER6aDLjlONq1NQEhQbGarP8xtBQqALPnKJ+4AoKsDGx65AHQjxM/dwdNkkajqKPN0LaIF8J0T
aUpEUSzPdfkprjEbmTdh8OLl7d6csXmhhquM7NquocwEhy6CxI0rKhJ0JvN8F2aw+ebnUteXc2Lv
Eubv1lBnc9RtR/NyEpfRYF1qbYJeIMSTVmdhmbcDeAup67PFkwRCEMIMOYj9roiu/P77PLg7YJSx
Fiym3ToyX6dS0f/PSbWI8u+IjbcZktuwM299AJcYB67tWN0IIlx6u7tGqrNHeYnMVF4EIv82SIo1
Db286AHXwhHLzCW0vHqDTQcQjAW6l+PKuZ9+MRd3z5QdOsl6VJET7hNu41OcEGRXG9mXpBk/Sbv9
3lMgXUHNXNc1S/2AN8pxeYMNKqMZAEqKztuhiLZzYqXrIu8pZrZvRfNiCHmWtilxW3k2wXMx5AIm
eU0z1CJ4sAYRnGlz2Hl+ze5Yb6fOe0DZSLa2ujaa6RHB22PjpYfIy49o6C8sGt/rYJIIQEkaKYvL
SABtD0yNamXhj9rVFiX1eaJDQqxYwIPwwqga7CwaNHP42Mf+WZ6Gd3SLL5FjH8r5dXZHrAdQJQ0L
LEZd9NvAR42ZGo92MHxNrJYM7RsNySeV9TqPBmIo0aAa6KUK9cW3z7w+3zuFf0We+TYPnGNu3rr+
N1UTBuB7b634+v+LY9PW8feWNehke46vnmIr4YEcpiVHuX/N7v2v/Dl7iz/8A39bF+1/81gpLIuG
I71GzmY/r4y0fhdjr+m4VKHerYy0A9h1g7SlS2lJk9rFP5ZGKtLkJVKcVjiCPedPNvg4e39dGolt
VPwKm3XaVMsB4KdjaofnYBJd5WxEIi9Zw8Yd8EuiWf0SAuBkXksTkpcS/Uvv2m8C52Uh9ZfecbJV
l9N+N5GCktpAFAH+g8soab6pyOm2ppWizKzqJ2siCgxiypotQIWAK3nWPTF+pUHuIHtMOYmLwG3+
m73zSI4cS7f0VmoDCIMWw+cQLumkU5MTGMlgQGtxAeymhz3oQVsvoTbWH6IqZVSmWb7hszSrQVZk
0smgO+79xTnf6THKYbOwB9lwQawd56UNZMT1m8WcW2ijFtGBOsSttoHnX0i5jA2KvGOrz92pN3OI
KWbrR2p6SpepvKgaLYXBad4mYqskJNoZSrkH7MmKSoIEPEmEOmRtf1l60Em2te3a5N00eyhH+kfU
KjeiMB+tWDyoTfWgk3qLdOSlK5AZ4IxiQikt32I9/1SV8qp02AxJI6Yny1YP0tJdy6l5y7yJGwWz
CgzMfpfr416vtKupz8fNoMYmkc8ozZJwmfF3yTnaCe1ajcSprMo3KMXsbis6D8wVjT/FSCFxWBz7
xil2lUChDE92QCyqPlCfA7OP26d8CJniJmzCsrR86thYAFXV1LMAnojJ0UB6rxIXUdtkEzJ0/1Dx
mOxkVEFxkQNISbkZ7bjqjlJkDW7hOLVnFVZ6AvI6e6ohKT4uSDWo6vKcT9F4KSq4qGnxupQJTrZK
c66mrD8bqWzvUNkVez1Pn6WS31aSAmkb8GLMgpgmOqgAPu3od4N4r20dRiOStMBSM+dmafiLoQqo
XSifkFXVEEfmhFemmPgdpfaxTMrpvpZMSWf/EsvHzoxlUjCsemtmOYl42jgRBB7dJQIprmmGN6Wc
p1cyHeMwC7CTdKDggft7vuKAyv/QS8pLqpR3dSIdGdMzj88iXrGItUMnOmlTQ0VDROsak/qUT8gL
nQ7RYO3Qs4VFwlVqnmRMiaEqnWcR7dQhIVdUiU5mlZ9qaDkbqyM1XNYJ0oMh3Ax3EGixPpZQsOr8
DDMX+hjhEUW5z5MRIFN+xkyqbIqmUjdpL6KrIur2GWBSN1aqE+DNxYOU+R0luxqI8aQuqD1v0qWE
jpX6IfZSvZPPQy6/GTWCOSaQpCyTBlmEb1qOgSDSJqpVpcY1k/UV3xHOlMmnrB5BaFY2Qb+1Cdoq
M4K40oidcUqiGyukGEJcGeAI0cqZbqukntTqOwYFj12e4H3VlNthXAH1MlBQBD7PUOcOijZfnKk0
/+7Vkj+4jthQqQi1NIvqGSDCn11H26R9y79Wv7+PfniFn+6jFY+zLrVZTAFN+OUyMr+sf6rzx9BZ
VHudQ/08bVpXdAiVgGkwkGJ7/KvLCPXSui9gfrXurmXrr1xG9H4/XEYyQ23FUVhZQf2h7fvNZaRF
Im4gcCEvlhU3mTKklTQwpBMNLXAmNeP8Wklic9dch8jaRrTKuhj8Cs8WAkdX6EGC0rhkmKF0xPpm
wjdRIkyI3MJy1/Bf1Rx4AwhhHmdXG7N9BiKgGgkGtWQszAUfdcRoaXSVcphqxkMjXuUJ4nGVekpt
7mwy6rM02xp0GOFKYa9BoMMit63ArNRL3dwIiQiK5bOoCAk3Nqx5rnhUZOVdLC/osH2hnGj67orx
QScEdOYvJq0StuolpedJhttUk/wWaldn7FvheBMcM6faR8kKaS7eu/pxKnOvGd+kZLgz7YJz7QPC
81OqGk8hueAxoLlmiYnA6MZXBI7bafwcJNk1OG9MYtGtufEc/HON0X6apnhocmMvdPEQSs5Gs8U5
Ty61udq/zHv8oPtRFgzJsAHIj61h7aQZEHpGTmgkA8KWjk0TkjUxXUupeoPyXt84glsPgk+Ujq9x
1bRuI5J9nLcgAwm1xbsQKHXz2Na8NcVSndBxBDi7rymz9/PsnC0VP1Mlv9XRCoYbuNXneZvn9UPX
OgGWfGLUE2KQiwEiM9b0KIp3OPpY/5uPqKe3xkwe1DJMCk0xnhF79KCQe5rRvJpDfNLGr2ZmHes2
sTcNmDJpeotM66TLCb4ck2DMpvYrddyztcLB9YHbpuGm7f2xIB5q5enx5gL+u22S9i6XZz/L2e2A
cdAngBZVu/m78v6Dow5w1romYb4N3HcVQv5x5X0zfLZ99Y/NZ9v+8//8cOL98EI/nXj6F43Di0OP
UTrH1K/OPP0Lf2Tw3X8csHP4rAN2C5QYE6p1df9z/b3uVSxkm6bBaHwtzb+vSKLP6uZfg/N/7Uh+
+f+/BnuxcP7hyDMYcMmIadkVKfQIvz3yJmmOJEM44AXU+cIcPL0OK/2eyoz8t6z9mg02hm2SAgKj
cNZcAQ2drPHJRD6+TVtHoFrmWAt1uzo7DN6hJjbji7bkRKQ6bbaVpSbc9oCAI9Ky8vHe0XvC7uTm
2IUm03BhEm432MMWt1931zRm4lNKz2cE/PcdXNnrGeSA18xZ2IH8Rk+PkYdQ2EkjoisBRWqXkXxY
qtw8U7s1MOurENYK7MDIsqYrqSG52rRwWBhmc18Df/HkJCYAtmGkNJm3equurjLIHVEe+elELgAG
nxu8ci9Jv/jTRB05U+D0UXml5haJjfYgNlU/U61NBZVtYnkjG3MvWU0RMZxVVTKzq1aF14lsWdyY
tXQzR8QRzPOwBwu8WqeNvSxt865THusq8i00k6Vs1EfsL/5YwkoQ0jhQ9fKTY8OpjllnXWtVfepK
gvPCqnU1wt9MqDtbeSy9QVdORWw9z6ryoavxAcXna1it03kkWG6laoe8is9Y049T4jwNhGoMQ3TV
28UeY905jMW+UjpOsHxK71BUl4TLT8LvkqjdglCbfQ7RXZHHxlGoBI51tbS1AKzLEdDjuQ00o9vp
tgQQkXC6bFKnWyPsrc2oFidJ7va2gdsoz/jFy3c5QCEuvJJhkD4d9alC156iFjYXzXeK/JwVlHgc
zH41lwQGLIhBMOJ8XXsQl7rgNA0gn9HRb8yYzDEM6DfMay5WS0s3MJBTmq7f4e97qAtiT+P02HbS
SwhYdsrGwMl7BpbF/GLS9WCsEifuTlKnTPwtVjkRuC3HD6kMsBKW0XkydQCPJc6mhSVKQqBGjh3N
TvYrViBMo/cuZKBUToJLImS72uosjiuotlWZBgt3AEr8DMc2KJAdT+9eLYub2KiIqevgqTiKfhyQ
nmywQuH9G0f8oDLdE0YJ8K8Ykw2jwvRuJ1+5v9WrkifeNav4ftZ7T43IlYp1uQT81j8jXqBfcJyX
tibdcwzR/hdtjc9/+Jcg6+8VxY9TGENF/sgoBKQaz8eflr2nt3/cJIQofX37feX7w4v8dA8YX9jD
g5Vnn2lQVP+aL2984UPMBuCn2pc74t/FL+Uyh/L3XathUR2vdfG/bwK+yISC7xB9hBsVJrz2V24C
XvXH6hchjMx1w7Zk1Y/87ioosk5vdItpb/jK8J0pZVJ6YCaaBWIY0326Q/y0ntF4XRso7U4COD4H
XbbrEY9Jh9jZKs0l7Q92ddOoh37YMtvEoiMRoa5swCUkqUtySBdhD2Hc7FvRtkw85o86Fwyjldhr
8wBxd9IGifCciD3dyQ7PsfHNLO6M9lKTxFJ4cbTNoiCsbxbnYYgx4pxBlKXzJws+Hz13IIjdaPQC
pPoLshx3to/ILTYY0rysVQJdq72GGSnyUNLLhAcKYUepqmdHXkQE2Jahzm4IDk2Yoy6McC85scYr
Avuiq0GoBvtkY/DIil2t+SMpnI+D7MsQ6R9F7ptaAGugGE9rR61tpfykuyQ4ScSEXIQMfuA4tw+h
2MWyhz+4rPcKEPSXFjVcuDWBF5+THTteeLiAx4PrdApgE/B1Cbtrl5QqHm4SMe9LEoDzvTVuGb/r
7Fu0jdDxi++chNl5wFKJetRy04lELC9t9lkMaX/flXsC1vpoZ1f+AoycJD4D8FpkwLfFOo0tj52q
yW78DqIgOXGPoHNL7Y6Tx631m767FtFLmx6TdhtnXqHviubQRnvFvBHKuzPel/GusQ6wt8doD+mH
4MluPjlAzczDrF+p8ksk76TOH83bob6xrB3BcZbxrVIYe19ylvRWCInPWtxhfilY35TDXfxRdTd5
f9HjKyeE/TI8x2yG23UVfWpIea5PRn926ieDU7vh6hhyrg9x06rnrvuUs89pbW9qootlohSXwmWL
bmT1poVQjcPUNzBa1azjizTx4/kTkA0H61s7Pw7T3uk8VtnUCCxfLrIWLOFWA3iFjTQMtDSIJm7/
Lfs53sBRuRXLQf6Mph0rjzo6JWBRSY6SwRwdynEblnzE/YpcdLo7+9VyLuEyst16zplH1rf6dHGc
e5v8zO8Z2uUYpJj5+ASIrX1S782v/ROXKyju5ai885ERr4KMeTQHCHA/JahB4OBJ7drVjzAVunGj
XQH3U02eMtd4X86z1160BzZiBGNDKNlNO4v024gQc9w6+/Zr9zoeGXGS33Tb3Nan5pt4FLcQqbpX
+3G+Ku+AkaMZ0B/W/deTcstGjOCTLsUq7WYAmwYITf4Q7eN103SFLbpeTq15XTjkqbkKL4N5f6OE
Xq36SNgxY3P92YTnsuGkXXPhBxUW+0XQY67Cov+VC3V4Zq8f9wQQeX25T+1NrLqwltPaqztXXzE4
bo2z/jljCvaIxbSpA006FvFhAbTPSHEm9s2bv9IyjjGA6w2UBJKowKhJHD24lNdY9fCZLMap5CDZ
xLf50Xia8RuTdU5Y2ieJ9FfSJcNsSIoERlssTzqbKy9sfa50HaoRa5aRAm4X9t7SbOXUt6wAd1Rc
go77nkqsE96wmaxVuFkQTz9RorpEwH8Q1qyYG751o8Bbx9S7mc7ilL4Zrws0JtzpYoOfqnquv/Ez
osrST9W1+dTd289R7Fu1W89+SEg0WoTWHQjyJbmYhxeaIBXVV+2z/Sw/cYZSUzATPmifNUDCiA3k
GhepFV5SuDlIJ/IxCdNFy03iBXM+Ppcw36B2TZ6ibskdJta3UoFVuKbyTXlgUUyJmVuBFl1ry9ZO
AyXzoMFlAG7ZqDaHubxSkl2E/sR5jtW9ksG+OBht75UFFmY8zjO58k9mf4ksbOifBV5+dWY8Ut+u
89/mYBDqY4O6ExpEd4t5bfui97uk8UR5ZU4YOrELLs4prPZytSf9oui2q6BFuS7VK0e/l6LLIF1b
1XGxPGn0ZOboECPlq8zeJUUA2ifP91O1HUFYlqQe+RpVNsxw+GCJ12vbogwSAuV6v+p3GVNT0kDj
9l2KFJKI8RPC2EzWdwngXu5hpfL3NknAeliyG2Ufi2SYlaSrDISiA7IQb1n4TnPP4JP3siccRbtj
Mh9Se2+mD+1aifGLbJciYL/Xj9sBl2DhGTl+4w3ITOKldPLBurtevCjZmcHnPp0PlK4pAxBjmyxe
QYR57/EPWrSTUjJbkClu0AFoeFNXVsFGlpkIAVjwRsOTGaCT1pm5A9Hi0x5/fkqMKh+zW8Nj78e0
YPxwdky8s8wFVUI5SynpwENLXQ0YjdjAT0DSVGvYLLd8qWX5xJn0lp/ZQdVsWxTLOt8h6Ha83k7a
Fd9YoJsIryiJHW8YAwBH/E+pbtvh2kiPobaLxdXEVjsNZJgeWMx13ngXeroIWdL7/ARq7BvmJsMQ
B2uIxWa1w1M4K3w2N+3kOdkul/cSQeU8BuzeIcLBf0x4DI9OfRqNc5ZdQ5cXPsm33GMTbLI3rXGh
+CvlVik8sB7Z89QwpAsilb52A6107nZpua0GdwHdT62TeKyQZXiGiUvcNmh+MqkH7BVwM7B+w1pC
hsRQDrtFsg2joz4fRf6QkxtrAyvbtuoWXJ41cbWDCnSZXhctv4Fj1+1pJSWwgMTpSoiY1hcxRyxK
vtwBgvDCNOBpmCtGgb5RBYrlKyhdDTdSfd4G3OQmRuPRLWWX95RfDhoD21erXZtBxXIHhX7UbSd3
Ia9+OUTjsa18hSh4Qr+TS5lvI2Mn+mM9XWL71Nj4VGERkA8iOnYbYFNxwbp6RzqfDw5RJVcWghdr
b4aQrNrBffLbMUiiA0y6STlSaUbqF9PZ2smbLp97thH5/JAMvjQx7NykyCvorrsdg02eN5sIN5AS
lmshqoUzyEBL7AEGElIcvveu9UnQEKE0ECFw/WOoyi03In2biOo+iGJwdR7pBkbmpbk3jtSiLkd2
BZWhcZt6Ez0LrDCRmxHPK5Nu7YmvoKX4Ga6ma8oL7WZ+4knm00MoZHkhu8HXDvozwTBQF5ZXHuyV
05q7bPJ4ET77RB4zZVNfG5+HYug3zftyAzGVfN3pU77v32B/PHeneMdjf6w/5afpsz0Me+lQH0gd
uVLXsN0g2ZP+dTU/4RjgA66QCsGTl3n6bc8ty83c4SlnRRXw9AzMI79l36L34WkdEE+gqNBrA550
ibvpK95rQnF3FLDUcmPuEqCtPtnP6xINpxFPreSZT5z3vGqPEs76e/z3703Hr5u1f+Xdrq6rPx75
uWCEP/t//q///HU/dXbKF2ZysmMZ7MqZzNm85E/qM/ML23X25WB5vv87Fun/7uzUL0S68FUOcn26
LnsVhf27s5PkL5ZMl4jAluBdBoD8V3+lt2N78bspn63ZIMq+GxdBq/Gj/nbKV6h2ZimVjHw0j/rh
KRsYeLtx5qi70Bqy5yoT0hZwFtU5toUpGDQB04BFhBa0I9HtFQvcPf70LmMaUcoLPYVJLcpQCZLP
nFnLWeTYgHcLTFnl3TKhkQaTyODjJD1YWkcd33nFgrT5tG8o/NniphGpfW1eShczaRIjmOWqCqyp
Z99s5KNTrJMMcKfTQMqVN1Z6X3lRGGsasI9IJTUa4O2LECFpHVISH2AP9UeTGdStUYqU1WyX6nfI
XaQ7SyXrbKVY+nIVFV9FoXeXsdZiyAT6cIFeo1MQtFLD1tAsXgxQHRytKlgUJrc30WRGbMJrxd7C
zmS8rzcKlPWx8TCrdE9GMqEurmsHvths12/I9qDL6DqRMlA7EKFVs5zeQiWOr/Rx0E9dl1VPTirU
OwJfyQqpBseD6ZfcGP0yatTWqQFpUopYZJeZA95pBcxWE2dSO5d7DZXqTu5TnRgmo1SPZqsM7+jI
lJ1JhvAN233rZkqH9nqM5RpeVSa1h9SZJc6WjNiwwlEZXiEhBhk5mBc1hrSKFxiZVg5Ra4JXu3ew
lNyIvACKMtodWTpC1Y9LWc2P6ZCGD05GzRQlNgLfPjTRAZr5q2GmSuQDykQvNxUxwt0Fq6Xa9seZ
1fv7JEbpCDdCexjKrr5f7La8W9BH+IJd+pWY+npPRG9x25tWfdtOqryFWVl5xqC/MAxZgrIZ9GMS
585X6NTPBdhnmsSMaKouXEhDdzRPmhBEI5+yPws+Hg+pjXQLNEu9W1QGY2Yh+re6lPvbth0QM8vt
cJPUevY2QX12OEdV58aCR/LBYOiatJB7PUV9jDRc7I3J1u70xqwDsHb9XTUo5kcrrObBWET4lIk6
eZ8gnt6LkL6b/ZnNZTiCTx20ZIxIGtWs27Fdwr0CCJhaNtSKfa/KsYNgOczhvYTxzaAPYRBBLt4Q
4SGTcao7eefHudr6XTlFkbsAWrtqM1tB3acA5to4iAa4uKaOgT1cLfEEdgHhO1juW21EtU0CpXHv
DGpzG6u9tRWNMPyqs5juL3A5WNw3x6pX5q09jeGNJjfL18yJjNtWUFIhrraOUR0xoAfddlYBdbwp
1cIHbyikXVoP45VSSvW9FesTPYpsaLeEJtc+s+z8RpvjjMkM6TgQ4vLjMgm6h55hcWnpy7YfS8hD
mdHKZ7jc3LNTP99O6PMpMhX7ejTn+WoQ8bIbE2W6dhJ5cmuFXnDUDDQQi4GUYlpaMvGEchPCAQ1S
TcN4G5Is5kqFyq6sK4QUpHY4egz1tZe0BtNh5ETMmSX4vI3RkgCk9ZZ6bVbVuLdN4yGztOpmSqRz
V8qHTFYeEitlxjKQ50j9ZZfXQo3T2ygeOMqykACecTblF7nQWmgKrN6CvNH0s5l0sNRl03qEpfIx
K9F0b/LzX5CJLu9tNRCgusDicxu4kzaQGXOsAm0enzIpfep1BSGQLBT5IdPHkR+iaZOnvrAq6jel
PyliNk+hEsvfMps7HkS4qPdSYjfAlS2EQGkiVjyQTezbpg0tjRdQdQHloR9wJmeavTVRFd2HJDdM
mxmhEUsYU5ZuAe5xpPIYsFq11uhmqYVrVAGqv01Kfb52FhqKmMSnZ7XrhhNGD2Jy8zBhR11l3ax5
E5TSHVaI7gqWpckauC2sMhhquGObuFZGaGemkz1108y4w4xX4VNFbMGKQssAueRYSkiUSrhPNzB2
0wc+ZHaQJoCyxBDDYh8AUBdM+aUZwP8wtLtuieeraWyHh7nRx+cis/RDwS9FQWQyURqPY/sxLpLB
VqHvCnUjVw0kR3JzGTTkpW5ACSRHg2wDoxNPpsNz4CPWFEG8JHHv91M5Cui8XXVWZsk6zVnBbpv0
7KzcgO3RGKklyXAxCW6ovCqN5G+CM6ikt4Yb2i8OXLoyNscaDJw91neaLFE0k8VohPQ3SMm8qRum
q3bWlrOUG+sz0YnxsQF3/CbPJit4k0U3cTNDgOOgC+pItetNVqbSc50QXbt+8ELDswsV6GRuSCiv
Y8W4UaOaaEKp60nFTrs2Nf0EU/2MPqlK6Dc53bTKALQOgjDilOQG3aYCqGBgD2NzrjRge4woRuNd
ZdOWHQtRD0NQ5Bmtaggq79xhLGPIWSrQsSe90SQX/nf/3uRlKNOUaPy9DGBwEEYMc2C2MNYIFbrE
BPQ98PkiNDWHXIDMDYDk0JpIevU5ecjzLMVjYhCPTgIesdoA9LedxRxLQoa8VaGq3zFBrwh4j/WT
DhSS5ktGSd3Ghf2sGQQ1uLpSac/1KtEg35jBaJ8pW0vQdMtkIqCynmAx0Dgm+U6f4ieUgOopiY3a
T3Kksi0J4y8LG09iFOfkhGxtpNOZRro/ObkfetPYZwPBe0LM9bCeMPVO6UlKZn2on0vbjN+Kavh0
tNB5EiJP/aIB41qmssOhmuT6TrYSZLV9295HkVaeFkLi6vSrljP2LPpS3Dkx+csV5zenO+ynY96N
0rOQi2Rf5FLI2c4tONE2oH/ciM5xQPo69oRoYBlozuwehBuK+VJ5BIqzds9QEJ7bErIlxjwC80i2
LB/HIdZeFhWdoa+TEvukt2Nx3WhV9tQPQDFFrQ0vKW/0NsnRI+uygSAus7q7JXagKsODz29SoIXV
hgxlWqi4VPD5DIp+u0hph8dJicfjiCss0C2MCZmQJXxKtdQw7m46Pj5JYhx4xqVTFy/5bkJI6Y/D
JD/Ji27BTcrTLjrMxL+TCAANLXLjXtgfaTYU8PqNGS2/ozVMeLrisQMax3BAahlGdWlftoFtNZJN
W7+yv+shaiIo+AZpAENHQBiKMftQoNYmHLGX4bYM/be6H7pd0xkkNvDxOVkJBA2Zf9N5xFMkByCi
wNI6o/mwsiX0IXFFMjdFWn2b1J7s2MFqrshEKhS+MtvkrWn4OXXIzk61Ipjs8VbSu28TEsmXQuI+
6NEBnOuQfNGCA3WbGEP63HVCgVYsOW9pWpqBkUHv3EjqQGJqNYMHV0Z1NtjWqkLzSZQeX2W26Jep
U6TnDInppdF5VxKtleQgl6P0q1VWmM2mxjyX2Nu+wgAybzAbAE0z8pRgFGLuD06MSF7X1PZuAsa9
a+KW2WCmhP0HVyPzydpqNR3tXIQlS5ltRqYKv1MyGfWEQYeizsu1WqZrbqW5lPfg97k2Ok2/NoDP
c5Omc41AKjK1Syxskj6NebHv2Cfkl25OS8SAtpE/lBPqYjdkJ2FCjJ/7l7mIgN63ihBHG/KyBI2b
6WCnDrDA7O9MTPDSPAMK6AB9IxodUlhRZfF1MWt2FBDm3V34wdNLXHCkeHgTV3VqWqjxBoYW+GYr
VhnutJIYrniGpzdHYVjDmp50RsiWw+tAZOvMfE9FE7QQgHuIdDVLDymgY9n970lo7vr/+cHcrAvJ
U6NSo4818dT/WUf9X2X0mf/z/2HyTLpfd9UEXP/4Mj812Kw6LZXPjGZgAv21gsb4QqC3jM+Yz7iF
hueXxan5Be/92pQrHEQmiU805T9LaCB8IWEnBYwrzGav+leaa4QPv2uu//WDW5xKbBhXRc9vm2t1
1hsjbnWQQOF4yFPkF6OebIHa+nNoEdtkRCl8dARrpB83snnNJtIrQjaR82Mxl0E64AXJFY9Mb3ey
l0Bl6qtZdbQReb+rGdRPpuSVXfNC8EfNiB/ROXjAtxl8xUx3OuRrSd4+xaB1WGom+6imqpTiMWgm
1DXokDdgaT1OxqM6Nqi9HflxKD5anET6VN5R10Hitrd2o2313GZhMdi8qMbOdsxMArGRLmSSTW5G
fxaT82zpiZ9FwLWn8inS7QfZmTpPL8t9UtubdrXHkt4g8Swa3WcuIgo0jGbqRTb1LUkeezkytnl1
VzcfpZEggyz8FfPXZ8KNhyQAqL7N7Og6bLUtb6pbTP5Qqq5i9zdAKdFTSztlYhukFye+JfcjDUTz
0ErjszLYR2j3Lh2Y27BpDqHRt9q9luRYUzFmyaCFLVk6qFQ9rRqfEzVGgMzQY1mtYGwPJuPdIRKQ
uTSBuyxlK8JjKVCeI3ZgFoG5Rk7dpXSb1Er2M/PISVrUjaHV17l2TwTNFoHzyewIjM7NbVSteXaH
PBM7Fen5f+9g+R+R3Pn2tUBE8McyZFMDJqCamNPt9bH7s0HdP//vW0cozte3H44V7C2/fZlfjhV4
08oKmCD/CJEeU7Nf5nYKD7PG4A6KAngItBI/y5EdW14DPjXs8iiPV0DczwfLSuliWKeqyKYNG+TH
X9DmacaPggwOKmAeKt4ciKX27w4Wo9RL4gSIe0qy9NQ2/St4YS8yCZdooMymCgFgq+jUQX06lE/l
KuUSTbIbrGrZKC3KJ/SqzswsqJvDoO7bh8lij2fCSO5VB1Gc+majeW0G6Rw5097qquupGFG3NieJ
dA83AlidavpOL6ujmgl+Anb1AzhpPYaYIudnTq8Pho5b0HKHMY0fgUyAe8jN/dyO+4aXDldyKUkH
mznGwU0SiRfRnEyO+ibHzQa8pecsH2XcfO2gi8+FQHRnJg+ZvZzCwnEjMQdq1l8K5a1wCKnXhNeT
tsRKwnmUS+cmHuaLBKfZ0eKD5WDU0cPufSzEW2nET47EXm1OfMvA0AImPTlQkO2mRbmiCiGFnhAr
BGWnVmtvQpule5JoJ61CpTLENw0Z0zhCcSCo/ZtIiuvWKo6yoe2GJeSYbh8KAO0izshlw9fX2pgK
8dp0bUcsj6ZSgFR0hw2L41LDNBTn2iMFVoeOOfO73tkAglUSgU6GNKpZ95QuO7RlfNGmd3uOV0gx
C0CC23K2t5xkAA/PoWZs+1Yc0mJx237ZZuJITe82eg+HmQVarHXnilNsxNGaJR3vXFDY35T+nfpy
Qww2U0YRFNqpLiF7yuou7usgZBOWkT0f2u1G9IgniRWvSKqOs/SOoBmvY5PJ9wlV8W4O8oEAo30j
ZletOAvtuyqTL+2YXCEackme2rT5twwBQxUCrG6u4xyA9ABGSYvdRD1XNKp1uXjML7xyoSorvbTV
95oF1mxO6S6RsvCRmrv45CT5N4f4JZHLG1MTH1Y/uVJWXSYazRppUm83TB+7lzjMMT/n7JVZHuKW
ve762JOQT4GvDq9MVtNjlx5HbNL87k4I9Z5tmUQUnGWD6QSp1W/k/N1sZlQ7aaBpndtrMt0VnHmH
uzDPIewzQOjvSDJh49xeCZlZscEWVdDKgPxDEi/ps6+NReB07PPHcJd2vWevofSOg000Rgb+VOBM
neBIAAgiX8/mrdBdErLc7w1mpWO/QjwKONVUsoPQukukTn4uarri2Ufw8gRT+gjSF+MV6kDnAx0O
ROuU9XQ08CgZ9Kex7sfEIlnFuJvk+rqSeNOy0RuSbBvaZSBrUdDNjJqz0M9LxbPkwo8wJMvOrnK+
zoQSySqjUug9tlL7LT+5MeZ+WyN1kU0PRt+mblkMKq3POcRAARdxfDFYPCfLtxafl0YYDiYhy3kJ
6d4r/bNYNbHkACyj+Rjz6VUiZt18mEW4UbRnHUJGHUXHviAkRpd3UOKfgS2MoHaSV6zD55Q1snA+
6lY/WHbp2yzMQvIdy/m+LmGCdfNWq6Z9SmAVEV8PI0NUePlskhO0ttRfAEJQUpSvWctgeOyfFqNC
lCYubZecQmt6XbrlIOpVvhF7+BP4LFgEb873elU+aciN0om2Ji9ItRPOdDMp4YGhCHUCfmE5lE+4
EP++y/+zzp4PvYKl1GINpqsYXf/sLv+v9r3KP/vP31/kP77GTxe5yQJO51Y2FNtAFf/bBRzfdNVP
UgNQ8//qIre/2Ct9ycF4a8GI5J9/vsjtLzqtBusybdXh29iR/spFvjZAv4XYfP/JgRnadEf0B7Qi
v/a4JprUxmujyVxIv0McQ5Cq3GpXWTyoTFdzAShpyMa7tbI4iJFc0LDt+GS3EZGmXqcr7LUzSVL2
IPVR18S2IL22MPVbUzbn49IO0/0iWu22mGfzA6sLQiKTRBxolelin0RpNBBYDIdjKJpZKWPcR8xU
CzQWHLyEwlgvgOoMa8PwLr4AZjQ/xpLFvByF3X3GXcpPgu2RHvxRQjQ6oJ8POwzwSnFM2XWg5aug
lAZELajbEPjhRpmzeMsMt38GrJW8jE1NtERmlwmCqFGC+OfoRfnuTNnu76fpPz9NINeoPuELAVOB
DksF+seV8d1b+Y9D1f3zf//D+/wHsuWrCtkyxfLvm+8fXvKnh4vmmxpcQWf8H3TLFs+zY8k819+d
LT/XyICjVBbOaw9OYa39uvm2yP2GqqD8f/bOJDluLN3SW6kNIAx9MyyHw1s6nXT2nMAkSkQPXPTA
3c1bQK3ibaw+qFIKNZHxTDmszEGYRYREOukOXPzNOd+xTKpr+vnfubU089ca2TSWohv2NKHiXF4/
3ltGLetczWeH50l2jhw2U5E330PowHWclytm6U+jytTJSoq3oUEy3xONm8feA2qtB8WcTiQMPcaj
3GMZCeYs3adDtddV9H6MdNdJGF9UHY2Jfjfica0nyj1yLolG28ThOxaenaXdLCY+d9HUgTjCQQ5Z
KOzfMgT9Ew6YJfmY+Ai/Mz8Z2PeqxRc2s37wdB/mwtQfSmEHY6w925V2sdmlumGNGsuGEaIygJ7I
iprjBPHIVppbSeknnxP7Mk+3Wnxq8GbyGM/wOreMBub4MyR//IPqpuE/F66K0j1IfmkPhQlReBg9
npXkMpnOakTE0p+sslqCp+9iYz4olYcWzV2HHTEYmgoKgj+zDQRKEpM63pVFpI3PflBUHtPhiQE9
4/3uVPXOZnYVMCEq74t7sAUVcDyJQ+nZ62Iq3IsujFvLHKg8m6t6nnaVi23a0YNCn3lyG+/2bF5i
o1xYLIty02PrQje4msL0hXy8Mwm0D3FGUxFZ17ZSYbWsok+cODtMxvYqskkqq0bKBQUZE8NqYb/H
g7pRwvTW7l2UX3k8Pwmn+7BALYhtOKk9VhsXWXXbk9sRibUMnbumqbljuMv+45v41TcB+x1xC+M7
lCX00393Gr18yJNfTp6fv/zryWP+gWMODYzNN/5HE/61Pzf/8Bg6OjTHi+Dmh7kfC1rOAex2uOpM
Q+PA+LM9N3BMqLCubVUHIe/+ztGDLeTnx7rDL84WbHkpsgmWY/j7x3qs5syzw3BpSvALRXZBS3CL
xQC12+gbRrXudQ2CwrYakzfT6C9K/MHNbBaB9qFMWd0N9Yr5wjqLOniM/bUXwVtQ7I8houwRmVqp
eo9J7LKTg0pWwI0iElFd1B5h/trqyBKE3Pda/9hqqBeBtSRZtrfhVkeR/lyH3tbUiq2YIwJDDOLl
Mns1mOV1FucoK12UaPRPU3RKGsDXlbZt3PTSYwAjoZUEd/OFXUtg6GWgooPtyFPNYEaC89GkXGeF
ICeyC1rzQUi5alp5VZrtxh297YDOU9L7ioYsXmdeh/lLRMJyDLcudvUb5DEAmLL7OqS6aDzE3Cwc
Ynnlxt6xj0k7NrVDVDo78DWrkKJnMqxk1TriUHjNvs9KEjrVwK0eyTQDg2BcNTotBH6pUnYsZUZ8
U9rGcxW2k80q9T62vbk3o+napPEvyGeOratUdEHPkDJFVZ/Zn8SwSCxvJhh1M1MRU2GlsqB18FYU
Je1bZB3G3gF2XW0sswgco123HJNEQc3S3Pf4p6f0s1RuKvqUzn4AfIRVBGMEuikTBh9x8UdTxhuj
2tiGOIgaKTaHHaZBBIdtG3iDelTnBT5iHqzpZoz0s2Hkm641+WPw4iy6RAqHtKZTV2z6YGaYo3pM
JTr47pOjmptS9zZ96q6bONsVJnCfmCFwOFjnVmQAtq5as8DilwewXpBMuT5/jISz3HM6+jJEzpgQ
ad7wZtrBospx0MqyYvI1WlmnM49F4t2648XQWS4r1clwjGNripUKFSymTY0hgVmwR2JMByydTi1X
rUsI7CQq2i3rzOe6stP5oil5MMgJs0mz6tR3nBhrE3Sh6opH5kGrLHwR+ucpK2BfxFtpm6zAw62L
lW5Kh0cRGgcs86dMP5PQdGhyHt9dcy6s7kkV7XFaRE0s5rpwx80SqHEWEI/JwoshemzfpdgFO3Y+
erqA03DX26m9jtLnyFN9ZYQAH9pASuKoDwgMIwe2DchxXkO02miRuM3ni1kRPa7fQXDZKaM4sYs7
9W2+zqPp4DTdPjMPmWLt567YKQOgGqS6MpbYIXiSedfN8D5NLAxx+FeTt2ntFId6pGAGyU9VdpOR
gTrq2k4kLxp+84jcFERdTJVzMlnZUoIuscAsWr3Ow9xYVRAv2hkMBtJo1r6r2SkeZYz6aiq4fBdY
zQgqgAW4dpclH+N63FTYNSbcFTGTJ4Raq9AZDzJDKg7ScqpORXO22ee26sjfgJ9VuoGTdTfLyN8s
mJCM+VoyKSEmDgf9icIIC0+3iy1emgQWJ+R3tR9lCd+7GBG3n0t13vcjjHHzJvfQ+5gu4wUFoKPY
VXQm+rgDc4KMD21wmPu191ZhAk68fAPKbBWNkPnTU67KQ2ap26pm2qf0q3GqYew8klDFm/uSeSej
nQBy9+tmvMzGjVkSssOMX0vCICxvQ+5rlSRYlHiIvR/m8YVE27Vg2GgWve96lwgTQguOUq3UddE8
w67DizYERGxjR3koSDzytK2Xsn0YsBOsKPT453OEsqSG3KNTtai958/wItFnkOyDGDfSIMww+Byz
/OiYJaYJ6ox+1yO68XKWotFtwyxS6ibnxkseY0jpWt+TnK3x55IybHHygApTJ8X3erpCBPimAnEh
9/wxwv814h2ABICDFcwb0mKSlQfGQLpCGzkm2JvSNVaETc3cbwzjY21cKqa4RGueCTLcKMatqhCm
h99GoZLyyYkMpD7D8uqhTGi+WxRI5ZpNLQEQhHJfdOqmWMZoZKLBHlq53Oej9tgvJrXsQlTsMZyV
W1IifGKWN4PF9lTEt67IjiUnWi3Dg2V2xBDrEI4IuqQO7YwpUFMK0AJVDE9nv67Ti1w01qp2RfoD
9S2CyO6tZkvL6paPs96O/YOKmGioGwKxzp6FDRcDm865LFKMcy3sscU6PcBvjUmiHyYX34G1dqAa
N4SshQR6kQe1mbtX8qo2eXNH/smhSdCvu880vV2oclW/W9Zuzl/n2dh59kcLT1v1phXPDSnsXfgS
ZpeZxXIPjTWCO+tB1ogqPTDH6y69VVx6g+qSy1crLoMxn7YDybuqxCyZr1vro415OtfvESwEcYRq
uw0Dq9tpLdKk8TK1rJTaISDRy1VxWHnFum2fnBaqOxN8O73UyqcI0qltP9X5Jcq5rMpznuO/Sryg
8+A85dcWk0SJSslRH2zvSgHIZuMlVN9Ymh+z0d32itwkxpMNcIePLEnmtWKKD1O26IMmf0HMJWmF
/okhX9I8KNW4nZhQR3nPpt7bgHJEt4UUUbmWrOi6+THrUp9JBL+fvqsL4tsi46QZR48fJUmTdyU+
uGI62OW4Qnzoh6r9gXgjLGSNr+Doo3QkkBl/Sjxw/zBEHl2ua6h2Sb1HAY3u3SJa+kbj2WLB8PI1
QQ+G1GVjmt2tqvY8gafdEHcf6vKzHnuHWrkRnnceWvHeKPmeHM9ba0mLLUw/QRavtvai+Nt4xbxV
5ckw6/8I5P+pQN7823re/9x+aL4v6DVVg6GzfNHXKl6H+EPEhq1pKtcOe6w/t2zmHxr/R0Vu+XUW
8HXLpql/sNG3v8T6mDbpEX/6nh3EAESvY31mKoFVG2Tcb2zZ/qKMt3XgaBYMIWiw9DCLdv47Ap1b
IdPMczpdo6ncjzIb0qvB7SnzRkWY77Da85thqNBNWaGots2MPspHocZ6Ix5BVK7skIOvbHPnpSiV
KCMKnELTygUxuv1UHft2zG+7YjAwgSRO1W27GqAFJ2FEGx42jfE+KXH9kGQxlRNKFc7dSeh1i29P
l0/p6OHITSwXCVWcTNhLRfuaE6b+maC++C0WbnGcdEt9SoUe7ajmsR/HjPT44Vt2HciJHsfBlg+V
Q8J47wnknKpJ/HRkTfu6te1nBrbxkxFX7oIEa0hn5Md4GAtIu6u2y4qXpgrrO5NVzdrhcA7IL5nA
0YoIg7SJTD51p5x8YmXOrlRpiD2YP/1JMxSxUcmJPOqhg+QAEBJSPy9s0EWGqLHZiRUZIFPUGTeR
130e67h7VGOFcpGaF/NnmKjPRVdZZhDBErmJbHSwPchMhqsmy7YsX6YDw3TtFGXUYmcuxsekUp0d
ExNIIRMzhijUcDbV1Rt0iZTebNCPOVA53LitrfZrLWuzo125tbLS0GSvWdCUV0MWI09TkesHzZAz
VKliD5OBU6DvH2ze2SgH/xSkhkBbYGLQGnK2V8xEtl5rtVsodJuBaF+gn0W+bqo5SGCe8Gx30k1f
Y1dthqnwLZa1Q6KA7U0i6632svI+DHnGiF7/UEfInY1QOek2m8Q0JS+iEbcktteHmIs4oZK1rvMQ
6SDhyTstaq69EQWUq9fzLmyRRse5eTVlE3I357o0h/hCnN1ez+FG6J2Bqc1jlNNEgTXijyrTl6RF
FMcj+rGJowytvS7vx1ZUN0qUx9TfURaYjhwutVyKl8jjN+qVkvGMWdb5sXELFzaKarwbZmGYKyJN
yl1VW/baUCLrOes7hk5Wb/RXrhvqt9HYMCcabeTCBsSXh8gxXOp6Q54Npk7o21tnuhmMMvyIwJTi
oXTOyRzNR40oxGBOqxzwIyPyzA55a3UCzltEGKE+I9TFjV54JT81j+ustqtHDXhVwCSOS5S2z7Lf
h3gwtlX3WgKAV4bGeqoq6qHIVXjeeCz9QLOCmkPyomVIPZRQagehOPINqR4kBJnFpM8DBmFLVuka
8ywhPlRZp6zRPwIOcOdbjretq7gxTNrK3Ei17oORq88PNdrK2COAXjOo5rM6BrlVZ8sfFM3W0JIe
kV6yQ2XJQy9PVloqX1n6x0HR9PTKUaKt5eDaa8dsziFw4qApIfS5laftM0fEn1wGB/zUaV09pEJL
HrTBHJ0VtGnW5wjzkkOtqdG+acrm3u3mCNskFWVUCTx40szyN0R46Vujk+FIzVlMmyZO2YU2WXEf
ul51ySx9UAG0SHXfEv8+rSRde6zoQ9C0FdFquciEPxpls66V8i4kgHVbTMl1HBYfu2i+rgY9v+oK
ZdgYI00oGgBcIjBTxqEDu8kkidplgNOry+LSqJTgwlQ0P87FPlG9V8uk8Y8S/LRuBEGXaeC8wPsz
nfhZx0SbZFfq7KfVfOgcduZ2l+Gtr7yDO4zJzdwljc/JuwSxTxIPLDVLEde1D3++95E4iCMb4xdZ
pOIW/06/zB2BWVSqHRiFA16/MJ3DQvG4Lye936JYDTgD45VVCyijMeDkskx2wsyvx0zfxkyZc6tb
yQEjfgQ3x+43Su8y+GjmY0h8kNfl9efRgHhth58SpgKO6Y+OeiCmmgqsAJJMEg0CbkyKHXbtQblL
ZvdEvmrQStbEGUbHttgMWvI2udO6Uih7mtdcjP1KSZwHNxcH15oOfb9rrcivc53tpkWiUrofJDj7
3r314IVb9d5IU9gFNIQzDb7b7byuCPKexNcSr+pUyWMo8FHZyiYvimtAqfddXN87obGfuAvJed/X
If2g0T0LFB6NRkAyLrYz53MwNfE+E7V9qIw48CzlIbGUNWqvG+FeRr3GOFvfjr0cAksxzg4nkhnN
jLRpH8xmXw05UojsUQz2rWxvyIxfKWVtnrSJ1rG1mo8Fs38iBAihndINF8jKMJRb0aLbKEz94zDo
L1aZXBxnYADcxYdEwIVGeMFog2plj7vo2ib5lRQS95B2N2Gm7wuyglsTgDeX5znWRh5S9n7AKbWa
NbBJkRJt2zZErGGYV0jlg6JgRtQOTyoRyK3DxYwiOVHyTTRg4CRh/L4wwl1tl0cn0m6iWmdRnSKU
5bhdjxCp13U7dquyZAI2sJe4HdLoFTLYtYBZtaoLnVguAr5zy9QgUltXCMrTPfPFl0gUaM5Y6RM0
23xK+n1ScrFoM9ZVdo0rnkVPKPjwzifxW2t33hrbV1BwPaPm2ZO4y/Ve73Kl3M4Zouii2LZMkWh5
xy0yfkIx6k1lf7JIejYG4004dr7ri/na6NpVZqjHBk5KmhxYae4zqx/BTaTTOqxPvOJ6UM+6icKZ
YAoTIkBHymilKhttEfMiNdgQ5wItXV2EPUKN/QIGr53Ee6Bhd0SDbqtFdNjPVf5ID35LWsWjNXTL
Iwp4S1gba5kwoGnBnGphc7IIW+ScyVe2wRIfz9PVALxrq+In2RALynQqZSRnZWZgT1bns5PCqd1G
jyRCYjEZG4XQjbwONwOiGuZAmVG+lVNjeAtmmE+dv96vJ+anW10y7kMmOVzFTHzItwfM6CW7GHua
ii+9Mh9cEWrn3raybmv0dntyitl+DbO+jJYGF2Pi2OKPyLLaw70Rih2+iPbC2WkbKzYs4B6QsR49
uwyDCI20tY7mjqAzRtqn2mHR6+eDKF+ieh6M3Qwwd13mCRMfbpwNycHzOrdS+2mMHEQ7oQMkjHGY
GzSaUca+LoX1IpNZMTFU6A4qEsXE9KUQZP2Z0e5Y0BN58cfYRtoAaxIrXevM8inRZ+cZq0wKeCUf
1QT7eDSc7YlvjqIU9zkrqIgZWOQmB9ZvOJAxBWoRTxDNmZtz5YC66KuifHIV2birdABr42nJx6TW
m/e815I9Dqz5EDuTddPYebxPzFFAsmGruIqAWDSOh5rNrvOrUEY7qrjxvs86BzCt7M5p0mIYQL+3
brLBXTkqFGXUSlmxzJtJGC9cu3+WzhjvLFFnTPRGgsqaJLtSRpnfen01p/tIUFKxHJt6HABVcRSt
bbzgmQqfta5OHv+1rc/dv4XsW7MxhyD4JsmY7evf7X3uP1ARfN8nUqo71s9f/7VlRNYN8ZUjGU0H
L7GQyb8ufhZ+LFJrOsqll0Sf8U2YaWGoXmCwNIaEfy548m+bH76I5GDbQ+TJQ4o1wm9tfuhRf9n8
8KOjNqERZfuM8v3HllH23GaQsixIfGMgBu9hzrzbUmvuTfA/Kfgm1XrGW/Oh0+XZWyb38L/xOvhq
18HlJ1sg7zflIDdFmb6VbXPTx7XHmBTWtKYHmVccspT9DhABHbmbC6ChirJDglw5KnAytDRXJfXL
rF3MeobQdEInYqIzD9+EGI8j/sjKbq752XfhJDis9Ou4RB6JT+IMTYkhMuJkbmrGiUxCNat/o/2D
rmSJa9Gya27HaFunzn3bWZd+HJBdyRaSo3q0S3GOXLK3Zea7yfjCfficS4u5Uarw0LaesPRdFaZy
cokJd1iENMP80NjeXqBpcdJiK3NnNQ3FPs8+mcRIzMBsLNxOYbewp8x5lWEjntUaTA3TYx4mjmQf
7qpPE1QukU3rNnNIWCLLACaEZt7ZyDTxS6HPNg/JmB5rDW9dEt0KRoEmsklFV5S1F99gDVyXY7en
PrjBzrbN3fzgjdnGI8sCvXoJ3QkwkktKGrt9Atj9pNORwEs/TtNVLKG5xCFiUnGNi+gwRY7vWVAl
gMM27s6Mb+XEGsnD892yC0y8kNgEbVNMV1NEKJTb1zd1n4I68fL/6F3+Ygq1THnMhfn8zyUujIT/
+/8MP86hvn3Z1zPF+MMhuACCHu4pRDM29/TXM2XxirBiJmWXW3k5b76dKcsYapFdeWhtODWItft2
pth/8L/JDSLOB1EvOpzf04j9fKKgPse/gtLGQYuOX+XHE6WSESlfS/Z8YlThVdzRAzUaO58B3e32
u/fmHwzY75mvv+QKOwtPgvmZxflJ6fZz0mZpCkyLMdnwmhJa6MIzzdfTsDgaTTfDvkwptbIaelmV
IDN2Jg10EUWo20u8qql1rZHSRWYLTJIUmxj7ZjUxP/Vaoz8lIWzUv/9hl+HbD/lvZL6z+zdVciiI
JF2ERN8P57x8bIeOkVuAPhuVcUnzVrtNuP79V+Gb6xb5jyz1l2Hj96+CPkg4ucOWsjOaNEhDgFum
Xez//kW4in75Vci+dlEaGiRnLpfS9y8yVJUgE5EXiaLnNnrJifmxvejoJP/vWPghFvH7z/ev3jLy
fnUudUOzkOv9+DqzgnuvnHjL1CiRd2bvOidkAMq/8MGgvAAZTBo6keE/vWWZyhQTK34RuHDOrB54
EwJn6f/9W7aIt3789FGvM5RdbkvmvD8bILQaZzJ1Wx4UkulAazTHZPAeY3X+H0Kn//J1SA7T4a8y
pOZW/uGjCZUqhv4NU2piEmWMCU3PUwuy7u9/G+2XGDCAr9RJ315mEZR8N2kOnShth56XYVQlnjV7
aA+YjF87h/q61OzPk5HfLSJO+qeJJm1oqv/hJ4CJ//M7CmxaJ3aUO1/X0e39dD8ZYZayLCxNRl7m
iAe71Fg/2jUpMausH3ueuV7TiG5tTJGW+K2qTSB2Z3ZFWxD4cjgmSh3fFmESPSlRX2NuY3ZxcHGw
suRRDZbTU65bmi80Q+Dg7Gt3WtXhyPxrziOitlK9HTVyugQrZxQFUxpoWYXSwxgl8pBZVvbKnibX
gShVNi81hOI7J05tsc9arG7Yf7QXb6yoEFgoMICX/dwzG+1DKGWayFw68bruP0KkaKu1wchuuBo4
lGK/jJEG+7ozO7eKtixrC1XpXsIBFcY+9TQL31c3tj1KvYbGRpiTgYwic1gCWKNdJhu9ZuA6GMyf
fKmZklVu7bjLL5WqMUPSGZrb7CRTsYHr6z7IMGKmrLTRcJ9VdRCGwhmx7jvxoecBxVjEy4crSQIK
AceT1t4Uo9nxzQDwUJuVOntT6aTWjaLCzdERJ+sbs5IeXXmGS6J2PSb78CxGIGoMyd/Rt7mO785s
zTkgF2OzUxf5CZi2/FB3JFeCaQ3dl67OWyJulYR4Dgs6CdKNhrEiw/aRdSOIkRk8QgU6LQzr8azG
sqlOw4AmhWt0LOq1yLPw1MapmEGb9iaif6QTkKoMFwwhI3IHu/g4RZ+NjBUciAxbskgeJMmTboxV
X4oUSSYtanTIsBiiGmbYe3Fc3Iq+OyQIJuPWsbZazqzIY6B/Mmh6u0AxZYQfuRQOTkFpsdrHTq5r
ZLtACcJioXvD2vaqZYCm6ySokOQSVuvQjm13Xdu2tncEH4ZPJiHgWQLX2nu7D737ks/K3FeTMd4X
uldkqzIqZxLigChtw7F05GEqFfXNm1MYkonaVGRiit5cS9PWElpPeNjXc143n1JrRqSQhnqYkIRC
gtnK4oI9NY2ql7ukHB3YaawwGl9Ls6HdjRpXLbbIAoZ4rjZoLCpm1Cs5az0miS5tKi4ONdwzPE6F
z754gIjaIbHJia4585c5FxCPqLuYNYayEaWnlKt02X/wduV3PD/1xJ9NLjAfqASkoCKJwHYMcxe/
l2A9XsM5lov6q5WviVuWJLy5RjMHqW4rTBQyLr5DHbEiOhhhVy5oMaYKCCUNVs1w3+NpnZsNBwOl
QQ5ZsUPkFsu0fS9wBnsrclpITK4qjSOhlPmzbO2Ke77EWg5mLeTVjCzrRvSxcfUaejNDDJP0hZDd
QqMxIkzR7yRsrvElyYIkwM56tq1ieoriWXkMCYhq9gTjLGoXO3XFpmaUuNWbGeReyzBVoDuyEKRR
HpDL5gAi0jkOdLvZu0iCo8AeZ21gsAmCAtKl0E95aBV3lduSxeF6UVvvmoJRtF8XRS3JsjBKUPde
/spYAragm3vaKhNVlzAfEual8liC+WaqxS+6GwENErWh3yQTdnufnLkcrNXiLkmn0btxy1CIwK6r
0QV0WE/P4dCjxysNddCB/mlECSYiS86WO1Bo9a7nZFujYf6WK+44bxvNjJdepz5J8N+xH4W9vau0
Qn0vJ816/fKQ+i3Z6v+Pqcrfzx7oDTg2/7al+N9d/t//RYLy2w9Di29f+LWpIMFBJ+WY4QIrb2o6
vufXpoL0ZCa134Xd/NlUaH9gVXEYVlE2YVH/rqmg36AI5V4hIIe79PfmFNavZY2KCJYxChMaHveL
Mvf7ekMpjZHHiZei7VMGc1VZDJ6LqaJzdQrZsQc0MkhBQoYcWwmeKdCbJaeRAvas3E52XS9BTkX2
bBY8NP28JuiLZJQk5lpmUZT4lO3DPvQmlK+TZrOpGUdioRhns9A8mESJJb7kmB07J/5sR2hN2tpG
OOMO7hj7IKhgk6ncGlud/Ax8KZ1TcDuwhL545BGCygUSYax72WaElo/IMFX28ZQkWE6gRvNMifIK
wWgzIc768rgRKWIlzxrGR+Yp7a0BP31f6V2xzb88nhAV8Kiyvzy2pMjxn/Nb8Dirlifb9OUh1395
4P3+HbVk/P5bjASpn7nWEFI4iwiEAvefd+1YaT99+PS//qp5X4aDv3ynr/ccc75FYuJ4S5SutiSM
f7vnCJHyMGTTKVLGg9Onjv+HI2UZDuI1WWTkaF11UlW+NfLLsBFv2AK3cxw2evSYv6EnwXbyS4mt
8T0YF2BFU0FC/FTl1/PoRWqjAjTF/4jQ4lMu4Ocr1hAMnnrf691jyOpw0sr7Gvyba3UXWqJwxRP1
AgTq6EktAVgYX9Ceb9PIfM1h7Qv4diY+sZKpfJs8Zy37+RyFQ8qjqZP525Cm61oTx7yrTwYJ6Z1b
XY2z8tDpsOigRwU5UNLRHF/jCZzNhO61Ihlk1fK49OJxry4xiKIKKJsuGGU2RSYOHU86pJFoSkok
kAR3p8Zax2NsF83BTh6t+dVAzTpau8Jz97merYcF0gsZH2oNPtK63VXJvO3iyB8UkA1ExVqKYP2j
v+luyBbuMCRIIFkomBpO8tQ6e648zEUCOFJD+1JszMzYD227HXTjFix9oGaUx7GYbpwKyL8HQxlX
N9imogYLS7pxKq1NBsY3G5pjaTX7uLTw7SCFsVnXpUlyG6oqL5IfBTv5wRuuCfsikpi4D3Nxwwtt
G4YKVCZge2FsLxGyx4HoVpXYu7gwNt3UX2IyZJCPEklLbGKSzZ9q5JOrspDriU34ShvegEkcrM65
zjsdOD/818bZ4Sbf2XP9Mcuyq8FwwF6kxpWiRzeVxadq45oznLVEfE8m2YbSFa2BscbPjr22zB6R
mZ5zpWZ7DeUNv21jwC2XfIPBeUhG+m7yM/deYcJ/V7pNT/PVhUq+jgpnXcv5eiqi+yLCqoOag5B6
rMNa/LQQslZNdB+BG7Hrcy2aQLZgJtMZzLH7PpnHkDwVQGpN3rxKDYQv3uJYT/ZuXNxWQvvA6mo5
n40jbLdjGSXXzkDYQl1tqPv2Li2IMb6ALjgZk7rRqupYAV0a9OlEosBN2KcrTboYdXtfJ4+Rvd4O
I+aZxIpDY9nHPneB8ud7e7AV8O/2XnFJu1mwlwzQaMvq4vKvHdD/BkQN9jTLcHEh5tiMuv7ueD59
ePv8Q/GzHMq/fP3XQxmrDgI/BFtAtL5Qev48lEmgxWFLqp+lA8z4ssz5ZhOkYuKrOMnMZfS2mPe+
eXXIwcW3y3NgGVNYv6XxY8nzy5nMU8HSsRFRcuFa+0njVwyzi3xUN0gvMUHSVBsJwmbKrD3yXr8u
r3sCfqBv7lwCfxgeBLobTKiYkYMXTbPxSiWoWV2AddgU0ScZnZNh4CzWrpP8iAjd8uRq6p6dNA9y
AosE3MC5TO6MQd5a2mNTIpe1EGyX78UM0eu6JAY9yuZdEVc7I9c/ZfozRc+hi/VdoXwcbWA4wFo3
iausSUo9W8QW5YQ9D+wn1Cc7YqXbDUHRglBMa1oEaNmEn2DWWcJV/TFJb0J1ANd+mpu3QiGVz2HW
iJR9Kv0c0r6hwrRv8me9YZ1Uf45o0lCQgeiecJWoOIRsayUGbWE1HpSCTA+93/TsPFQvXVsduxNn
Rd+HTI0HS1HvsGOv6tq8ru2ZPAznSA3H/v25w7diEdwUkooSRltSCp36g0IyRi5eHIU8PdTqvcXz
www3BYDOjC3ynPVE/h7pqRBuoeB1py3wL2juS+79+6jS+4/6ttUxDsXeqWPhAhU0sGIVgdMzOo2V
aUWPdvbujuG5rJ/tpNwo3SnWALNah0beR5q5EhgzzAJqZtOzwRkfWjdZ4f7YJ0DbnTS7tzkhc+XJ
9DoImfq5JK1qID5qlunGlASOxZdpRn1SfnbQjgnRBxq/aK0czf65mbW1igc1BR48Cb+fHqw58icr
3ekDcv4Gyyi03bx2dpN51xXvg1S3irjVgZ4z7CnJUst7d9tMZtCCgDeSChkNivjcuXHmz3aOulFP
rpiHrPNlEF+WJ9k2t8PEoKmEujqavq6DlldRKPCmiPtRt19Nq91Jo914ypmyeTtEhZ86SDMgMozW
U+aEV5nLdRNFWMHn4jyoOqswPWhm9Wg4MojVGkvBczZ8cNQ7Nf4UKs59CLpcEAvmyPKoqZ8MwZvl
wuC34ysMYk9NHx8LVDUgaX05A/AtDDgsUMvzJV6sCd2AWceadDScOES0g5BbUbqvki+aif5ezbTN
CGWTbLUNiOrbEfLh1CqBdOrrETiVhGxjmReTy0LyyVHyrMKoQ5JSrLJ2iWg3DompYkqCd4Nfo7Is
/n1mJGEdaEdWAlZj1Dc+JK11PcY3jNUQ5d52zC1n19jO6j0MYxao2nXNQtQiUS2zkqNsqQLiYu1C
rIgUnrMY9CKeqqB2ivbOQpAnZ9Xx0SlxvSHRA8c64BYAofOSa2xPvHKt5fKx55MtaoFbUNyYDeJ6
Fb68k5565pMpUpPCW/ItWBKTOzIWyEUwM9T8os5AYBLZd31hbdS8D4Yh2i1fW89PqjAQmKhA89G5
jY+FQP/DNdR1GvNddx+28abnyOnHe6WS21kTWyJ/1xSS5zabthaVneyIHRD5KVamndl4rwnB2rbR
7OoS0Mj40WJLXCsfTU9uKq4yJk0IzvDhEWeKr+Eqm/ALNM8dhqU6Qini4c0q9qpQL3iSfEeIG83Y
E9O80r33ss9IJKbeHN/Uqj2g+iCsM15HBviZ1jy6esrFgiwx8Q6doEKY34gGvvJQ5Kby1Ef9TvY5
impjZ4//l70zWW7kyrbsr6TVuDzN+2ZQg/QOLUGwbyZuJEF63/f+NzXMwfsK/Vgtl5RSKFLKZ6ph
lSwsLIINQBCA33vuOXuvXW47WkcQiFnKsUm1L721bSbBq8RTqG4NXAujFHlKVjgd0JdGOIAFPTMU
cxKx2otgU2o8CkJ710eVw8ES7d8qh2y9OLoYZQkVOoNGC38IhDj8ZGKVNRgt8jy6SjX48xDvhFA5
zOp5Rh5ldfhC5vvWiPcx2rtlVUXGz3pjwvCH2pizpxCkEKcfaTvudOXEeWDO35bxyMjZiCnjx/up
XpxC3WCLQYL9btQKxeiRjvhVn56M4K7OtwVstKwoPBxorg71ZjY+5OKhxk9EKX8Q5GSzzLNfoXPq
eskh5Erl+aGxu1ctS3yM5T7PnKWwyMiJymY31tKO/L4nyOWx29fldmn5PRIJgHroVIoCILQ+TMNT
U0VXVacRgrC4ZrncduBXxLE4Rjq5DHCY+r69k8XsodQR1QB+jYvaV6TubVbfQyMFAhU/AnuxCdP2
6nXxpgHQzdR9OCINzOUKijFxSvGJm7sozl06YFhW3gIZFiZltkFuVW6RpApetxw/WnXxsvB2qadt
oVyS9GItnGQW/SVRi8cW+Es2EOCu4ZQb0N6K9/PYOfOs3tMEvVdzeSMVmq9XpWtoOaFBLT1sQrVX
576eWAgG0g5xmw52SNtHBQWqlpvghJJNkkSnqExvo8Gyq3bdqCTqASySQoo+Sis+FwSsCfrLaZLO
Vv0QkjkS5xHninwvzrgIScEI4uqnOc6fatKtLYX/DypWWUcIJJHITKNNXgdz/6Gh8MP//iDpqP22
1bcWrf92F78WrUzw15AFtDw0Bta5/6/dO/QqskwrQf4NVtLAd25QQUOdBCijAbL4pWQ1yHll2rqW
mJz/qXj/FNmCZsa/1azrA6dkhV9Hs0Nc+wzfTAuL1XKP3A2eErQwtKbF5KVzQIpQDfy90mZi9vLo
hl5wQ4wJl73aJsq7LlXdTiktr63rYx4q415po4byCvd0YFU6AUBMpKJqzv1xTIpTl8u7QCGlqAD5
NXflo963j1M6XpOcBs6KUGPsx9U+zNhtRaU/j2NMP3GeWTEjJNCeoiuCbwoWuTa1GBaHXJFI0RmE
t7SUz3KIm1Wv86tOFd2C4rAxuo1kysQtD9dFicJ9sTjIkktLHEu5z4PaCy1CtrMJXDbhxkmlrFab
vvPyTOMAjgE+iVRPkuA8hFHd7pNJuJqn4sXsqksfLhv8ZV8wJSm/Z1JlBmM7dsxzYv1BDarFbZTs
qAjWPYcSGLNIMUgyjU4w22+mlRwxKtWzoqeXICCrxzDGq8KcF09Uihd9GI/tVB2nSPf0ONiFWmIS
G0RBY3Tjnj1GdZOcnVqPjBssBo/WBAI3W2DCxXqf+FVCxg9VADt7eFMXJeOKuvatYbw3qKBdVWKe
WVQYerUJkjJdLdTPFbNMo1duG0SxrsW4hVkfL0FZRjdFkohuh4bLaaq03zMl1BCeD57VJ7sAM06f
F+MW79CNVQ4fESNSJ5WSY2KGNxlvKYTY6F7NkRzqYjK+QKI86zSRal14Sc3Wb5LsZoJ2x29gUHnT
vAKBF9TNg8xuzMSiwPUyFs+84qT4kS9VQ752kUwh0O/ZMjNVcBolXzwjGT3LWgYwu1EMeixYx1Qd
oQr1WROgw4Hy4pQlk1AITVkEFIiUdJlxWASi2V9rIrFBKf7CKeiOvEd24jhcug6Otik8JjP5qVUn
78ow6RzBCm6TTD0nqQItJL81C2E7lFRKevnaGmi8g88kiw9FU7mTuNO1606Q7GrMmMyOUPnrk1TE
4JDqbCNistVS43XW66Mplc/gvS0b9hy9EzogUpZu9V5SqEays55jIVnL/Ua6by0jOA3j9CX02l5m
TrlmgEFIr4GDd0P7NMYG5vdF2NYTDbUMpWpAXRjqIW7P4tJZwcDcNcSNbEmBA6u8cZpawSQLb9sO
FqT8jP9qx5rIrurLkUi6ZEY438zA/AOrd8VSG9wiBNOYcVW6LCdEkydTvotUtfTlQLY8tEsPhjK0
B6BRHBqtFIF808f7hKGWv6hxuxU68VOLVGoqpJe2oSznWdGJXMs2aqrtJUF+FxaUhlnS7KSu2o6M
cW1Fqu8q2XgsCuEwFAavb6aCes/6mQTK4qkKVSeEpZrh8gf1rj0B+fTyODoidHLKaRVBRqjMeUd9
VLCZ7aRKtJdkYl7YoBd2pCK5yous8cmGdK04okfFoF8td5o6ncTVidFENY26VIMGEMRswdJiD5n1
xIz0kljE3mExfwy73p9lUjer5cCB5X1g1MfcFVudor6OTdJ6Ziafxrif9rK1MJ4NeJ9OWf1qhkmY
kS6fX8MIZLpBanU7TOvZYz4MDN0J3xj3GIdv5RhDc5wT4jcE1nWQYzXN+la0M8vC6CSNZ2gcT6PI
MWdIDcp2JBMNBDC77GlUmsOFK57TvilfoTT7ymhOSAAJCaJT3xi8cvY1qL8SazzGndiS8Wk8GD0C
RoHZCbmGoG1n/WCm1PGBVG4MHfe0OFZP4tgBVFzwhawvhmJuJWtBXrrUngxO2521zLXaZiPrIo1X
9WPQpAepK/wl5TqJwqul1Ly/Omxt18Qfv8PCMdSVKWdQUSBh/o8dttvP/PMSl/9Wr2D++e1d/Fqv
wNkRcatSCf3E2/pXuUKPbe2fUbKAtVlT5n8ZfBh/l9EnAqpd4XdMHPVve2ykB1tgbiWVkQiTyj+H
q4Vu+51aC/a1IvOby9pKw/leEtam0pLmWFNdkybhrrXEDcagflfLRMKujICuns4KF5ZftWXjtupw
F+TCwRpR5wfCYregaZZWiNaJn98ErWF3feNHqkAofCw3LjKiBRoqPa4mXF7nQD7VQ3rqRMjwFOKZ
jxOiQUCdxtBQ4AbkhAu3L+Q0GsKm692xFbf4wWlHx8V7axU9AIVwr1MSoc6e9llwnSZUUmIQGT4Z
VxznRTp+cY+kuJwttrCpukA0uJo6GJaCUNbuoJconwNzW5vmgb0rt9UWF0i6kMSytIZKcGHx1mR8
Zyxjy2yt0lP1nF0uAxDTowEYyXvMn8RWeI2kgoiIpUDoYnmxjudQt0i+rYuPsis3QVs/ymXJcR5P
v5w+FYyi3aTCox+p02dA6tJU5A9jLN2oZEsSGXGKCGgV0pqwW6KQWPHafRQGX8s8eH2ebmoh9esy
uw8BBsVGFAH4WU6anPTMOpitjoF2Uwv9rmG+48xUjquRaj8uitMNzbFUUlJgcreTS79Yio1Y6sil
DexsunVedFKMJrHy6tZ6HmftJZebU1SxWsdZfDHpGWJqgkdcAAAa42AfTeaL2fMBc63cS9XpaogU
V4o0ew6yIxOxU90Nj3mnnoOhGJkwQQ4pshQrdJIcxnz8iKzmEXThDnT385JmAYqwoD9T1ccAh8B4
cFNShCb4K22v7dSIQAO4KCcBSbvbNM1naEgHs1FR7eBpw+D4Ukf6p1rxNjHx8jkB02g7JvKEtMzp
ICzmVTAn4FMs1D9AiA2zvNNimW1DGRGxW/fEbdE47furyaRSlORj1uaQFIZXWd1kcIU6gEt6rKxl
7yEkDxbrK48sNHUEh/QdxJi0wyrrnWJQHxHTZU7QVnCSsUGZdGIXSG7SUMBrRKysFftKS7KdEoOP
6AzjWI28SaX6qY7Ha1C0cGjT6WaUxs9AF1/ETqdHIMoPepFEhyauzspYLSelqe7Vcbobi+BRx6sw
hOPRWCbwKJnw0o/tRztIV1IS0U2mqVUX9auK9F9rom3WTZ6RZ5SdxjBIHvlrOWG4La1qOTA1By0l
ZkxuTLDRrtSaLffO9Rgj+0tD9bZR6mvdlPdLj6BrkbTCQSJ0FarZZy0sX8zlMsxWNIPoyL4ogbyT
8LcOWvcw5Pqj2iznoJA/5p6wyyZ+l3NrM3fdqa2bm1EAfZ8F8PYri1w3q8h3U0rqXdFMmxwJTp0y
suyaEv6RuWlV82SB2B/ncFugv8asbF1NGZ2JQiDGdyxPTZez8ZrPXUUcOb6DWz1pbjQWrOtUTwDG
jEq9lfXqrkKFyKU7HuU5hckPWk5YlKcCYqZPlpoA50JTt/Dt93EMDV/RIZQoSfo6GcJxaGpjI4jJ
c6L1d8WcvAoV+L+w6e8XArfwlyiPbaps5dYgECXN3LGiBR8YuQ+E6M00mvelpT9ixt0ONgxkTaE5
lU3oy1zqgwB7V2vXayndTHJ4my+0S7FFk8AsU68ZUmMSjyU/tzzqKsOPYc7tXozzbd+kW5AcZMY1
xlUUWZ7aCm+jAdAGxUzgF6q1w6BmAFVSTFex0jdxhOo5xuIj9uxtI5OjZCS1Dce7hqTC5d1KE+O8
KraVqQd9lYzJlU5DhnxR4XoycfyPTXyeJgabUJ1S6E7zJOLizgrgxuFpZrdx1KmbNokR5fdN34IU
C5c7qptNONRwfepJoMePIHMRNn9VLr9buZgi2zZNDUZu0DxFiLf/odPy+JZVb83bD//1vafrd+7l
X8WLBsxPxm/ws8hiNW79q3qBMIoZCSYfgkxJWWm7v8o2VvE3xi0ge4wskWf/0m5Z7492C19SkFTT
iPlTI0JAwd9VLz8+dOi2wPtxhSKf/227BV2IkCpxqILDCvdraJ20FE4D7kaAel5GAC9F07FSTmYE
+XRN5JeRcqXptZsBXsBCnaL2i0R9P+nKYW15R9LnwCCwms9ZEX3KCo1P+WoAfTSUGBnJTVrkO1a9
g4j4O8fnPWGild66VvSqOvFCBiEq1P+IB0CiiJ/p2VFniC5r8VFeFKSl0nXS0PTpph1r88ey2nrH
cLhbYaEJ6gSaJEy2jMJbECzDuiNZFiIwMwkbk68jKPqe2E0v1EltKgR5a5nppYLGNRXTkVzfg1yZ
1+bEYVUvY7dqFthFqRMwGVOYjlp41QktcBYBdewMoCtVE8L3Xmoy+bT0S0UySiOCWu1JE+NTGC2u
1AGmVxV/js+G2DExq/QjB097AjnL4VshHyW4bxEL1CXCkDI9KvBIGPb4stlcDVr+GZKRzS3pzYt2
rLWexBkKx4w7COa9VJm7hb5Qox4TBRp5V3dEAYzXmsERbrXQYsRLpVMi8DyE+kNSyDdlm+0r1Mvl
BNE0MbOOBrzqFkEesuaFF6OWbox06JxMMHz4yRxKa8ID6vYMjAhtKx2wSjuKMwh9TQsafp3mXKkE
FjeLO1fmBb3ckxCFO0FOzzNpR+1kvVbNtJPJSk6lYq8v7bXAmbBZ+V2NuIUO4iI6JSE5CHxkzje1
rBzMhNFCo8SHNlNtfRGOtfI2Rm8FMiDyMRlVh5sYGobQeDM237BqPnuVLlZJRLFRncYweMkJ3F4A
KtFQqzemzPzYCv1eTq7/WiN/d41E//CjdwwDKljw/yboCO5y9/Y3/3PFLv+DfbGs+/jt+9b0v93f
r6ulsZ7LVpPW92c9RG7Qj3DFoDD7uWv9q55iNa+AOmchlzRUFb+sluQQo6EkvIBHjk1BQxr3J0Ru
KPq+Wy1/fCqw2ZLGpAGa1Fiyv21OaxTPOPDRGBX1PfIpL0EPJFeHuD7qRQdFtD61IQHsNbX6ZEE9
fskH3dWRm4VhfiJG1ymakTGXeKtrsbeIeADK9lQYtItNFrjqEhgCMxhyz2nhjaMOFRIekbWmvxu7
uPsygxOINq17DtTRHyZ13xkP3bBv6dx21VeFxlxsQRgYjZtFxj0HPUOLd2n43C+vpn4jsS53C6Is
nCdizXqnuPPIAE7WyTh5K9vuKugLfxYIKlXTbSMYG72a4Tsv5qGMMh9a1FstKS+ANbHD58ohUoQ3
Qs22spK8jehMXOTwPiJGGr1k6zljaxzberqVlcCpNCbDS5btAhXiYpMgISk72rraOVKV62QsdqOh
PBaN4UpNi4+/cJVSedVFIk0lbVvA/+nm5SzEFIvB4ptz/74IoKJncflYPcFjCGCC5MQHK5k/CUY8
RqaBzK8xvDD6WqrhZm7C/ayd4vArLK0jwl7QJhHAwRw1bNH3Z00bdzJ+bzsPCIPtW2IuPovuc5F6
BCkFIvoI2E4qEn2kRxkwF8FyMzjTOu1OJ9Tlc95MW7rysKNQEENFqdvpUKTTMbfSHkhjuyNyhCN4
d6MH0BeoIXUSUjo15yTeHJuK9uoMIXeytkmnbwzBfGqljzjLnSZo7vTwLSP2vjUfqiB5J8cWEA6i
YFrao+l22k6pJC9VkOrEtylVfC2/hBAzEQOhAQCZFD/Ew3JXCscxj72xfZGk9zh5IgPgqs8R45d7
a/mceHU6CYWhfBOYhp8lW6kCPBLEEFLWEC9Y00C85UrfDmgPpQn1Xfwqaw9p3ttkEh9VCKMa5hvd
XNyCU6eIUVgeUvreBGPRuciYuNY6T2qx7Vj7dRUfDHmRFWqJnNZjjeBDnfyFZPqS71LG3lui1aw0
w5UtrxdJGWzw2vT4i8hfh9INF1gypS6WT2dg3qxNwXXL5ISkJJ9beVhj7mK1ve2q+gx4DzTqsLcM
OI2BXtsdmYeyeKpkcKJ15SW6tAkL3CzQLo4BGL12HltUDYXf0ESYyvBYIwMIUnbgcZpci0BRq5Kv
BQY+Gm8Nm87zBpvNa0ELR85yDGwRvq+uJz3ajMjjM58zUdsXpNvzluVpUSvPbOI9/NmjZtXXKjFo
w7oB4+2oHZIeEDzQPdeGewUCG16ZQ9JeYjN5XiZHi0ydt2u9KRrkL9EnLCGvDlcFVPhGHflGPPl+
5r07tc17HOaHsdVvUThsCmb3gbAq1yuSi+LxXFuwc8XydYmlQyLQqTFwi6SLx0zqsRhvME85gTG8
90rtiyJHqgV20NxvdI1rruNyiAPlysJ2BJLVr63ppupjRkziFdhekF5FDFG+8DjTHkqx9xsrvG3C
WkINkT0GenI/zPN7YDVf+qqxLbPxEIXIJchOD5b3WlffQgRl5JkflXC6VufkMCXvVo/cK+VJV95E
Sp6/NvKfNvJv913pR0KhTIv0j0fJN31cXH74r9/oH3+93a+bNOcEHev4Og/+7YEGbLmBb135MY5k
/dLPW/RqGJEQm2O7tmTklOtU92fJo/r3VecoYTdX2U+5V+XPbNE0hr/boqkBmB1zqgKTTnNX/k6H
PnRxFIkV6Nl8aU9Z1et+v1i7VsKREZtjQxBgHgJmxUYoTZSemMEqp5XLRxXhhpO3CeaPXIE+3eVw
bpXpcTFIKV2kbnYJCn9QJcB+cwj/K7PM/Ksbw6tKrUA/WeKVGsAQBuOpr/C/KpTeJjmhM8tiJ5cQ
HJRRrG2l5kN1ESK7G8vUmctkNwo0YXQBI1dUID8q8Z16i5ld4JFD1S1Bm2cF5tgUdohbG8tsgyYk
WXuKTmIPyKHMxTfBoi8jVSNEoCnPj/AfzjNaescoCpTORn+nVzBwWUxeoj6b3XqSvIVqwMmW8k7N
6/twaOkFTuOeZOHTNMVEGs/ZyLKASBL/KrFDS/jUYWXbYanG/UqE+rucmk+TYT1mWlvvNKMSPCiT
NT0Tad9SjiFkAQOxDAQ+yFoqXUtTUPtkInEIW+/fCuQe8Zl4FtXRHXE1eGkeQxQrA9mJ9JhNIOos
n/KnZMIaBg7GVexxYumnBc8AW/axq2PL5XzSn6oy1m7HsL2r1LnkXBq8M+IloLkxn2Yr+Cpruo3x
TFw91UzmshJf+pQwBCEOrhoz1PdDIdMYNNPzpCipD5XR8kwhXp60rDSccYEBX2tQtMCVv+amdFHC
jInpkl8tCkcrtVQNFznngXhmDseNeVGUuEe6M6MbLYQrsYPr0U2EXbGoVooW2EkSfCiTvsskajVD
C0c7n0F5l2VnuF0SnftVnDlmEH0W/Ii0y41WGhxZz1aG9THLT/2eUAq1cZSJ6T6NjYaeFlYHUO1o
cOcBeahGC3U036YMkeq4L623Nj5YHbHMxGP3MPghF2KtbNB1IkooroWg8gUGqCNmyKi9bxSNfGDB
BpFJR5zUCDiUI4zaAZgTdH53lobQmVdB6NDhexKmt4KOZ/kmd9YDMgQMvIjtYjfEIu+FyZVqpW6K
nkM+jIMpIQ0ubzLGcXJVHAKcWI6a1SfY7rxGNaIBQFMArma2Ez6zVsa1vunVUQAfvQ34lCXmdhfq
u1p05fitR4e2HSZlghudYhcl8wdpFjQU2U8z0Y+bBUFijRkEtC4xRHgMgpqYLdCPwrgLde0drcVj
rsk3ZGrdLjOCkDHCUiLTYdBvLWYk034s9gvv5BDGb8zURLUGWIq0SMrWy4LyIsBN73UG5fFS7JtR
sIXh1hrlfTDjvF6i8hQtQH0FczNUAgkqWrwddXlLgoBjNej24sU3skdFT/bo4Ki9p84bJ+GQjVF/
ys3iJo2zYyvKB8wFkQ3e447EwtrU33IC1XGhyxuO+F40LU/ymius1cA6A7ojMxcjv/nUPsuJdCPF
9G9SeiX23J1lOXvs1PAzDuebBTYgRUF0zZlbcjTSUZapvaXB7VR4KZIMNL51qaMAY8L4lBmIAlVG
1tKxnytXTPZG9p7OOR6L8UPPSkdCaF5Ur8BOnLUgVBZ5g5ve16PoOa0bBJzSoSD7ZO6NB20ZGQA0
vIPi2Lb09mFhLJIu4a6yrvLpMQDIHKop+MlS6B0ynxQ/VJej2uTrWk32nhHuAvNWSC5m9qAUMwvj
SPUhLAQNTCs6UZqOlcGyqgrhY9krZwtYzSZP4ccpDItL86tazJe47l8Nul7K3L4Mw5omk0qZ3446
dLxQTm7ViFn1BZf5phqnHNlmTXANZQrEMrdD1KfjxK77S0d8ml80VNdTTX/dTOOvRb03wX7nCXqh
ohVf4Ty4QHH3mTbA5xOv2ymY7XZSqZ669fKF6u3Mg7bBwUs4PaC7YU28jKX4Emj94yLOi72I+V2i
cVJAtv2pNtP/RQ30/6L/lTqDg1rczbvL//ofP1o56D0gWDNRq2G8+I+D6mP8DgC/+J3uxXd38Wth
hG0D5RyDZRJcfkyG+rXXa65fAxqiMChWVtryL92LtWKhRWFAhAZOoX3bvYC/s0rhGKpjnf2TvljU
g9+VRmv3gtoLdR3Efjoia+n0jbROaKukbBrZcDkcW3G9yfrMh8m370lgrwXjsUXFi17ck0bdCdSF
A8vk96wvK6JerMdtprauZQnHlLQNox2IYEH6K+OsdcDJOkEUuS3y4LQaPMB8sOjS+3l5VCwcAGq2
U5eCsKTUwU+wN6LwdRh7V57CwxDNXBfjpTDzbZKEN0uQnEl7dgfyO5nwH4ta24kIXIrWj5TuoGnl
UQxCFqbcDVQLzWtBDIYOgSNfrrOWcPeS6JdQ9JNG97K0fBXFbAPO42Y0tdtOmFxVAX7FGSKr1zlR
cV2r0y7gNjoUdUHMUTc3aNOqB4zuNA8XGyi8J3aYLWbAIWZaHdTO2g6avCF+8wxq6DKZl0XP71ke
Q2RF0T5rogMDWjY2DbUYKkaHhstNKCQ3MQFN7CFfpsbscrDu0OW7maJ9jtPgSxzG8ZUkClGrCklX
MYPvReG8KMtnQwBaJnfbsB9eeoqLvlwFXvOxFqKX0qgfJGPfRPmuRmoU1xNdnMpZ26zKlKwWknZv
heYe9NGhyeUDCJZtRxZA3uXOxN4WQiBgdv4coAnT226HiWozZU/dguRKfqLI/TKbYau3H4V4WwTa
PoG5n8FZtoZ8Y6rb1lQfA6HDf4MArGCDI23KIsIhBcFhIyciZEQKXtupLlwtpSsQWNLzGgIekOmF
A85pGRkEWnNbqSKWTkvcRUL7Us+Rn4zdPQVnht2u8toC/13G4igG8TYOpZuOAUQbTF+pEU48dVjq
EmF6V8m/1OkaT5Jg55NmuerarcnWvk3M6htxcoU4Ift59/nXCfKPWsEsVPh76cLSDl5VNX98mvTe
f/hn8h1K4Cc33Xd38c36yTInAnH6aVrGSvjN+onK5me7nPpj1OUv6yekNJgDJshEYjC/xQqQj8kX
IDWRtCUS5PfnHM7r8fW3WCYOrqzimokqmeB2dEO/WT7zrk1Lw2Dn15Md5nk7ae6JQ38Um9diQNs/
oOdZRLgnpat2DwHRQw0IZNCcmwFbgISUR4arh5KHrLkT9b/FUbNljMW4Q5BqRwoOIieTJXDG/FrG
5VWIuLfegRWgjX0x5qOGQi6ubpOS7hRXWZ6durJizaAFRWycNEZYNjh3jphhLKJ/TR/4NGcB5RiQ
yTT019WEILoEQg+VdM3II2HXGSkkEK941SLRbBTknV6Nn0BYWOBwvcb97URMTWfMp5l0kIalZx4H
IEloIXGrFUprz6Xq9FQ5ZtE5Im3ooAo5BLU2RJTzhIWDdxkyjekOFq5LmPapKEm7La1TPqU3ddbk
bl3oB1E7jDq1Pa0lN+iFo2EyylpjjFQpBndQoZzUIPnoOVRD2aOUc5exvimmxyZdx4MTAoDQQpPd
+ytsCanmJohMVw5pCq5pu11w0kPWHk2qH6PlMq0xV0F4Y2mLo2SNV2QhgTTCHQwI+sQ0CY1hQz0e
B8HeEPS3QD0LrbqrVPxW8JJBsYN26Q5GyTqTyecqfwjhIIYoy3tLo7RECWT0vgTjsRfZCKaWB1R6
vdqcFlNy8+EGVhoYWEx6RgPvCd/MXF21aniQk3nTj8lTVDIiQBUNqt7VCeOpBBkkzshh4hBJK346
8JJe2o3t7Ak1bhWdvTu7EztCctqwux8s3B3zFH1WCm+DOr225ALDCTnkwb0FUDLM70sJc1o249JX
SU+lyhWITJ44aISiMxf9Ll+CY4BDUeWNxGHQHdC79AlStCX5oPftZFK0twRgO0Hc7AWrBLqUXImY
J2sORvLYH0Ir8YnuOtQ4eJxB0jcSA4V2JVdhOyqAhgKoYSA87NRekxFxVoi18yDh1Bx5Fd8SqPpT
GWI7SdIYU0obXAXT9CZL0bEphIekX65GucUpalyjjXJSjrvaqBOaxJxPDaWTKrSHNsjeSFo86nr3
2qb6HTBr5Kl5fGAY+FWJ82eccAwTxG0lEXUshzsAP0/4r7mrpvDranzTg/SSr3zeftoaAYfWOoCS
ncwnWZDOUWSeY6XeD7K4iYvg3AYA1RmX2Cm6Pa0D+dMxQulveBguuRWcSoEaMjJl8xrtvzafP2pf
Yoj+DxvOP5qPKK7iH/6ZvYXl3y6ff1tDYP9RXJof/tn+z7+dm3KIL5/FR/z2t3n9EnNK560jmfG3
Jf5PDc/1J/28L5nS36Ew0qVUJLBeK3jsl32JLyHqxDnx8xfYMn7eliSF0aOqiSt/Y73x2of8ueMp
yX8ntRm6C91SRVYRnvyZjqf0/bbED2ffIy1yxQXSRl1nlt9U9e1YVktf0t56LG0AFPb97e15gy7d
viuc/4axSBb0d3vg9z+MA9S3PywKMIwm0frD0KkeJ5elyZbs0J7swb738dc6z7Mz/Pjpxb493+Pd
cEpHcD6ezp+TTUfVfhc9sqIcJim26hSuzEfomvhf5MSe4EQuHYlD4cZe4oZe6SR8b+1EfsjHhQ9d
Ylfs1ttOrui8Y7Z1scNuYi/yIxdM4mZyCGmwRf40DqlTNsEELj/4g4mMnToc2B3V3nSe6Os+MHuv
2HBZ+qONt3BbcQPI4g4pFG7jlG7nEBPvaw4WvU2xCbx6q9iKndpfbBsOisV9cPpqNpGXeLErum+i
K9qFgwDTPpp2ZT/A03Ms9260D5r9DMPXvg/t93vU+vzxc56oy9fl5jLbM4/yyzm9vOzXH/5197At
nEv60xrxh3DMH0XI3yIlv3/dvgMg9irg877jdau9xu33o9Px/L3OHmu2M9lnMMrrc1TYt4yq7U1m
b25fa/t9sM886OcLO46DGog3F+YhByKAff1e2629uz3HPKFHGB7cAaof+62yPyV72HY2KXlOYr/p
NvZlZ+E5xfXuTD6qH7vnLg486c7ovJGuyzMceakPNNj55uo///TrfYsE1agrf+/9ikMZVYGocfT9
rmbrGsHqpbKPfPQwR/b4Y+Nad9FO3kyYxgd38OUNTuC7ZIcq05/84Eb7IFSDhdoiWiMnXZlJt8NA
GY0tGZoRDm9efSIuO4JsnOEeW3F2QdBj7iWfZI69ug826p4B5L7a4SjherxCOcU/o5ftmqPkN7tu
pzqSOx1TooR2dc/nZOf1VXamI3N3J9xihfJE/tcdR4+p3EZ6hgGKQX4XwnjbW886ttotWueXbrcc
kxdzv35U27JTnqZjeRtdFD/eMv0AiPcYb4uL7Iie5IaHcBsego3wQU7hPj2p++EIVo6LSXqOcqd/
hI0jPBdnzdd87CmutG036gPdaukouQxK/XC7/lV8Yg+c5RjRuTumt9rz1G7VL4sI1NzXv9q3uvXH
xwmTL4ZmW/xCkNXsYLt1l+6e/5ys5+XY3EvHaRdum2N4IqXGRhbum3sc6Yo/uOBuPKgyruS+r/8w
UHciB/nnQ78pfP6644YzsXYcT4afbrv/Q9mZLanOJHn+VcrqemgDxGrWNRcRitCK2NcbjIRkE2IV
62vNI8yLzc85ZV1TNdbW019+55zMBCRFhPvfd/fOJsJheu7QlmLfYUCeLa95mkl90lw+R7fFi2TV
pEVv08siS/CHHgbz7pGTlo0u2UJ74zPYTuO0dGv6bK/tuv0ETpx3nknTPr0bxH73Bmw3qHVRdtAO
BgJ2zZ+jm5qjPdoU9qlHmcHdbTacAlvs0wbPzL08uCQnfr4k1wG9hgdlve/gCl4dO/vpeeUw1qL3
CpgTqBz24tq59eZkFSzqFBItKqbCBTFk9TN5tz5BGr2TvL2dZP581BjRIIIelGmUd8hX7aZR5lej
1+DMxUFCbv8I3qNLj7iCJTng0rt2PoMzYywp2o1f/fesBCpN81UavYIXS91OORwqpTf0LcLpiHGi
yqPr6tY7TBkaC9jRe2c6h+uHleG9VzY1fUtOvVd8SwhYE3ai92VAubL/TGojJz53Dh2Hro7xJfnD
D/fFm68bZ1XWTTV7udmo3i6GFe+pzy4T+sKHfdgj9IjrQTNiko1rTh7x3Nt20qTQJsE2fNmihigA
jLrAxmBVab34yHmQ9lK/aumotNp2ylqIC/p383jerXhl7wBxXeMdv6HjpCnZN1QlBMUgHo1xogXG
Su4t+cSHFdGHTmFZ46FqZusxEsc++QzZ4DR196vcpBGeB3mAqyVhvm3IvBV2aX1GCjEIqkNJ/Ydy
v5gxWf4OehJKqsNEtbBoMt9xi+blPtybebgnAFOOXETiK6qbils3W5e8Gu82q0Yl/+T9/i5Tnasl
Cce2pjfRcSVsW2BLMhWtDnqVKVAZhhYMNSLrZ8Dwy6Udhz0HbBsS1InmwS78+J8IkWhfyGBPILim
xp7pjEF5rn7ifWkoLHWE9m88UQ0uYIiRqfpPrwlRyZPXWUcJToRdB4IxJ04VzIH/fwad30xT84Hs
PtumJU2ZA5qc1KxsYFj3hTogcpukEE5+47/Yedn/H4KU6oeCUV4RUCzrH8gONuMo2BzW0r5wzmUQ
U94kWsUFBSA1VaCnhGJwsKXxwfKhjzv74b/2TbV3CiXDtn+Cnbl5OyXb8NC1NfjNZKOCo6UJyUkR
cnwSgiL8y3UOas6QDL5Vd9j1zHhg1ewTT7mtG91s0QAjuF2cRmWziWAx2JG1aEGHS/cT0KgEvmpG
t9lNyw5Uo+JvPbp07y3HP4xoZRzmbfQbltCMeBf/VtnHqk+Ite6fulX/0pXLyCbXwLaDC6IReTYf
9oyWIGbLvZqqBAAwetlnQBb7vFG4XFtMCYB+CpxW1cr+3VCt6qrKd7JhDJtRnyDIOICDPYPiBXby
8SUO0vRZQmbOVtD0EgqWsgyVg7BgmxAOxHtK5uEjYLopf96tus0AR9lqRmObLyBqpi4nx2kJEhD1
q66KkKIQJM1ieQT5jWgIBdBHDnhWta2ynsx+bro9E9VwRPCHT278H8GDCbQMoA6gijbxDSXUKlre
tb1dcsOowor2rmiAR7szBIgNFyqpd+vBp23df7R/2m0AzmXCi/AFZ+RV/VMokoH9tj8XdkC2aVZQ
7cHg4PYEyCGWtv2BzlBvCkJyoscgZ/jaQocOOwJViUaKgwPlUp6MeDyE+MODCk3/zJDpJ47iwR6I
TgTZciW5V0FZhANDgYObOrht+FAFp1av3XJHBCU1FUCe/N33mdWq57qKWoBLwKclfbTpNgKqCRqd
3KdhpM3Nx5Td4cKDk1BtG+5Dv3RDhaQBuxu34Hb7YfxQmaYsxVTUsuIe1Bg9F58uam6q0U1UXS8p
xjKiiVFppB6GaeHqw2Uq6MKUqfCGuc/kBl03jCgFNhpu01zckvcAgzZhKXJ8AQch/aO9tU7d4u/g
DFFAQ0CZuRhR5WZt9vfE0bM5e/ehxhX1u+GMkNmJMIcAHsQMAFNHjHrEcEY+R7IBOiQqCzCGekyt
ho6iVNVMPai6ua3zM3gyiqLRXkfMfNL0aHJxC3iCzDWP8Vvo4Suf6VWgtYiIqqIbsaYkoiXCBQ95
ePL3usoub2zBrbNlJEqY3J4MFbx89q66REHchiED0xDS5G1zgdcRL2w90if13muwxDuaHLO9FLjG
4cpS6iydc4Pwhf/op/IlHQZiqa3bydlT0+m02xOSIXkIukpz3Dv3rQruuu7SBAeSIUTondRo1e0P
P+bknvUZq4F13mEN2Ai6E26GUoX0t0DrRZET2B6xGkOBkN1/7ZbqVK7HiDl1jOlbzpoYVsWWCt0K
5d6UBbJAmPZJTaockJDahQcWEsb9g0DMfNRTslQBh8oXdc5taql4EwYdltegRdEuCtr7u1aRm/Ia
meKtDXJLDK6mGb8wkhoqC4S2xr88se0dVKeuO/jd1bgTBBv45zTMfuduE6o8qg7kIXu1PKol+3Vx
C8MnGaEbeh+qPQsiG7Cb9xGqX6MSrmtH7orxuiyQYElQY+vkGOC0irE2sCcdiIXZ1MILBd0bIAvU
D1KBLHvV5Dci7Pb2ogMhTwya34ff1HVNq2uT7FU4lacnfbc9ftqa0klyxYphTPhocZkO977YknSI
/n4dVRz0GLtiSCv1ep1ej8Vx7sEvYodzO/NEApgFdQ5Ej3U4AyRTyQfSXXk6WgyxKbR4Mbm/81Kv
RwqJSErk9Eb9PlQgIFoJZXGC71jH6Jg/Jd6iehhnV7NsIFofUc/rYWwPBiiowCJ1iIBmAT4fj88q
NrHX6XjLDADI5QjicY1Pc4Wg3f5BGn8CpBVkQQUDXPPHY3BiMzU26Yl7Dl6q3aZNOyY8Ng5HTxYD
YHpdyZ2EGmew+9eoAUDbQm1gKQ/5MxMOXmPkQevgE7PcYSs4bbwOkykjJNnWr0uiCa2jKkxaowi5
Z8Xuww4HHbtHXe+sNi4WxR5wHIm17aj1auR0HMWLQgR1t/tUc7PCQHbUpPv2eT8/yo0Ym+NmYwrt
1Bojuqww2zm1sRilZYzyh7eIO17vhHTkDEW1kCNZdjooBu7d/Zi4t3cDDybuxE3cJ2R58DqW7VxN
4+Bge7+d6dR0Bre/UyZgK0SKZyOmHp3vfivussCu/y7jGCKKTcDNXvxIG7zwo+VhdBjqIXUlLLYA
NIE10V2toihy1GrVkBVHoxUNRE3TvUcCWtvhxj16B955icq9Ld8xWBfoqLpvD8tJH1obl4J6HBT4
YoE7Ejw4r4k7Ij2UfWmunr4ICyK3XiG4R8+oGdDbR5O+jhzqn729ITXHXsGfgntXG3cV0ROcvRxx
QE8DrAN7QtJlUDtnTmV8NxPX1VvVnbSqduZO9tpt2fl74di72Yw+7c3ig/ZcVdtg1XWLxTDiQvYS
tgdBRwWYUPRCOU/sBGFBCwYEBsMfxc+DvktRzld6DUSeVtaw9nz76kFqk5koijNIrC0uCeQvahfq
mcON6L0OIXMP97IoWQjzJDZ3u4KEcDAXBG2fyDxbwilFGAYRkqkJja/Q3MshaM9PRVD3jYHx1mD/
aCSOAHLX1ES4QX47+X73svWleAcwVaWildmbXEK67w/e6+b3esW14Hoe57GoQfRl+1IvicxYzILn
IjmgXwzSrYZzMbvY02P8DgkLIXCuFpBbr0eRcMZhMGvZ4AOO//xUcap99f2RILXwbM5x+0gSdxS5
kxZ7Ak7z9r211A2Fx0BMpVmqJgjmO0chh4ZhfeXT9MXnCiMagBgW+1QX/8KBjyA/ls462ZERk+lc
YiWQ2Ki76nYjsq2QAZAEe4WXHlktqDETH9Df95JdlS/SXZDmFKDzHQM4cbhUVQS1QN6tp2mxLigT
rp+IUPT9LU6vyG1BPq1Wy7Utl7fyCLyvxT0nPP3EH+GqYsHyddfdu1r3Q/HqASP+aNLi4CdRt3/6
IWf7wc0cnlT0Snfi+y4fPCMVRcsShDiAHu66C3j8YaeVnyq0C552napuf90n5MJH7nrVXR81IyEM
PMMn+4chTOOubjxTxALuaASi9hYU8Qx8GziKBEgF6kb8VxVJLfsS4d46D/2IR7iyP6xqRjM71Psf
IeIZ+8H1apwO2hDGWwEC2aJg4oSZcCJdf29gXHKB1MvKvj4wXEWk1DA4rP0pKHjij1hG94QfyNWy
B7sL0y7s1O/1xmOvszGXrY8WcUPfHexm9HZDy6Y2rm8tnCPevHZ74PUAqwVopWodfl/Wrg2UUvkI
SdJpdAYDO7OWgld3gKltB8gdz9AAkvenCFa0/Db5X7QMfZj3eNszCtDr9X49ZA4hMK/mYiaKPlvu
bIaHIrmFuoxso7/Ab6FHbczwERVMrVPj1d0vKesoOnuVjwu9rKL2/a/mDeuL/VyDeWWpvd8e3tWS
nivqsFFUz1TEKf4/jslP3OdKFaf0O/xkaucV9Bx16qemrQqMCq8qOavpA8n/kp6kugpyoIhu/MPO
bvFCEBy6aRTw2rSCDBnmWHC5KmRqM9s27Y20e2wf2ozeXZrG31rV6I6RS/Pl5TOpjJ6Lt2mg3OYu
vaQNQ8+aMSqNO7HtFwKieIxpg1ro0X7FwtFtOgajJ4jJtDOYt3bP4V2GB+ZuDzmi8YOxKxX3kavM
S1uZV0A5P3kb1fM8b4wWlft0m4wefuYx7Xt2Yaa3n5HBqhw8TxWuzC6JmbNRHZoMQhB7l+IiDBtR
IzLkUUEzHdkT3/rFu3iDwOPsblgXGBHlgFpHt6B/vwf4dKfTS1z3qt7T7oIq//L37D7Jgo+eTiv9
qqE56rTOBxv94+g4OiRUpejshKMh0yfvBxIV4xMgctttQhLIWft0aYNvL3axKJLpqRt9ShM1JBAw
ddbe7TZhHgwFmCr+iO8duHMpjYzvLuNxeMwXFgxNW5HHJT3FkDFzVbZlm49ucT7adHadBi/WU798
p/++S7W7J7opp44U90x4VgZy9yCDxKAPKWWmZNrxjmNyiXeD6Z4FvAz6IL0J4n1yi1+ECea8Odzo
BV0YzEc/7dveXdQsSlGCe+CgQz7MUU3PaqOHIZnmccFz1kKgZXsK9gntsJKqd4u/NEubC/1270HR
nS9PwT0uUhaqeDwajvo0fmQ909zc3TmrPrMQeqCiMjzpdIT75m2bXdprrPMRpSQqoa0NT8k+8b9C
/8ApSJxD9qiBhTf+aDOWRX80jZLsw8Sn4BKU7THhlrbQJeHaJb2AazOWONwnWSAb54RsI1o8+goT
kOzNvblXczUph3pnMx9sBoOUQ8r2u02+8tFjdMePGdxiJqVw9X3CfhEIecZbnybDXPnF1ojm/HRL
+umW7S2oTe6xE87bF/ZX5lHfvdNDnYJscGE3d50/59n06t7TlSXKNkyhCHbE0VcJqfSLKlksGNqo
ii5OZyOXnqtFxb5dKKIa0sS9Hso9Y5ZPSOaqJAgEbxsyqYjwXPnKvbJ/wJC+ENs5mCKaISN6o8xu
JsVB4RFX5irrkAvOtemrwc6fvhtstHbdboT2ozSadpxgPAxDjejYqtB4495BztIxe8TT3px1yFB2
96r7w1UX4dn1/WHY9wkPu3t1j6EWGkHZdVHtww9zbr2tRJ6ggW2v4C2GfdRoLsuFwynktyiqUNZP
UGnY50o+Amur/C6XIxVeb8N+X2ujcO6N02CcaOQXH0Tnhg4SsoZVPxye2ZWXgW/CcM290Y/5hAda
P9TSg6CTUK45RBR8t1zIIwlFjros2fVDHS6SZHFUcA5xPhV4xIjwQ+uOinU4ZJ1+N0Jy9odGy0UW
JU0HOvVne4Z95L3W7FKAFo1mvGBzdm6f/HPLmSKTUYjPACIRtC3nyyxzNX1pTxlQm1+Iz6O/DxH+
7FHFllV/veZeO9dnk/o8l+jWbK8mglaWx3Z90b+63Z3bxVBY+8MhGz6EFlzCUyyMZldE9nIzjQ2o
ihUq0SvBGPGU/nZ6geLXGKgQXjxcYBOyP0JUhLe+5CZ0KVKwAWlPny4UOVeOXvCekgYN5I1JgrKf
JFM2TYfayGIMVoFJDOwiNgkHG0+TGOhAmsp2U4unDDsM/8a892syyd+IVkujVF6FDgUJvt8KewMd
Wjjpbaes6+0uPkBkGXMe8ASYiJp+TBOyWVzit3VC0KbK/FOVrsiKsA178GlwqEOeik9PC17FyuJ4
fonmLZedMf+JuXoHJi4gYxOufBmHeKUgkjiSaoo1gMIN1fRgP8DXE4C4gdiCMU/Yb+iYkmEYlC8w
wLF+sX0qDP50EeDm7VZDCswQ5vseqNsDpXoOni/HPIOSGZL8oQvhMy6qXDvmDSSLW+w1qoclnqce
Fl3yr2yBdWQbcv4cd4OmV1we6Or7id/PznFW9j+/tPiIKGP0w4UmNd1v+DQ8gkmhHlwz0bF1axOC
3JujqREWri52y8yWfbGnUMnDJITxW1GLEJ11eZgNUU29jtzZpBVFfeFGYRE/Imz7JuSbw8u0cOn2
YUqY1F/jXlZ+qbNCVV0f9ChVDcy5FbroKFqt1v2NyyWE12Ej3BFcfAiZDbdRVUM5/MQBYjyGYThc
LPid0CEMhmV7UPF4mkwRxtPp+I4Ny97iX3lBK2OIjAMx2nzp6+8EARzzUueKvCdm63gE6bRGBpLQ
6bPMcNh/wz9DbgV/DkOAR0i1JnSHR/3LHoK40wUVTD4FHGpYAu7Qu/gzHA5loVe9YYtJt8SsnBuJ
qTOQDvnm6HewjYp8X4nL8Tu4rI49obc6fGcfNTWfNNfziXPR9XDrX3unm5tjI3XqJb/5S5KbM5Sa
griwLhmmR+7Um0AZohmBDP7/4SF2DSJMpvEiHMJ2Qx6SkzOLS4BoWAyHcTKUB/vzBeqcJTjN9q4F
RNG9XJq2q4WIGgZqAZQLIFJ4wuGBqnrvFw6MxFUpihJ+L48qT65b8G5BdV1fZ6vHAqHX0KeHvlR0
c70lnfjhXTqPxalz6qTTczKP8m7WvxKtQcmNytE72rkgf/nsnkjVmD19KkzaT9wAYqOsmVEij4Vp
3kJOuAdz9S42w9Df2Ghu3MkF6+trQ9yxcJqBuBT6mAxEiKJ+349ak+iJEfrWrdzFRBIfwVth4oDP
R70WWw+7sTUZtaJJdzWKEFBz3V0PF33xLYs3FEfqH3MYj0Skwy8RJXrt41gFrhkyj0WGAQUFY+dI
IF98rWIGCe5iN0LZGI84Z3DulCEVWvt9xTBw3f2a3d1osop4HFijD+hDKfARUo9mSe6u3wx4JMw5
bB8egDox7xaWZ9Tp5UuKIx4MeTNkVLQsDqcut8VIj/COVt2vu7irIx9jlaQLtiHydX+BvOsjNBD9
B4MkoP4NbYZ6cb6mNeWleixkBLCg9FALq88+yg+YW5lABskRvQZFR7Bd0Afda9vbJi/dSz1JJ9np
5UP1Mvy16N1tImhjio38FMeJODLI96AIhWAxgQCPbRzm3kL4C2qdilQRtk/CzD3i/45GfreLmsIX
Mg3Zp8M+EjE8aMEhti5ZmNiEQzoZKjj1jbQGqqdmkaAQia6w5hqpwiveXReQjWgMDZAElUEc9W/t
3hXGOYYy+0QwUQzhN4fHlVAkOIs+RDQcJr6Y361JyxWJDRSFIeSnwmqYDgxCbQ2I9X2orc/hIZMX
YVJ2vwRSdEVQTkuGvxugRQfbBEnk6KQqOhpW+5qv0Gf5LC0MQT3ugES4oif0V/j4sJkB5rILKEoe
TVhmUT4v4CjTPiCYGC70QeBMF4sE3Ve+pjwTrvQQWc5msBMiCT86XnZ6HYFBWD0l1SfXe5ho2y0E
3XXfD98xSwJaF2CEj2+RX/UhZbQcYLWi0J6BAK7HwuIYBZp/gQJ2NAnBR54EYyJMYclco0mK2vFN
OVK3AViBMUDPc9t/JWHezTmakw2hQeqyWwLxQy0iV/Q9ZMmQ68lmAFoJzwLI/+N7zh7+0JrkIBYp
N0Cl+CbZsDcIIcGtPovgb4QNm8O7BMdDXjy5X5VRNGX5gyBGsumyuwGg6Tw/kF/Lg9IvXT8HuabJ
lN+we//gO+yVYxq8u2EFMY98f+sfTe6dbH1xsjU/XTaic7g3dIGAdE8WUGZxV68SvVq3PlP9mNOI
R7eISkjED36P1py1IHKZZ92HKHsorbIe4X0ctV/D62OoJeGHIsgo0JfCFKKw54mjT0F8QLuCGuX5
h6Jh5vrcIuW2L9qFw6M2/HtwCx6juvdGMv05E9bNIsk6NdxbqIlTEOQvirhaIB8hH9QqFPMn8k7e
ySPYdIUxpDerTccBFBx+I/uH7uboqr5y8ogxqEyMQBEWghtv7FoRzGVoBJKXX4pJyIJ5AQb4o99J
RpSBGaBd5OZCuARSOqOVwTZPNxt8P6kX022PX4gQovV+uMHvzA84FTwel7vbIna0KFMYjHxM7rzR
F4sK5F4T7LleNSQ1fCEXkQtmg8Zks3oitERg5Ysz+cv0b6VvmdonSDeCnQf1jLNp1mEkJe2UGpx5
r6ofSTm+dN5xIWTwFbRRQpFDxxQzBJ1BWJpUOfCDo0Vff0NZZc72rDOoBnMWoV+ENq4a48AxKAdn
lHyoQEhFLtcMHZNN9/5Xp4Z62D1R9vZfw65kbm0IjBPRJ3tvQ4aIEEcPRQTmXoNbIrnR+fl7a4YH
82gdukfo547OiDaDV7syPg9rSXVK6xFoaAN0lyeiLgoPNKKdPYeV+DN6B5vJtXUI3xEp9xiFr9a9
fWKIChTMU6JhsCQy11K7AZJEYxiGb7WxQpii610hCAir2504RA4RgntvBJjg2oRxwfavamGKfiGQ
bREhyKc8QQLsAtBb6PHKtUSkgsHCHVTu8GY4HT0HbbAftdAykZTEAbhuP0z66JZYh2vCm2sfwkEr
FOKkkxMoDXkk/fWIF0zcMTHYJwau4JSIvVPg8C603KgxPoYpYYFG0ujlDEYpqhqVX2hQnXqHUWtN
2soRHuabTiE4es/o7e/aPLgvX2dP4jvEMwvuzj79m7/903vuP81VrDr/WsJPk4AipR5Oo0bNXInS
uH9OMi2l6ed1eVIPe9eSoFfg3328G81bD6S9pFJKeL5A2LIYHmPS1k1Ogk2Os+llN8ltXVriUbdv
rzRN6Rw5rRly/bL1bV0kK3t5GsnkigWBimXNEFQObuP9cPvboHypR7sOfZ48cTnjkCe2yh9Xsvk2
PfpqkIRCihNB1S3ZRg6JfDPbIuLQbJeI1REF9mgWpn6axCZ5RkvXdHfb+cH7KrqaBBzEafxxJVyc
kk6wISBHJKrXa5MniAsf3wIyeQReShADN17v54dE3l7Pti1XJForua6k/owkHB2tuhFxc/HZP/WV
TaFGmjwj7DIcxYRDkOAMdYYgaXvGA9GcGS/jDZ9jiTiNJC2gqxByFLP3oZpMyesWNJFhPNSk5hLm
lbQLXI9kBtQ15et4bio4f0ohTYeIszKxxEpik2SvMNgEJ+wVs+CIHZqHFENjXOy8PNqEuy5qEK7H
qj10rsGbbMZaSLpilPoER8mqOnT2pBGuGovLbDPb/G7brzFdGQ50YpnckvfoOpD8LPqF41tN/ZT0
xSL5OAxY2URPMlZepD9eB1lyHBTX6WLTk5xGifHUvEZXwiBpQqMgfv6QVigpUoV2tjgtHLY3IQUS
fU3C6wXTcFP90LvgTkpx+AhpV2JutubyMCX9oJcDvWAfpjw9+h/s1CI7UQ8pzy+J7wvcvI52g3m/
Oav0aYIT7IZpqznXzA25RtXWKyx1DyPqmwutB2Z7CQXqnNxwc11H98nHm9umPg1LUdM8yFn+mt/h
nND0oS2pLYd21prbZQkwYzSghxzyzqYS1Ht3DiLrPJLq6Ni7ENCuu1SV0Fe4QJwAGF2f4gztdofy
Jarsw38wmko9xkvcYSLtyy52Ceh37OatR68Y57oZFuTyvDYHe1/mnNCTEkWXm4xSLBhmNBYpVLox
skZdpqWXcn6f+PXGVOPVGRZEtxblrLPgif/2hdNnqxbbcNc+Dis9mupefgrT9xgThxngUXOQjS9A
zV5fa5rmF9vZYXgZl+tqk6sSDXjHFVpCpXrTL5Z0Rp4yHiFcEUAz2cHgv8j0DdBY/ooJVC9vH4pP
j2Eu/0W2NLPW/rVUFgiq0g6S7pAU1TvSlOQv/3ee+9WZ09unTiM5p936kWw8mG/NrPBdQl2klnzo
iRA0vTdJlfymyVHJ2s4HpBLCrm+TIbo35tAIZDx5YU4oobQuMU182fjQMV7nlL8zBok9oJ1wwZJ7
dg8Pk3qfXjzU3BbmYYlKdaKbmdnSFje4MoZ6tEtq3X38AE2Inm6iOhS806S4MviRtklqHhbDsud0
2PVaqwwrZGRB8SDJoYP3n42E7TPwhRgdMU6AYUtwKUuuJG3CJoQ0iW96H/L9LuQyEzbc02VebXA5
Tatug6iyQ7JgiWzT1H/E9cmx4Rf1IXi45+A+YmwNAwFgq+PgPmK8Zbmhz/FnuedR7QWn0SS3DU30
DBwazFvNfvqm8S9tDQYbBkAuq+0HGh4Nbu1jciB28VYPmp5t1B4dZFmp2EbrOpmfNT3drzxI+sPG
OR1K1/Q8o2m0mrcqGDj5knlMZJMC2OBY1b+38vaG4FyPVNfBRfKp6xPGaofb6XbnUoD1QDN7ubPn
4vqxzS29l9305KU1S/tcXi2lQyYppb08bi7Pc0VvwRNDSe/G2SQftC2Kv9QLKZJcRrte1nNQ7+jg
tfOel7j6SJq0CgvLEHyqmhENt3Nici+b08Tx4F3vDAyJymSy7MyFUUv+dtDsC0ZVwNJNeLbFFsk3
sytY7R1Lat+uTHceCSI37zlr2u3qemK9Gb0jqC4mfgKEVpcfZgrRPCFh+mhGln14D/O9enuNlgMN
LIDGJH26N9xtG1MkB5mcaLI2Oo2k2HPaT5TjyYFBdWB8klJHRyIncDTIcwN9vZuTw/SQxdudx+DK
yp3eXh1igb81VyD/NqGoguCe483bO1B5UD7obYlhJERfzLZgsriwOEeb+NPF0QeFbIkqkKbjpYxk
/qZCKoZ6P8n5pVPjtaTepFMeLMORcFNS/3EBu4p7Kgm4HLKGluNhPm720pDJq7QxU3u0xehVBIPU
VtLZduaHBHlw3Zw86pXdPCz3CafY34/KzHwkkuqAoD6QUf+Km5bEPpIDLiR8Im0XSGZFkRc9HvbI
N8ZJKT72c1Eb0i8ZQnEOt6TxHEiYquHeKtBZEwnZOPLWj7rpQkaizssn6Lj9aS6cbsXR8e/g5lg7
++AzRQrfwhtRQXUvEOolDgw9EPG9kNR/xG/Q4+ZBNaKcsAnCd8orp7W7BjF5RT/MEAxpPAN7kWTN
+vwGcQ/E+qDm1d4KAnhUe41atEsD8lxJcr0taBXP4IhqrUdvkQPp6+eolBsSuZvRfaN/6OyGgC/5
dxK10t+UfB5bpA1KtzatrRjHsbXH83jO2dOPUzvJx8NPuMTF7FZcoqV3EDg4zk36VOV2uX2blilm
NU2KXJOUMWj+tept0zYn+8AqSOnXpm8Pd3uEG09niNvxq6n+KddQldrsJc02SKitLZpj8JHpKsyG
JOR5zlWN9hzMKyRhp6AdhEFdN36v7TsOZGatkHl15kwrz/FlcoNqMnWzdKTH8wzcYgTi1/UrPiax
gzJM21csHcwzlOMTCvD+Kz+Ssi26l04Jp+8RG/St7tGBLDzeSsNlRdtFAk4PJaVEDwrZ3Zdmzl36
IHS4MTV+qqk8I9fyN21d/XOmzmbeZiLYquwe0mA63hDQM9WL0u6KEP6lfZOJHtGZaqH7Bxvz+su+
Bk3yN7L2bokxienXxAfDzDhS1yvEN96DNO+e3IyBJurSLv06ua097TB7vlhErikufQbDIlDeeY0O
r2G9GNSPXqXAMB5/szoFTC4rv6L3wZZwkz2Gm/Kouu87RfLN8qhZVx6B04weVWpZCyq7aF4z5U4Z
p0uFTNVXH2jv1klW2eh0JoN8cPa17q3e8ubSL5+yLDAP9ehmX92S1xzSMZjCWEMQuluSWHUjfuJZ
pvPDCMN1/b7rw0FtaF01ejCupL0pg6+K7al2iRCLmlXuV76a1xiD+mXek0b7OEKfScl6oxHCKuuU
2YWaL16XQ/Kgv6Ri0l2TdG2m525NLnFgFvIkEbGmzpnoqC69bMjv2/2SWq9yetShzhwMk5yqw4at
lTr3eZD39kxw1JfBsR5x1LQ7IiQb73O7B18eDLsh82F78pqkdXoH5qQvmBRF0iIZCItiXMsJQFRx
lX30KWZV5rMPqmHeO5Pef1Y7YJRWx4oe8YaIYvI5kFnQ2vfqHCrGdvzE43TFBG4km/a+m9mHd/DT
po9PGT9DQ2PKisNDyBcfOUFmFhBXiL1U7MlN+0XcvneyuJieaqmIPZOsTNIUmZRHW4nzVoHpzzhM
LjeP7g61lIlM8ZwBnvZaNNXFq6k/ODVP3pnwxtZlJ2/BM/gMj6Soh+ny6bj0Oi6QoUZ24ehZpmuD
25zVZ+d1GtChAzWrQE72S11DoqyWqOfJHeIKBSPJSUTPXB18xs71D2ddQyVuXXF2FLromg6zm0Vr
w0Gx9cv2HhwTWIx4tLg8iOOTKSxuEXFLPOPzAtfCyW34JytGpaQE4hIWpwEj+nBKNzYqQzkcl5su
qtPlFL74+6cMtPqvAvNRVX16HKYWfmZS4JnZr0SBXHr181QVtqyU4kS8mFPBze54v6pBneaYv59U
pZMTSVmkcuSWnu4VOSg0dW87ltQSCZOIn6WCIwD3fiieg8wW/R3uhy7uLl+6P7roDDErfyXME8cR
tO/9iZI/cQ3hncHBXFPLF/r/foSynWO0k9SDOUL+D17dD86LI44V8QEwWfZGIflRpf3tbNfP2fyf
rH/sVn64IeHRbXhtAbAEWVqndgZZ4EbFG1AZE0cdC/GQDdhHs1Iv7xzWoocHiRlcAH38rTiedREM
9CXitwhxSkZS5Himzs8bLzJoZ4O9ezFRd8+fNzYlsry7nW2Ht2hP/vXBOzCwEzfFXRf6N+OsytjL
STEq8Lly78OIEIwE9zTetJ1pdauOk0/HCb7FfP/t4X/9/Pr7m7cW53+Xjy5PZ/rybbb5t63vP35q
P+jzer/+/oU33v5i78fVgl7Ex3/9zD9d4vY/vy9vfk8uZcH/9IP59hDq3n+v797v7X74c7u/v/P/
98W/dyIavM+/f/vrYpXtqB/4U+gstcb/1KVI6oLpxk7ZcZ0hNRQt/uddNvTpuPw9L3f/+38d/8ur
/C5u+d/+WqhX/63k1IrMxqHlEI3m65QU/6PRhsPE8QpNCEpOpU5l839UNNf+TUZJ03me5kYV5rNL
LeV/jK0uM/mP9kZVmhAyt69W+e9UNJfr/2+bZdkAmiHR07lC52YpeV4uephct7/9tfQ/Gvd6/dw8
OBWa3tbrjHuhFLf6Cl+VnPj/x2FA/HNrae/U/RTKYX7BPt8GdEvuHSuFbp51mffrVRkx3Hw0Wo+T
f8nn0vEQNsOzedu/h7v6hWkvy9e1pK9P0vc+OYM/0EvRX3OncmG+cd19Vs//h70zS44cu7bsVGoC
kKG9AD4LDnjfsSfjB0YGGQAu+r6ZTQ2gRvEmVstTyv6lzLL+qkxm+pAsU06GB3DPPefsvdd2AF2x
qAU54wzdtXp3g+C6BKDPnQ0WK/Qt6D21bfmlkq40uoll4EoYh9u5jE9NyCVHNLQ2/LOuvKg1HbXt
7nr1Bn6WF7lYWyJvmCUBk4nCeK0P7klOYdCCHVRYEsrR3JhLe7QWc1cL1qKuvHG6uA4YQTUMfgi3
m4Qf+p1QeRutcq8aQOuSddS2Wyd1uI8gbaqsXYPRqXLh6I30oaTLa6iolDtSLxkd4CoqLvH0leT1
vrpRZPTl4HTW2gQwlzX02vNrFN9ZVXGsBAsy+abRFSrhXdohWiTZzWxd7xZYYlrEF9oW5zB+QbRu
si5WJdRCe3pWl2SbJkgw5weR5cFgc9XiKyaU/zoPceO1Rbp2l29mI7ZKHN8v+ryODBC+Bboga7lU
ktC62Jn3ZtGcLPVtzOegcGCzmqanTz/sWfhpQk6KZj/nRb4t3ea+n6RP6udGhNZuMsI1JDY/FS3p
IilWJgURJqDxrDLWQsTb2u08OYmT1GwSO1/1sXlsYtxNPU9dyMTUYnJqPKh1cbUp73r0sRD4LKnx
xDU7er1WCuHPgJyg26yMTW7c1ybtiBN0kkFOQyEOdai1mJBg2Zl99pabtKdTz8/16nCrPClGdNeH
4w2riojReDFIzzSlWCkKxN7IoNes9HUcPreG5U+96g+lIIrlh+z6+87OaLTNTax8pg5Prhk+Wc10
afQfUEUIw2awINPAqTEXtp0/Zq9Sa9dpKvatgS42cfahSwWj1Zg69xyFVmAA6iPlkHCZ6akzlG3i
GN5saVg9r7XNsmVAXylJb+5ldBFcKvh3VtXS+onCuogpctbVdLnLQ5WHfpNObz1//ZUL/c4Z15MZ
ncLO8e38XnJn62BMtY4b8FV5tfql5cvZli5pNerIjT85gew5uiWsBGJPdPMNmpQnWwaP+bw1JDa1
Tr+LqedOZXAdqZ2z6PJ7c0IoIJTw+H9Xdv7HNXv//tX+sYD8rgT9P110OLdhkKi35F5Qa67GxOvf
FB0wKPktQeP3Jee/+YxfSw4jtVsCHmXtX3Xl15JD5D/FxjFI5uPHU1f+FaIBIQWs260K3FYBP2UN
/6vigEHRxC012HY1ci80629iUP64cvjpN+c3cGwVuoph/SEaT2+GeLEFifhOZuSrWi77vhQMvDSb
MKd4o8TNSzKYB72xvhXloHq5VXzmxGcTx61EHolr61Tt1qNavsxmtkkjBDA2TYUFrl6HqaIQw8uz
moMzUeqExDJtOw5AIQmzdyv8QVQHS3tXez0I8WWSozYl+UHVHwzS25YZH1YZ38/tSY/Z+g3hZ8Z5
BJ+xy74kYzFiQA9uzNZP4J3tKj7tSjA99HftNBXRum7t97hZVimjA7NgmmZMzCwY5WE3Nwa0Famy
G6BjSNJzoMRccqgZBLiDPWX8OcHTINz3TMhf0LdsnKvma5bs+8x4TdKuvzjYqVoXbBx8A4CNSugy
CevXymx6g7SPCzEHsYOQZRC7qsKSUTDS1nmVTfOh74u7UZIjoNb+wlw/1190rucFuSIgSLUc1wJZ
mc7MkSRNTy2ousLZhsaPOXLPrlbtBks5VJZ+VBgVLxz31QIcuLB3tYklBt9DHF7HId3YoxtY8bcp
1h/rYTl0TDLSjBEM6b46oa1dZJNADyY2Yp7JmSaUcyK7q5UQpmVSRJt6myivPQbcsNVXoVE/1oJV
uVb6c537GofsIrW9LZe7JJ/IIBJbV7U8LT3OU/K9VOpt1A4vvREGYamsxu5+nrRXpYbt0mpBspDQ
56QbtcpW+sDGcaA+aPVeDr3fKvZKNvY+svonHdZnl6ePplLt9DLZuj0tj8pFW8DN6cxTr/IVz/G2
r4z7/5x/f3HpJq2HWT/wa5jYuv1vz7+Hsvrqmv/6X3+6cv/pM349/4Qpbtdmzlg+3Px9th3MUde6
oSw5/hzWnb9k23EU/ROKqVnkDJlchH+5chMvBHObzyRBiMz1vxdu5/7xACQblD8+nyjISYEU+IcU
IZKYo2mBAc7NlxkomNYoFfcaIWHmgmD9Rj4sWChZDpG36aUmWqyu0q/xljWmSfVHM7EfMb9Z4w/w
zjHgNSLEVqbBZWsZD1n41HUR20X03llqBWmo38MDAJmnAl7O1zmjFsvp17nZdABKar8rszcSOivJ
alI7CDYqlXm1zHolGFFrDqIrZd4qoj+U6auri6DtYvJIu3Xi9kFFOG8Z3RhDAAdGO8hy1ZsaZoxc
whs33BmZuoqBXYYRRsW+9ooa/LBaBjIZA3tuwRYapG1oOvwTJiwj0mTDvrb2GFTxthyZKarJwRbi
oeMztBINeZifO7BZUcSEKSr9tjECIy13cRyduYevq6q9jLXFkMKQvqGxGbHLYz1qr1ZNFkyPl01F
S0MAqHUbWtTJVXbqIQqTg+UsHEDhdDLrai2yiXFXdRwZaygQM3S7+uaowze1L1mKqehtLevY29HZ
VUArJeJYCCwUaXdYLHbG+Ftm8src1ncIOdXV9irJ7Vaj7LHXhrMWk/CgL/tW/2FURDVo3wsFT0yL
NNFhsqIX+qli3jbb7lGNklXHRLrNbYA3SGrZR+RTSz7NLUB1ONZF6PdRtCN/O8gUx49Di1SFzB28
Ih++1w6DPif2JzvKV6Opr5dejz2nZoEhdRI32uza5+g6895PQkan0jGgjbmBOwGDUuP3mjjTuuGY
N5SNO8TfwsaFPmFfIkhloSj35PAFIcqjkATTZly7HfbqNNkN1QLBovK6gZBlnfk0kYVjqm8E+4Kc
FUNl8UhOnOQR2GXyyBsWZrO9duxuL+MOiSoTMEeuJmH69KReJxkkTcs2TpbNVCGEdvloQNxQP8kM
mZcXMX1G+QB/nYFVy15DRWk3tXtTYAdeDSTgGvq0iocSlpjcq2TZgDRXjWw/hMNG0UnQJxtbSP1E
Y+Nnw3JazNA35qes3Dd65Ju9sdcE+TOFvu26a9HG92Ker3ZonPmDbetMe9NB56gh/lfZbOyGqfUN
rZPkO01oF7M0rjHonVpqZ84XQjAMCfEaWbhmQFYH1zNq1lFNtXHFaYUeAKTPWDqtrwH5UUf8pEB/
SuA/BuDqlbj9tCV5z7vkXM+RbzjOvdTrU7i0eytjKZSSFJhXIaS36HtHgmBPkuANOQb77gg0BVp1
ukv71p9IHWyFuios7fE/9euv6pcgoI4yotkqG2s22n99f/+fFJj/+t+/v7xTAf74AT8XLzjL5P6C
3TL5AeIPzA8OLVCEv6lr/ype9j9umC/+/dsCXQMY8tvixRXoNkqC+aHC9HL/XgKew7ys+m262T9/
9VuFhDFiMdX6/bzIFV0JQGviUZfRg16o06rOoOc0gPo2TpehArJr9aDVY4S0Z16mR66wh7Y0AGtN
yAVLQohFVJsbGgRkajmDEUdP3SudOpa9gSB/Yoo/xNKg0wC4vl7GdG8a6gjTKDw2acuKIZOvjqLl
uyxxnG2m9OeW2+cN4besuqWkZ6B/5x7Ifbc613GDb83N9KBKBvSBapoew1jWvhxIu3fjsj0kkplv
l9WE31Thp1a7qOLN+rudpYj4SugJRtux0Z2TfDMUEdqenAFBNmeScqW+D8oIEDG7D8ehC9pRxxWd
Sd0rVWdvFZWzsqu55n+JH0k5bBbTrsAc6wQ12MZ9Z2pIlhz7pSm5VOduCUQ6AwFo7Wc7jVa26Nzd
BDUVTOSSru25/iyn+LsV1d1j3EjnxGBAXwknioMlJTA1Z7ZeGepuGmVxTipCUpu8rMGZDcLPwpTt
RcsQKCz7ca+q5dEs3QAoYLcrR1X/qH66JEi9WdW5ctWMoryqtav77WCUmxp7eFDSdniOVX8lIXPz
wnLa1WDWk2/3UpBauqB2W1Jm66a9hSZNxBdgZs8cI4RQQ6p/D0ukOkbYAucwekLHTK47eYMAQe3Y
YJZtfxoLsqxrINSDYPzNEO+1K9sqcNNS3w8j4y69szJfH+zvQ4ZQBph16M+KHe6diLlgCmZ3KtT8
6Nb5Oq4dREgd+45w4YtMm+Tl9th6kakeYJjFe2GSgFrY6X2YWk/V3F1m1SBTojLrU+yWCPMVjRCT
ujsPy/xjBB+7Gmb+1kKrCmiQn4YoQt7o5igdGheBzmA0PN0xqomxaldN0YqzvQicxmNNrsKYl/6k
TgfHiOddNsltpOmIFJ3Z4cGg22qyhZVywjywVcQ/Y/n+9iT///uRio18kQu8JRzD5ky+DTb++kj2
vniT/oxK/NMn/HwmW/9wgANo5i30EMrRbxsKUIngDUxxizwEU2hQCn5pKG6DemI9OXdVlR0D/+iX
hoKFgE18qH1jPOqq9bdQibr954bi9qvrNBUObQMgg9+fyTNgsmqAJODLjjyaOH7rib72pqk/JHm8
CWubBGpIGRR/BeBh1bcbV76lnfAXVnK5Yp3CpoHqnh/SeeReFh/KFs3HVLjnguh/qUR4cC3TU0CZ
FDEkZ53mu1Kmra4bnj5jmk7HjZrr+8QA3zSU66VDLyE/aR9ejIG1YE8aT+V+U8Yo90SFoYmzVEbt
yknNbebq2yjHKSYSkLBy04TGYWzA0vZNMDJzjhGWujYy87TamZo4KQ3pfJrila7Fmf59inq/yppT
kzPcLvCR62lyXbKObYDykJSwChvVfYZo4C1Wf6e18TEBROiNRgW9qP1Rpt0mV8YnjdNVy9HjJppy
VqrmjmRaokyqIURKop+tkBk2apu8aDdVFwYN5alZGpozQh/tEN7fsucCuuHAOjfWZ9vO+0ix2FKw
cp6tUyrFtq3YowxvTY8bvH8swLpXZAihSonUidjl/hIx6qlZh4caij17vrM40aK231bMkHSToAyD
mKiFTBGj/FqYSBkml1L5fZjHowvEMVTcVWPMW4e6ZlTfDcMgMR3Tv1r5NZNy5AuVwXBLB66dvGQk
axt4wZSO6E0mKl1+qgqHW33/KjlNlcZ8joAWqE15WMYJfQG2e1UNCkrsmMY1+1OxK+uZdq/EWIVR
P74vCvsHDICgW+attrgISpx10n2Lp5Eihl9vqZ61Kd7HUCCdOHmYZfdidIvfQYfSetgDLrN2Q04v
9pCty/mproZvKbv0tpVPt+2BxYC+mtrRcxf6AocyOvWbruWamxD+3gDOMItTXymOF0n+vpgMTUuz
sZxqBQ96p8adDFREQePonksxfDq5OIAdv2RWtFcsuckiFjSVeWqJQ7D68Vo65CQs+X0ickJI7K0r
xUYW4Vm203OXGs9qNga9Ya6TNtwYy6ObokjtRtY/IQa8plsrPSrcebknXj1wb4sWiOP8cie9NeEn
jQgqNHfTkp6nLiX5JK37wzQXP5JE87aEj02s0638mNrxfopBJYc4PcBVHjlS6MAL8Iij8RTPb6mu
8KC7QalbZw6bHVjmja5Db0oRkVSURY2lhT0Hc9YfmpGXa9IOebn4cY/Jr3EVX13abzDZd/9pBP6i
EbhdhFWo4pZrw53j2v3XVeeWkH3//uP9K/tjM/CnD/m58NAM6BAaBIxq5lh/WB5rJkHUzKTIytb5
wb+UHVO1QO64hiHY64I9/03ZYb8N7ZxSqQMhZ+f9d1bHTOv+1Arwi1sM8hlV2xYV6Pdlp5fuogwV
6KjeuSGim+ahNJxDPaKblf0rEewbK2ZSJLNtB7NG4apTGsvLaEWrxGkeUoc4Q0SAVonBsRo33aKs
lh5+r9qqfqI5BdZT7TxV3UtiK15nA73Lj137mabc1BZemoZzfKr0XZIRC1n3a1upAWAuTw1FLXO7
U8c1TNXnjei+h6a9h2h7ZLBCtlnlnKsagE7RtH6WPyciO8w6RqSBubjbsguYt+0ojwzxOKDNsxPi
rq6yzVIhL434wv22TIIuTvZRHh2kKu9Tu97GbKaHsXxs0+naNJavOqGfV8tVVUKaDW7HNsO0UGP+
AJ50WKgfdX2FsrVRAXQERcIuIblBhlHJ1QiOojl7yVM38iyX9SDyPnPOTrnVv085sS6y4KttH+2c
Gugou7aG9SOmnWiJ5Gu0W/6mFjgC8eZ025kzV+jr2XMgw2ayPy0SoVSa4CoHoCjL6CzMdl/V1um2
eF9MBzJ6BKTLfs/0EqFX9WAjcWvM6H2KHfMYuxzgjbMBLpJvbwyHSpHHRSd/ZO50jnZosa7w60He
DqmKK25ERIhm34+IBIo2BGiIi6Gpom3e90wNo40ZIeHN7mUMidStPaMRaLSHvaEi8MlSv8wQdGfU
kkkEhWt9KUq5mbNzo0Z+PqP+N4m4QacE0ZAJPrbTvN/IIQdPF66X6tzdljEmhnipPyj9vI4be2eH
9SZdsAd3771hrOwlTr1mUQj7HYA5yBN/i6veRd8DPzgX8UOlNX5S3GATYbtpyIxBweDJCJtP3p+1
Uh5cyeq0YNZps7OYp3WjJ3SahRf1KjLS9ND2JsNXki8mso4GLFMLuYOsqFzD3WpqebfYxL6U/Xka
o6OZMfqKH6shCdQMl9UYHw27DpYlPquR3PQ6mSJd6WvkSREHFOpbq8jZPGffrfzFCsErqOSUst1Q
Mmwf2vzDjRBAV/YqV0NInMs3V1c2o+ru3Ww8t0nqjYq9U5v+XCbEAzho65ZhA78x6EJkT+0JKcNe
M+VOQWPn5AYvchKMWvgyNsSG8Ix6ojeDZu7uDF5aPYMi3EfqIR+oRPW2XcS6SeVu4S13lG6nVIi6
+nClVekuz7Wn0CqeVWfamxWR581wcSzlI7z1kNbtOrJvtWJntdUdbsovoJCrIfpS63Jtxh8a8+MC
0aL9GE4YbmW0sW9zbRluY8u5GEu9LVKd2wydOQoFMZSbwm1AV0HuzBtJrGA8wrQU59b+aYILlmTY
zw7ZLEq2cfgL0ZJ4C2eSCeKHGIGyWG1Qxhi12nQ7cztgfldFfjNkm37BVNEw9q5q45DoJhLcVMeM
HMojAM1drG7a5sKufuKq9J8S+1clFlKtbRs0NvjUxL+dtXESVu/Fnzs7648f8XOBpbNjWOZSw37Z
ev+6Kme+xxKdfpLezVR/VWfd2kFGX6izTE57SzMgM/yyKwddYWFnoRyalG79b5VYV/9jpr5t86vr
EMLtmwiM0v37EpuPbRiKueZKvp2QCe7ydzY03eDhrYrOPM4ZrsnBQ6FePjtyq7legUmFFPQ4MGfP
vmSvzuShzHqtcLBkt/8YeOTf6TiUl4z8k239hAHgqlycJ5ib2asCJ80zN+G5uRsf1BeCXeGYelgw
yEC/XxKvWcsn1u4baKDF7Seom+ninPV766H+IR+No/pUf+P0bL/i15DXgFyJJbAbv3yO6tWIe5p8
vZtVKfqBpaNhhhN67kfce8UbdS0hN715sAijIubqnezMHy1WHXLZ0blLQOzvHZbZcqM0PnVMQ8eN
bpV2BOMJQVet13/QT1Xzxu18tgHpD8ulCvppyhZqrVue+U35tK8MlpYvJvSt5+r7Wj2ny7ptd+XV
/FDJbIZ/pBxQ97a2l2FzwVJF66mwxFiJzmsfmiyYuLzD69NWSQcGB02QV7Kfb1cq6liGPLhocDTS
aaBVILrM2gnCJJZjysJpG8e7atp2gnW814YrieVW+rRxi/Q7EMUGtByMb8W6RomLs5HcHAhQzWoy
WB4Rjz5cqotgSjhwmtP7rix+c8fnP9UnQfNchPRVg7pbx7NiPNqoc8ikoLrjVH4xCTl0+XbjoKou
uBcyvrh0axN1026tn/w4CvEEaBtin8eprFfQAIt2pzg7gFRoBdBk4KLBNiIIw8alFa4lIbrDKn6z
Wj8vOTG3+a3IIEYI5mIjmrWrrOc8MKC2LnQ+65h7VXWu5JOUR4eEgyhYcAA2/ohdV73qpNr1e107
zZgBeUB1H4cMLOU534fRnRrdSe3qKnuej0TdDD07jHWW31s9ZWVvcPGBNIwq/a5epVkQQbEfjglP
CQJyvj0rPpZIb7MjJq62OuDO4A9gR8d08LUkoMam1aZT/QpP53TXuXdJFlTE4SR7F2tjfcxGxhTX
OX4VCsaC5mtQnuZoPTE7bMcP7WjZn4X20oh32z5pzjeIxp41nsv8XCOCUHwrX9fqZRD3k/jM6Cs1
87msIq/mIbQceBC8tQK5f32ICeQa/CJchwS0dGxbP7P6LVEexiJAEhmRjI8JOMWVdXf7EWryZY4n
S5xskvriTTXsw3LD+kghSbrGP7ENHw3j4oC3brITuzsvGcAUbgVmdnG06QebjcpuaTyZ5Tq0A4n3
kiQ6TOQukojdYmyrcruU2z4Nest3O6wLVyGutRO0yraM9vm8T9NnJCVKCJxqVVSBVQZ1ula+sgOZ
fgXvrwwUaw+UCwGgVfjI92mGUwOlj1eTV85gdca+soqQFXKV5eFeGCd7KELLGYqwHx2nuxjTE36P
xwq5COpzHF8gT1qULqs+Y9+wEiIIMaaC1SSlj/h/cssRzH3kCGIyL391Phnfziydn/UHF4swiG7r
U3dRql5F76GgjPG/wOUmyoCPblfG7ItkU9WbGYWNuUnLdcsnbm9peYhTULLWVzSRoCIFDu1sbxGh
Z+zpFpjeWPaWV0rFq0L2hIX3a4fEcCSXmPX0sBvqDdt6rmQqmAiMKwnvS8DDx1iq+1Dfmsgz0Wsq
axcVLaIVROulP45Mh3Y8Y8bZuBvxXUSbvH/tlzU7VgfCm74X3C7w3DyKiisJyVPfUzxeqMJ1j0V7
k6AvPZvumnsOJ5ppXOzinavydwWYZ3qxjUPeBKr9peinUPcV2gL8ba/ikt0DluZGbr3H8ocyPyrp
1QJs0mXnGe8bczgXqEdHdeDmbJt3VnIS7m5ut2qzzcP9COAk3Y7gPJezrl11EJVtEtjaTs6rqL8r
9EuoXGL7IAjYLb2iWXfuNWLFwwFX+rQK9lN8bzwP2M3fa3er2vdCPeviswG3QtOCWEjdLiP/JeJV
5yHr7g3iC9XonmdPGlvBZw7Dc1VcM0gV4rWYCGEhRShM12a3cZ0HnbloNB6q5lBGn6H+kMoPBy1U
5GXFuYHthoW9vAChq5r1SP5NFOT0iXn5FlofcXG4zT8Tg8zHm4Zh/saPNbQ7e3jXKhh3Fwv9v/As
rDEYN7WLUV/TYa8ezZSCeTKjTUXA9Lye+OQ6YM1si1WvMx3zhm/Yj1geUFo4OnG3XZsz2Vn0a15C
JzytbKZ2+OJW7TU+4KbxxocH5yNnxrRqSEq135gJjbvcXAPQ64UfPdBxiNBv01VBGDJF9oNJmXV1
WLzxCkQBijCbaAMCwrgl4OgkuoWg58W3x1XyIE+n+hnTvthQLb7N2aOD57huNkV6ZtM9Ed7+UXar
ZNxgaYFWj8FofGTfZCqrSOcMQBC1r6IdWmX+rbL2C2jkxD8ovgbtPD1Y43ZKA9VBC+s1wktJ3OeF
IV82xuzos1xyPrQUuQfMRd/RnwxagvhNbfbaA91CHfq23NS8206OqbC8nwnYQ4ONogtRFg/5ckTL
1311+kFdfCq1kp4zdCTm1iaqP90wbEuqndJf8nFdv8X7iFEaMebTZ5vdWfJQEJ2PYS31lWPheguX
LFgO0O4ZlkWM/QL9dmVwt8bDGK/0edXyZGGeQXAdbZdoHyXrAVRWvSYxKSHaHnc1CuWJZ8sbTMZv
K7HgAlpX2MQBZH2Js/FEDhcCZL4k+ofZOjIJRgo+Kr5hevWD4QQ56eXRauSOgZRErriAjB8johss
5af5I3OCXvWcDyxftKtZvO188hVec0a7htf+aGLfvuQs3jjjnpSD8Zg94Xy2/8PB+9ke8tvRnKZq
qnB17tx/PdR7Tr7H75/v//3/7V9dhmA9r4InRlsrdOQCt+XUz12G9o/bKuiGOWVvo4rfDfLQCAsG
eS67LU1ztF8HeTokPMa5rsM+iv+bof6tnb75p50+ogIyQDQWWKyqbk6V33cZsRFORRelCa4sNglS
StCMvT6Ylzmjl47RHiAvGm53PD2BCNCLbj1rhdjKSRM7ujbzUncIXdIBPf9QOezNdV4DJ+7JbHEg
EPfDnJyaqAP2UpipwlBfoZOWJZkMhcm5OmRPNO7VtonlK5RhSiK85zAPL8ui+SNtmMFdJOlNPK6R
eW0WS9Jc8PVgIja0pPcWw2Tbqo2acq/gyHnVp7ai2ygmYszmYTQYIIXmYzWJeh06ub1fIrfZsCvP
g9aolo2we25Ks1QS1vwM6UWuRqd5bq0Ht8qSTezm2ks1x2+ag/E8zhySjfswfWldu93VyYCfVkQK
uSajVDdVwg2szydGZpbNakxRovbCvJB0U5ktGKk7lfwX4Ybt19SLamtkZn9SS7Uizc6AvtMPTFiy
WOufysiOuB+ZxfIow5IA9rLgxuSIiy3jehuy0ZAcjE730naVtTHDEe1UbpRbRw7DQzFmE3GQadH5
LSMfji43dRDL3ljVUb/IV1nk8WvfZ/bMLYYxmC+aqdiHYMq33WB3aK2qjg6kG2I4GHNqmUG9pBgw
2sY9qTouf34WOkOzd7RV3Yf6XcrK8blNsMXak564BM6W/clJ7fxgjIPyCP212dbqTNhNEsbql5VT
cJWIMscyzwpEXDefSUIjEArLxqmbWTBHlfQ+ifOThlSG640JVg/hRNV8t7IeSmohyqNts3nTZIwv
ZCnr6HWsSnfbJTH2f736VoY3tJRCVoAa6wvx86bKrq5YxnWkFjGSqHQK150uY5QNYYVUreyRTmdp
S1h/rNUQFZJKO4owzyO/zKsiCNuOayUqBu1QCRk/ZajPgoi5IIO0NMMWbvY9a9HMzeAdiYnRkTr1
R3Qs2lYxh+JuQn2+NvKZ8iAHR6xt2czAAJSaJyM0o3atj0WDE7/tEn+cG762JlSe6nFstla43AZO
yqxu4OyRS6HNuTjmGRKMwjCIHZXpJFfm6MwbM01drJSRk22iYWyBFBu9vTZMNHt6LomKaKTB1TNK
UpO0pqGo73Mlry5Zr0ckKi466viyo54paAy5VznFps+m8GzpaUH8BeKHb24S1WdlSDB0W7TH5RCz
b1Ydei23vl2++HjtLontJTC1CVklg+p2lajC9uNcFIEypPHTgEQ0CJWc1I3R6Rl523qT+Cwu0i+r
nPJT3fHt+o49qEc9bQhqqnjYfKtfxkDywr6o8ziiqhFcrTubFqYeVPvcuNHIZe32k8o8HcCSuA5e
ZWMyR1LC2rAIXEtpHiPUKavQdOqHcSgm4gKMMDy2RsotLixD7VBoo3EZrKX5sMyJ0I0KvjCzYS33
eZ1jK5j5Za6hbpXrrJ+aw4LHCTdDwsqS2eXOSmyCF2TdcN9vlTD/HpUjpqgyyzChKVLG5cpoing5
VlblLHuzKehqzCyyn9EnxU+pGCaIgpmaNLx6SvfMFF/swlqWe7dwcWt1Zu54nSImKC4j0QGuxR8u
GXtil4oweeM5FOh4nElsbavpP7KhxSCclVZ56SwrOhtuhN1vlOFCMEeVSNbuYUrKgPLTSaZkqD9b
JdvbbuIeUqE0G7jH03pYRgDEhSRzZO7xYfmLTfi3omXm2honGmMZE4nCduDb0FoJLXqlrflzz096
3Y/LPbhftFuzInYp83U233kDr5g3u7or+15e5VAThhBbLNRLbUILM1RaslIG1qQdX79n20PzZOtG
+GzmuFHXolcUArw7nRjoNss+nFGJucwZNipTJwktVOXtQLambJueigY1eeXMTT+sLKNuovWQiOXF
bSsXX2Imxdsinbb2mqpyQHmYBSy9SA1pjNxZuKdcVRKW+ZVlnFupxs6ujxyNdCYRi3rnuExiyjC8
uFlieUNdM2ETdqPsUEKXh6jodYrgHNtAolK2DxQ7Jj+TWiH6lLnCBE6LnequVZr2VYsKuXc6lWfN
Mp0K5lQ2s22x5sm4NmiqDsIpdYbrIRzyqs/DZIV0Lbnv0c71flpHTN7spFnKwBncbGAYhnZt0DVC
nnLNpNPQ4450II33LRu0x17PBHf8sG1ea1ZDmV84SENXOq+lp7SIUVem1mMKm8OIQaP5f9g7s+XG
kSzb/sr9AYQBcIyv4kyRFDUPLzBJIQFwx+yYv74XqyqyMrNulVn2Y3c/pCwzMkIhUaD7OWfvvU7X
NPiLy9w9prZu702j0tdYx8SHPZeFdT2zfppFg4NvjJvILSe1mYvAe56LkF7bkla8H6Pque2q6nmY
tM0ob2ia9NEWlt7ivm9rtMHGp7g2A/GQdGF+b0eG95JHSazvKjaCw0bMG++jtWa+CeVGDQg4WVk3
9jzH7G9U1YSloQ2aL5JPzUPtRph4kyYMdjMyGkyKXnRvdulMnwnevfNUtfZ2CubqOAkJ3GCuStSe
URc4W8Zu0PK15geXrEyFb28n65pAn2/VBGr6yDlWZETg52b1gFfbiUeWCkyFvTZas0mqvetiQdQ3
MgubNFzyFrc/bQwiBLr7zN32XgsLobLwPeTSsh+CWREmD+dmbxra3w4+OT2KyOI6tPjqtMlgQnpG
9hpnLtDmMNM3la+xgE9cynvDU+6h6lu2cvHSL4umVZssLLr3eCTfHvpd8GhTelRVb2wNQkccv11x
PalE7XPKl0XQBkGzmHDdkT9MaIsw7c1flcqM439Prrj/X5AoJ8+HTkGIzqcw5Wn7T+3Dr63ZX/r3
HYTrErX78yf5JVlcin/cZiTyhKBxuOgSv5oJ+0do4iQPiP8JQdj89+kWinvPxlBsevwvKvbfJAvv
hxcg34e+R4+Bm5l+528BfxL3578bfwnr/1uioG3+i2RB9FDglAv5X3Zo/bmZUGYecnHi9syEGy3J
3TtXQgc7HmR4cD05btJ7UHKK4XbMmbx34A0qIM5ukL22Raepjd1z6Kl7uwke+/Elw3Z/5buXd3cg
76wmAhCRxD+nsKrXJe7+zjGuB8GFVqb+Y6X4BB25N9IQMGvGEs7RxRoDuERN5lfX8q7Q1gUEQhAZ
7WfXuPW1b5vXuCxQy4N4l4VAU/Iy2SQp+bjUcDeC0C5TjuHUMTKPQvUw5/lt4chVFlYUuCTi9XhX
4CsKC1ahBsGzL/vbfPKJ7yQmBIxoesAW9qS68rHOSs45x9qS48h587nnBIeA67cnIwQcZkHPIyjR
6u48zNXZmNvwigLzmJbpeBWF0Z2Mi9vYDa5b/vbW1Dc5gyXHLT/rIN2ljlzyVDyVYXzXOyTgp+7F
yfVr0QTrLk43djdTfVVwW8PxQVv5EQsUY39brvrYPwRm++bKmFGn/2i1oM/C7Lpxp20mWPcr5Bev
8kEShchaeaOHbJVXyaEf4t1ggu7h5iMUE2yNroqWvVsdCoOdhZ7c4nDeeGSrr6QzrJUN8Wxmy0uH
5Ru0VxanLw22BMNpsMZap3m0ttINkGils0/UaF1hvKSqVCxP6WcoaYINpy4Rp9A7FmXOTHJYGXPw
XbXMkBNcf4JhfkJqyS2LF9ezsDQkex0DEbUBrmr3SrfZrqiGY1o0n1ZTvyUJT2SWpKsoHPbSG05c
D5JheLvxLPoZzyWoMTP3N/XDLPRBeTQEmRvsfVef0mjeFB1wHul+xlnE5GciA2UGWLFrsUhTvQQg
sEyDr2yubhzzpzLcjwAToRHZj0XyLQ1atJxtTwb7Mjpwb8LlR25vi7y4jyRYVMN4yET20NoT35vV
E8zy71TMHfLfO5b/F9iDzcAP8EsFtseZeRmz/KeZTpy+/7/lVwbMBLTJ15+OZv9fPtWvoxlsB9wO
jMKew7jn96gP7wce1SBAKybB8aeTOSCHiHnMDZk2XdxcvzuZLQ8lOQz5k5cA4l/SksmJ/Itd6/KF
OzZFtWdaOIX/OOXRZYsvwc2DpRUhGyiBSTMx5Xj2Jnc9CmD6PuiObV15WxEYP9O++FkMNpCDnCGv
kRCBapyFlwJkq7L2IzCZkDfzCINhFPeO052ylLEj/cVSlPWuUK9ha6GNxsaMP8Y4B65+nPgXWFGj
5F3SNC+FE+UHqBMQ9DwEEasK8dmIIlnyGvOfs3WfhP5PEZfJqjQH1GsvJ5YoJYafEanESIJ1Xc9w
d6cvlZclebeO6GA0GweajceALBylvP81tql9SCtpI9da6ly4al74pqPWosop8GIHVNQcim3ksxg9
uNiNOtlfuBaRf5+X1g3Rlfd8zNCxSv2YJmpYtTAVGDOnMTt9y9bfqbjcmlbyqTPzri/kJh6MG9vs
vLU5uYuUMhHRxLMhVhHnm2k/r5LMyxdR6cCq13znEbmQKzvFHTzYWIOEsm5LE1WMtJq9a5X9YrvI
arEnv223ZQmBJI5dJu2m0pTkGbAx04eKZGb2sRbdbVM723jsw2UtgmYlRHFQrv1p+khLJgFqmoBg
FxT2nbbiYdX3FeQ+mRzdKuKu7CyLOhw2qKSPXQfdbF/xmBNXKeWH2wVPuR3XKIk5oFWjeZHK52fq
UotW3k5mxVvvlQMMRnVXWKh+cceT5Pqbol2oFHkvsHS7aspYQIFE3hrn/sHsxIFTcxO3pG5K4W8C
UX4GxYCGEVrRORose0GjcXQEaypIfUCojAmG6jxlJ3dkY++yZ8T1Xq7zaHwP6hFiMq/tIYmCednH
aQ+WD2+xKmW18geLSsOMcVMHpr9ouz5Zq/4SQjTGchFJaHyR92BG2loyJCxWo8KLUKW8E5qquLH7
4LFs7WYVpHAkUwkpq2jBohZwcvo0rtZViXRTVKbcjXpkY86EpGvWaDS20aQPxdBzP9Zg7IxiZoVq
MfEBLNB6StNvrwYTkjllsZUBv6NVSX4vhPWgHCtfO3YHVj8q7rtBiusm6tz3CKoOgU4XY5ScwCLP
QbJOO7/AawgzTWeldUq0PNo5T4KYwgLITcWXaqPuK7JEV76FDhP23MOmP370BgLm6M3+tZVZJhxV
aLy5qB5plJMtQ76Me43O1k35rsggMOJpRbwdrPq28rAV9BPuhdqx31RnQns0VLNyTPHddQIATjCf
tCHZSy6iZ6lscLKxBHqsE6jHYvgi3PXkBGPKekfGjHLI9FVFAUZl1GYM7O11XWkCClZwcMR8Nxac
HEUaoujJECEtn5oj4QsQio54tSezu27b8muMDGMbEXc99BVCSDPHehV28qmJq+8wRzIK7T5aNw4T
E8MhGOpSN00hoqY9pjATKEVRr0yWyE/BV5snJ+K7eNpHsazi/Fi6gGamaLjHun7bKB+fRQvdJTUO
oVPVi04b7K8O8Tb2+VsQ5y+yuxQufAZviN7rKH8jg/U2RSmA4hlDhTOkSH+IxKmC0mIEzV5j1J5J
96oBNJ/IINgamkd80mO+d0UiV3HZsYbN4kwRXcdy3NgkuB0CAPq/wuDf2Msu8C/b59a2XEQa+qJ/
Xxgs3psyS4s/qD30avjD/vQpfhUE7g/74iBD8cFtzfVCmPJXr+b+ELy/Ld/6J2/lNwc3vrGLKQ3p
55I2urRxvwWHPJ8vlYrApk+7NFl/rVe7OLT/FOa8GLgdnKauTTd5KRl+B//yxOz36ZB7S98R1ypw
ztqyX/1cMLsN1irmnE8aEuulS0BCr8Y4uWn1tOgbAzorBSkOo9Qc1kYCIWPGgJS/RJJhsmZPAv6n
PvQ3pWIHfT3eTFGzTtp5I8pkybTxyvGzU9WhD0cYPvLwPPvFIWr6k4ycuzIj8Ne7S8tmLTgMPsOa
75zKfB9aCg0ThGNIcOVClTSy92zOrzN/07hAyJV7HQ/iGGfWbW6Ou2KMNirPzhnUgRknExgQGbWr
Frt52DaPU91+eTq8IyG6CGbcoUNMSwHg3QWDbnjrIrweHAKTQfxemuhfmg6MXQuY0CJwJKHlXEV5
sSRIuM8HdU6DGNmoubZj960tBQytaZMrOJ6um28u7K6Ska3Gup0J9hmNzyp88gLk6yBeBHg8UsZL
NuiUECprXUMsHEG500pOTr2spdqmxfxWm999HuHdM246h2lYPCydTC/9C/p1CpbGPlTPxGfVeB+p
+j7D5VQCELZi85gbDpuG7PyQgURb9t41OTaWdntIUEawqSXNo4tgkbRnv0Dst/1FmB+6mYO6s1Zm
H+67sNkWxJwcd956SNW1p2+MmphJCTkihLhKl+In8UMQqFUad9uUAQaTxc+uufcJnPns8ezMYO1A
6evAG8zFfTYFt7PJ3pOo2TZTsw4MgzRuchJus44BGRTa39eQAGz0lQ7PZ8wNFPT5MSwTWMxRe9B9
dUXHdG3pjAdAvQSMuWiD7wrbeyBntqHWvmrB2KSRfxh828OJWNwUFwG/k9faV8bVpOg3G/soCrbN
T81Vxkw79zAAwS+YzSe3v0nN574rd/93sv79ZP19m/R36fw/B+Pvu8/mD73VP//Qr/PT+eFS6IQu
dltYKX8Qzt0fl7Ql/YzJYItjlIP7H+enZf4A0eJwfBKt/Fti87fzM/gBANG8iNwMdSj+/9qsixP5
z+enB5WKXCijPsKciPt/PD/r0dea2jtc5pfQS4ElHwwDelKewsmYDcGS1rwq17HX14Tp0Fq1BUQq
Cck+jvZwU8wihMXANjNXsHNj8rdOm39bdecshAAFG0UT7PcIXw5Z+O92TgAm5nh8+sJD9ghDtTPb
BoLfUCKftXF2j/ZmL52GN1MXIn71VZWRl3egMFeHdngxpSzWemTx7UxDkSU/BXt1YQMuMmmeDSDp
Ba3doS6BzBEaL0tSPfZQPtUco4vJg0LoRnH5XDrso3WtZUaezm9BPzr1tnPap9EDsEzjEG7nSsds
cSJiT4UZvmmYFk74MmXWBuzkoe+nZBXIL3PApZJjYRwyhAtZrxMMOh1xCNgUgbU3sLy5SfLhyEv+
xqNlLd1whoOR71P3FI2sQjWZcOGnqqmAeU/Tu0QsiSZVDqK8IeYnyalXFXb9xClJv7SYCUMUZRWs
HN2eRdDyLZTpLhl6DL9JU69aXx6FUV2LOieZj9QD0HKstoh6WG5CMFx12b/ELSY/J/EfstwVqz6n
jOZZ5IMdw63Wc3zVOZuLVB1Jdi8UJDmHnocjdsPnphhuoiJnSc6YiCXy4dFp1busAMl0I9P4ig8d
N42i6tVt++wE6uS2z5EiVGPU7mZuMYzmXhufWsnlGSjcmlEf4m72u2LRTE6wjRV6aq5BxXY3XXnw
cJjpbIT1E+vvyv4Iw/ENnXyZ9Y2XXM1d8t0XrVyQ6WTtA2ra2s4td+HU361X3s8Zd0BRj1jn4nPa
h6vUPVutWlp0Lutu4EechFn15SR0EylmAI3NuUzw4kXEIb0k+FalRe/r8xuNUvdbBEYCKvTTeM6y
u6SuH311FOThZ64XydBuADGYGjdNew6DdBFX3OiDYvewzfulUpKVu7ZzX5Ifm6y1r7kSVBCebGc4
DXZ0Z7ZGty/zsMF/Ne0nMXpEe+5cVPvASFZuZb7k0I8gYEJuiJuW1Ixq71hXwQx42ENueM7MEq57
Kv2lNaVvlhF9TCGXzTCpK/oRrN4+m3eN14KRg1v667gH9iBds2JhQXx2JWYTU0+PJFV2oZh2TtYM
V73Z/0TTRIWWn04qPuNKkHJyEedCi0fMseBjFlW3qebg0e1n2P+aH38WTcbC7WOWwrihs1I2Quac
OGSgufyZFgzDAnfQvEW9KZZ5THTMGBJy2nX65MssuZ2T4UZIsAphO/T0z0xYBumbzB5Wg2phaw57
NODnLoaEls7GcTYylmgNvJ4lRpQrH8H10McXhrdTFBtevYVOqsVc87R359LKdsaU3ZY9ezfaUe1n
3IG1ZWynYhhX3oyTodJw+v0L4t7pzmlqhmtLx5RC5HRaJDwm2Le2nW7xFq2b2b/R9gCgpkbtrXBC
FhfHMoVS08sYAD7ZuMkT0xV/Ax1bFLF0GcPGTlMrMms6GDo/qSJ+agiebee63uvISRdlq28ZCiTA
uU18hRmbDFvTwXTXZwcvzd6HNDJXPo6QpXD7ncc2B34mPFJ9cTIYndt+c25IiB/acN7bg1EgJzTd
Is1pTQWbRcapvba7YN9ODRMjRejdaxUA0izH32OWP/uM6tdv6xB///TOad4tanGxuvbZ2STmG8zI
0CYlqcyHF0+nr3Vl9OvAbTHwh/VbZdjTMu1tHhJ52dXSJtU6i7tzDzXxQ9YdTtOxZNrsjNNmtJIH
e/KXY4Ae2nRyJ2xVb9Wo7luMrGj2py5rX0JDM823mf8H/VOmWWBmpBmqYHcro+q6qCl1/KTcRqZD
1rpjNO9Dym38pFvZGAEy7V+PGU9eItK3rsSlFGCkwkrAHhHnM2Vo0kvuGWlZ96ZRPsl6AtWFgxtk
l7GQkdyp2bztU8mBqd56C1mlbhWbUwyU6bFz9q5XEkpvLxKw0W+z4BJeScvbfG6WKg83Aw71EWfV
ILzNGKutxhWiNTxEMeoHnhjGX/jCBTxf170ImOM1zcSucsxnd2w+/LRl1a6dPhklzokqJMRv5dmH
bWrQMf1pLnnxcoJoS5uOI0gmAT7LecxctdYJucG8yLa1AZuYPEU1sXSg2LaRdStHx33XiiVu6eg8
mmXKtDPHocWPPMg+HDFuvcz8Nk0cU47FEngKd0Rd7PKW1uvKM/dGQ1SuAnmyaOAlwCxYcuKBGggw
a3K29OotGqD+l8W6s30HENjEUlYLnvJkGWsUNjI/amIwAShmVXNbTN4o1klq4qPvO2IvAvqhg/G1
sIp1qBoyQ9bIypFEYFsAILur+CYgv+4zJblqRiiOp4KeM10LXRYbRr5nIr1pySNljqtxLvkl0M4q
ix7qJOFwbb9MgFyMXuXG6XJ171hltJuo1LeFMxF8ax1sUIzDN0Gh8CRXQ70pLb4jvrjuqepjee0P
HmYIT74MgpU7BntsMBvamzjnGu9Ljtaso6vJfUL1TIaDJe+TW78uWU8SMvfNMYRNBZCfyW13Kd63
RRMY0ASY896ZHVQDwXB0WfgMy3K4opYZ3A7jTPTSEsnSyNjgpGr5M/AAB9gRSIa+qwYoRUot+zDx
jo17cfqZEZOtRM50mm54lsNcbMcKVktkzwy+FG2uCDBTe1MFaNor07vUEQm29HWMI4QW2j7pkXnQ
JMIPXH3rKGuPppkLEs5z1mBlo/VeOxmqUunaJ2fmJNazaNbWlLG9JED878kgJUN1VqBUF23OWahm
PNNOjxcT2vDS7y9JSy/9kI3B+1ove3HQHBl2398CzgxIg8nryqJcEQxhsYktvYTborx4QuB/b7zh
ze2zG8mqAiNC1PPlV2bKd6efzgVZtSuYz9eXK7epcUFHWbEIh/5tKHAo67oAlsp42J1YHDWreJ+O
LUCGtFkbafqT1dCcZMvBoxryFYwMoxdXldfdWCQdChmdbU+iAnrOvEuaYNng6cKupTd537L3qbFO
tLDfbSinzRSX3ibScq0HIz+K2sBGHn1EkoX3Ci8kVyDVTgOlT7rxCofbOenZRWB6uMCydryL7OHT
09XrpVsevea2rIadkUKKBrS2is35GAnw1IKdRIPsXkVV34nSuYWqeF+RpL3yMZgkDbazKOmIh3p8
MIPppsvZvDjJA5jfJ3tIN25BzEUJ6BHetbaYDGrnpXZgBw65BqxMSiuW6uiDQLriQVtpyCFuM64t
W53rIcrWue7PU5yyeXEAQMS1uQrK6Fyn8WNX85T5KUdX2NcM+ysZv8alLQ4CJ2Nlil09RddNSiEN
K8JYKa02tQC8FBUV0/hpNco6W2WDSfzPcW/avL6Hgv8VzfNriCNmFdaDuTA9Y1zIUMChNDAyjsLd
6ay/8SKkel7G6eKsidvkSYXEhhpMRWOYb0Nvoj8JTlavN5eugRkA+6gU4T4XLXZtxvQ5aYlVPrb6
8WTbJPii2V8UafnseAPEXAelFtudS/rNZgVCRKVYFZS/hFJwXh4bv7uuh8o/l0p/Oy0tBf573Tf0
VhdiOJPWddtMz3PN4xfYpdwhrW/jjl6+KRp4uOEAM7dZhgNL3MpxbRrdwWnMhn6s9rAX1/7WDm3N
vqGnsUJBSWtprIEDvHteQ3arPA1edB6nYqndjCLlraVWj0gsWQbGSZV40NTH8hkq750qbjyjXUyF
eas11RNFAKXiWJwHb1yK7N4Mbbgv03dD/MlpLyRzVnaTrIKCa8ln1T+HdhxyWqOnp9W1W4lXHypv
nfC8htUdk+kbwyOJrNrHJG2QlGHbLAuX0VPYyg+tokdmLYjVTD8ctsIpFKHkYg+b+2Yd8T1ZJqcb
rRER6UR8BkG8rhVA+qJPv7gbSDYW4V6V/LBilbGgKouTRZzV53iWN92IobXOeZVQFNR1HAJwtykI
1nGIQHOR40V84fh3kcbw6a65PGEN1e52Ght9PUl/PeTZT6/e94bLQi5bXAfRJWbYSXa6Zkh8tT08
ZUHWHWvb2QgL3nkoxUm2tK9YTLZGxbaYUtIMA5PjJBa0rF2yabzhIHhQF4HXT9uuS8XGryGpoCkR
o/Tsk/Js9mnE8yFokV8Q4MkFhhHPsJtt7bm6baGC+n66l2Fx7G2fnSmM55zwnDVghnw7uYm0Y5Ly
6/VrR5F15Qlin1h6EcSGXt5NVn7ndSfhk7ec3IcL1mIaSrIwWMS3nlsX3yOsRjyswzDAx2mI+00p
TixitD2qgzGxU8fXgblsqCz3TSdu/SHnPnesL/h36srosY7YSRzdVyOPc1R47rax3CPz2x2s5MVi
SHn/FQTiax3twzG4ieeB/igCpuaMzArKHEOcsE+TMcvzDKZs0Ui2e8Y/L2eBSGln0p6F2jPOe7/L
F7xaOzMDroCVewPnc8BzknPlsLE2NvalNe28+tWDQ2A3PuYLYAl9U61Lz1iYdrjudNRdqXw+g7k+
07Ow6hQL4BXIDrwkDlqndPJH32HO8NfHaMf0syl1+d3+zyXFoy1c0GLsBmFBh+mYDOj/vTxx9d58
lPpf1Yk/f4Zf0zXUCcvDB4DxwOIvwBPxT3HCYYKGYQKo5D8CK7+JE3/zMEC7gfciLvtHfhuueT8E
0A9i8diMnIuXwf1L4kTIZ/qzOMFXbgsbEwQheGg1fxAnjKJJ0sCfXXLCHjYZB3NNR/OFmTNo5mMV
ZZebH49Nee1ED8rsPlP4FT5z9m7cG/0LLv6Psb1ndrNwWMM3Uy9lTftSQobAX5xF0CKtbivADjuG
d7C7J6Nqvz0wrWkb3owS0YDrHkPA9BSmetG1zsZQHICIwrOmxGs6XPHxdQf0tehR30nSyZ7EQXbb
B/MNvfUVmJ6rCbNqSVhcpqwj84OtD1zQyLN9KZ7jjBhYBNxLOult81JF2zpZqLCngiaJEBavAYss
RhKALuWKQnd0cajGLLyoHCxS93LnswhjJvhAhYRNviFiGBxVwp6JfNH1HwaaoKqqs2Hfx3axbBHE
W4UnjW5CDM1D2L6kLOLo6+A4UWK7ILbG3lkb4bDoA7KrLPAwo74gnBsi0hhM/txd5vibFqBGHHd3
+VSwk4llf6wEKeihxPjtpQB+WBjilLTQbDBM++HEcOlc+c1qLC57HfV1PfunNMOA4WSvGHeBqnNE
47sn5mb9LHD5F0m0YOB7W7KMtJaHEo9exDKOcCJZhJO6yfqfvrbPRKZehKyYxxREMz9rlS5U++Jw
DjoTgZTE2JguC5P6DzdByc9/zvTWEeljKzKBtZ0SqhhpQRjOnXltwvZRQ7CTIZkH4awKloaGA7UK
to7BnFf1iDjjJMQ++DB0bO+z3/K4glqnjtBXFiYqvXHZnlFBu6+M+jnV7lqVehu37iKOnEPFD9JQ
zj1eiW8aT9YTGKvE4jnRGr8z1x8Pw8hdxKhrIBhqyviIbMSLIwCLAGTgF851nW7I0KxMGNedkV+5
yDm68esF/Tfp/5G1OSSZSsM51n6zdZgoCuVd2bqBxjluA5Sg0gsf3cHG8lc/tSyJ9MGyXSlFGTZH
Kcid8gb+5V3HElFF+DAjghA21npmdhtODXekv+p68ykxzSWgT6LcTn1KY+hKNJfsjjiV2l1G2qR6
eCM9QgwxIH2Zyp9prU5StreavFjjBaxw6TaWirAAHvIyP9OGEJcnAU3KJDSrjR2xBtkA3DrZa53W
a+ChD3H+4KeS3XbhzsJMyKpYWkLeXHZYHzyea+8qpJ5LarBRDdf8OBz0+DhmHwp0He4GjEs9o5Bu
lUjSB/WrCMnTsjjFqR9m1yT3Tvw4450e3kYmkJ4ge7KpoBPiwEEZL3qGp4nw13/9+rqpvor/eca7
f1WBLsHFf39pnenG8/ep/P//uV9XlbgQOIUF0l9YF48c9+Cvu8r/YcFuCTGc/Y2/ebnGfglBP0hH
Xqx17DTxHQKUyDf/ENIN8wcwGeuSrgwsAo/881cuKy7HP11WAUaRC13ZvrBq8Pr9KUIptdlllQG7
v8r6wlAI2LEGVeA3wrlTVTCiMFhR++kBuYE06KTs+whtU70DHZTqil7dO5eCclmNcImMMWUtH8OD
nwS1DC6bDNpBPtXJBSIR1rfUp91bZdvsp+LRBDsyFIEJ8Hyij23Bn7HqO2w90BtG+B4kpbUDA0rk
r6yhI3S8GKfCEM7JLazsvgUEthIhq0NSD4qtyvtx65pWvB40iKYD30RzbF27vnZaWX7X1KVIIWqO
VmNXXmy0prxP4TQCifLBixYSIR1MK3h6Ou3vGuj+1vW79ruLWwL9YBmBQmQ4Zgox3bkJ2Evcw2PA
CpEexTidCWOPhqU91uq2QAIY5sEUa0vyM8TjdP6E274+drpBolWqYydxOwSfbTxccmzORLIab3m4
sbrSroBQOlyeviHN5ykZ5CqYvWzrBpZxGFJVvNSza79GkcseGvpjblGuwf1Mq7Ku6kEHLGr3o6XZ
peaZTQEa2m9rW6DEEq9Eg0uzM3E6usBa+freNd3hQ2Y4IfpLgzJWonvtOrQDtpfJZ7fp8xuHAfiz
aY9GtBq6RLxmqiuegA6hOMig5O4V1b2oGhKGc4KIg7f5Ut4X1lMIt5jeJ3dg5cxhQB3tZ/6IAgFt
D/QbmZL4nBiu8SWbETc8L7j6GfbesUv8nz7Jytt0mGnqK1Kg8YLQ6Lwr2mK494vZB+ZVXNtiivZT
E310bQrNzE8RWXLckKU0QywM3qUeGDLJHTqGz1HffJWBl7yTqnVOdjvVu46oLUDjHkZH72Ol6tso
XjeZV18P+MhPHcoY2I26+Y68+bLgPb0MP+OhWCrmuMfW64ONqL1+09T98Jm66CC6HyaWGDfFNowI
pwzhEN83qQHMObnMDFLdxc/coMON7RkpU+EyenR6x9w5sTPuCDrNu6mpAVVYWD7ZZecrLFZF7LLs
hg6xhXiARoSaqZvvylMXOrhvTMsOsubMDJFoFfqpNT4mPbOSPKosYIWeO+1Kwr5baZvxwhORcacT
g9W5Nsrh3axL19ijA5PCAafpblnAlDRIIuxZaEVNYJp9ctg80u4YmzDPSRgHhDfLc0K+CM8/uzln
QDhRTcot4zecVTLkyG0+PdsInUj1wl5ZRTzvABbyeWPjRrgFWQaae9ssTlOXPOnJJapbrf02uTNH
Ap2cFYLpr1gA/mU9tFIQAkoUAtk/OwWxNKSy2i2+k9SDvZaY8CnwmC7zDsjU6CakDcTon+3YXEup
jKfYURmBOkM9JEbXbJTIaKmr+S1v4nFnD8GSUNyrMLuTEmOMjDN9ml2yay0NkilV01scDGAPQ3Jo
2AfbqdrBsa3Wedw2L1arBfu1E7x+I3jismTltr1SPltQrUyFLyQ/r0oYc8yNy7Wr4HurJCFnOJkH
Noawtghba9Fg9e2mnJ1LQnQkmXk7exIsTN14n06onwsN86WaL2O/gHV3n6MH4nUushprbLKZQsKr
IgPUEuRsHiLh+8R9sjECcLFOay9NnqQ16VKCUj7jydySK4YbxjbRQbWpLFgQikUqDXZhSWSCChst
TM/5Ku5cthtFCx4ztmbHxlPfztmSEwdNkcJv8PW6zMmWFEPjHA2hhzuWovhLU5nzAbdlvMX+yjig
oKU3iRCvs+KboHMBKir6jDvIR3HOOkKRfHXFbDwEwoAWEYs7s68VFGXLeRx0X+yLIuJrSsbuw+n9
+b6KY28ztUn/FBEeR3Lo22xTEQtfdo3brZSLm4mITFyx5G/qcXQ7efVuTD2HELL99B04bXD6L/bO
JLtxZM3Se6k54hhgAAwY5KAI9qJEiZJczQRHnaPve2yrllAbqw9e0cd5kSdymPlGr4lwiU4SZn9z
73fHZHTB4UQMYSLTcr70IZx3wkxZPyRa6xJ9p7sfceLW7Bwdv7g0hrWcQf1I6nCvNB3jqm06Crci
nCYn0u2dNjTJ0a8DdVVLa+hPvRgRTYXa2N8pN4jOc26QQ14HhHBxcNNmDNp9OlYwDwunOAes706x
rz8EeCpXE8YjT/opZ0dVOHd1EGZnekntFc4aoTNFiMF2xeHVP+c2jB5G4vOxGhdTahSI7L3rcOoz
BVXBZZiz6TZIBNh2nPEY/upq22t+snfoW1ZB6DYBmT2VuglnWe3Cckwwu3NBJHFBbGTol+KSF5o6
GjaWGp7V/jFK/dbagUrVH5xmUlcT7C+4HWzzkb4mTvneV4ZzCnJ9+HBGCMDYHRPy6hvb35ekBW17
qpl93gw8wiMTKQ65EnFapQ1kFzsTyGoWwwR+6wSQoYu1R+cuUYnK2eg17cVO3JdsDu7KPI/3GOId
Wi0soTimzK6/cprEekHFxfSpKXXSVtwx5us8Z5Agy2okjt2fqpnRYcjdhrbKVw82RuIbGy8QXtjM
PFldA2EmESkiZlFPIBh4fmjQAt1J72hFELdpVRA7O0PlKat+NQbnbpJYUw0GYtvZpoOpMcHeVXkR
7EMdGAXpjAMET3t2LynaYoJ3TbYfqyEnFgc+TWzswFDLW5uy6DojNWLL2rO/Gy09PmaqD2nAo7KY
VknuVi9To9f/xTL+/n+ArdFGHqqIAUScyjjq7ydR/7t8q9u3z//7f35f1aOU/evP+KXAxzpDGCA/
3v2Tb0ZRpiPIR2Jl8QIQ0P5c3DuAU9DWIvIivFZCv/9NJat+UuQfMrsSyFaxQ/6jvELzr76Z5VXb
SxYLq1YiyxYR2O9EskZZVnTjdbipBnkIXARKeQqyrB3OfZEedFLniYs7xdMELMs42EUNMF3168zt
Dq7aM9UHvoHoNDLtnej1vS7kUVIgIa2N7zR+3zojxrAtpzu2zgiWGM1G6E5xQ3wLUD51CdHmcH5i
42IyU3CwIzt4VHIM21UXbEVkPDK4uG9zYyPNod40AOx02W+zsL0O5vQOX+AuzWYeela/MEE60V7G
dNpPGcaPeak50tFL/PmhKdV14ZKwaz2bNUmyOhzUwbrheT0q3BcGLUxY2ce8Fkg9xjtrHPem76fr
Oige3JH9XqyK73jVqdTLy8jVqI3zLRvuqwLGWQJuze7LR3fwAU2M+aYv3TW64XNcYreU0TuVt3Hk
FMh3RQwFT2d2XlfJKWvy9ynBd+nMd2NKkZOHT5bwgaFbhxmrIctCf2PbzTvvyUOkNTiiw6OTkXrv
+s9srp4SP7mpmKHotTwOWFEDciTbNN+ogmotD3eB4d+wTtm5Q+qQY2Jo6MlC9BJsLHztvXFZPozj
Vg6KeNhT52SPpf5go1+LglPe1Z5efHBq7xab5ODDbjP57/iq8oVlf19PDgCH/M5Oom8ZWPeCEaY9
AEtkAjevLJTAsd0fB6nzZ/t1UNR3QcyuFmulcMd7WArreYAOSdIKVlNqturGsakE432B8wi4Bly9
Zk3M1s6o+m0ogR5jaDARP9Tp1xxVD76Dv8nX7tmDXDupsVPIy2wJY62mJrX9rWX2HgUQnK67ATuR
adpe1pGs2NyWxVWcRBvN6a971OHSeBgIrhSeO521N9zkm9El6SH/rskDeXUreo64HUioBRgTM/oh
qS5zGNVyE7XkRtTaE/GNrOlu5vlh1IlXiZUHtGU3hDlMSOQNsdeJZwk1pgkeDaoBduTsIz1ZfWpo
HnW3XFloi5oMkO43hfVeEnIgMPuvMoQnrn5xWYZ2Fbq6BKkxcDK9rdcGz2A4k36QzKuQZ4/wWj4B
bPPkcDVX2qAullAr055u5+FbUTEKjhPMvoWX5tOxs/RDO1lHNeIJ4YKPdeZOImfB9myGE/y8HvNc
sE1wek2mtc/ThJubt9DnnwGAdNiDMhTbxaP7rBr2hoi897SQUF46+b1XuU5MUvEGLCfN3/PsKUzD
a31o9m41P0dDuRaDjnpqPAN6Z5oNw6YrgDYMFND3/vzpGkT4Zpu5gRgZq10VOTvGBpDlSmw59dFq
q0UQD1mOe7l27qcsBxJIGHS7MdNoNfNNlE7lZTNC6PREqN7erAGRplFwiPPRM8VLCDOtTUh2qhHm
w1EFu0cGqldqr0p7qHIYptpNyvRwHpF5l/PLnFYbW7gglcK9UR9UaV1cxdySvoLtG3h4y9PMjwmM
xKi+6XO8KRlVx/mD+UZoOza3S02kJjtIxIpudSg/w+m+m0/DA5FQOfDQmFamQvLI5qlbt1lD2w+f
Cv0M6NtuXmfikT8r+CsUE/Zuei/mwLj4NHcdJZhyYKG3KDl8l/+svo+Kfr8FgdN5ATxarUvXUpcb
okJ2jc2pzTfLMJKXLGq2tQUhMLbrm252nyyWZ1EvPh0+xBLVgcqdfRksjQPJcuohxLOMi72rzlH/
Pccd5j/wRK4tZsylTe3aFdmZjJ8bq9dvKl8h/Vf8S0V2beEDKjX3v1iY/PebL1IBfOVt1E6Hz//4
X4v5htQbHLcA0YgS5T//btbovaWfb81/+gN+qUkIPlZCOVCgAT1TmFBh/DJ0JC3ZMfHm2DpOjz9h
23T0r0yyKEykuYwkfx06WpiAHQM4tGErgadX/CP3jq7+PHNc/u4WElD+5pLKzPrTzDEUswyAwltQ
ufSNbmMFnAf/JQTVWDKwL+eLgjdiue8DUp6Gq6GZ6YvYcdvVl8EEZtLdM5H31xTgEJoQ80aMiDKQ
sJkWBqS62BdrGXH5I2vhMD5ic/JiWyczKDmNSXuP/HmdtuHeCRF4OQQCFdFDDbIJu2DwEOrj0bFZ
T9vxWap8a5MkM8rmLfzBf8AGQ1OqjIxIyk47hrm2qabyFq4RwNGSVzLQfk+oevJAex8T9yrVYMuI
itlFde8XggCGcDu6A06eKnw2qurQTN1N3BU75ZSMM9oLBcSpQqo15cW2cI2DLLR3riKvbuiCBNJH
f+3G9TkdDk5z7JCGxtZ8kjklDkumdvA3GJcBPbpbI/42dtOVrg/XA8h+x75HSrDGu0ohJXa55XMB
titnBN06GZ5BuGg0wQpyCKiuOALZwh0CyVTBDuunNi0fRoJmpjncYpt8pTFDIly5b5GY6Hm6tTOM
Nz4qQw3Yfmpu6Ff5Df0KAfAmQw0/of4GOn4YKnCmRtxvKxsbtKtAfI/2dmgRvgavjJ3YSPkk2nHH
Cn4+aaRGEm9ctpCJ8A+2L25amey7SX1VhrrIBEhWo2FIFI8FY5t1p5vbYZ5vah185VxdkEmnQBq+
pGPhgbbwZeIpKMUuHBXkp/a+iiGaWsG284fNIN7qUBBv4Xgz6vm8wcqEVA7VIr6mybzJRHkolYCz
G103avx3fjz3Xx19tH859KjFJMZB22aB/8Pp/68XLOf0bfqrJuDPf/63M0/xIw0lXeNHv/UHUYBj
8H8zVITCT7/FDuZXUQBrCw6j3x1svyxabBw8ysKx6GCVITHlH/VipMP/ac2CHoJXvthtCFazXZPX
8PtezB2VAXGtJCk+sNg7h5BojzPwMXJb2XNcxwB2LfJc5Uz7YNabOh9385L3yjgdR3SYo2YeYEvj
zulIhwXwBXSsjDrSH4pdEBr4GFpQVwOl8mcUPmMhXOX5a2fean2FEI7GrgbxSCJtRzKtz92uW9a6
FmiRluRaq/VckmzRY2/J13WwlhtBvU3Ju20p3HPIZJE+r0bycOOY8tlAa5eTdsEyQ9ViY47xoRww
YNNvqNzaGflmGPWNS9quWc5wBNyzP/nbMEhe9RClkQ2qkJReKt43K0muzMTfRKT4wnHk98KYNhqM
9lV+mzCHdgYEtR2YaDu4z5IlptnJD04yvug+nhWrOLVxc6VD2E6GJ2XLA9rV00yhXsUNMoD4NomD
u8LJ9rxVn0M4HRnzXg0DB1YYvFrzcAx5My3g9ZGZHkx33M7zt2CElDNpVyndApOpWy0M17bbegb6
Mw/BR+DJqP2WmN/HzD9lJqm31bCva+6bUGyENm5R4nsWZpR5ijaN/n0S1jejNdCe58ekS7eoxqG8
NwZXCc51FCkkJPcHQmVuJQFvXtRgSpWZttNy9xQSOGDdjHVwlEV7pwXf6xrrtEMVhhIdlnb/lYTm
Yx9Q0jaQtyJt+EA8hcRXq99rc9rWfn2PuP6CaygjC1gAwvn3OvhfnFw6xYrO4AaGjoGo6e/Ktfu3
NHir/1yu/eUH/HZ0YfpzGPfAWWFQszgCfynX7J/Y3/xakP0xLktQosHY5XhahknLhOnnHbFFNgiw
FOKyGDFBtDL/yYYYcftfji6+rYtsyuHehrZLNfn7o4tRKcDOXqdoCt+s6BuN+BHr0ho1JEdW5oWU
O2mRH6rBOs6xgNpurspaetLkuMi1g5Gy7NUQfNi5saq7DgC2/TogerWj4dUEtVLjjfBp3IMJkHQk
TpEz7evytU3Hc2c3Xl5pB02Kx9wPefIFBrrwJlTWqSidpyAO70rfadCRFM/JNL0IGPvS5XkexH3X
0N2pJF1bxnkG6p4L8OYoYcAp7fJCrrqSh9Jg8t/QXwcf2O92Dt0oEmzPl9XKJjd1sqJdW9SbULGy
jdw9yZSIWiKPYus2taqLLofnxaNn+ea67pCmDMnH4q6q3eTFQWvqa5h6ysre0HBiJ3+sK5yCCHWr
UZ67HBa5jXGHYAGoJ7EnEH+K6lTEr6kpmdp0m57IqczEkHdI0bm6ly4dbktk2j5uCH9MnxdwahsL
oP8huy2JCcu/CmKG1f0O0vCVlNGjmSXFeqqn1cj6Jgcw6U0Wi5+6bLaREusYKdPUBs95PHuFPd/6
xI9ZTsze3SI3UqPwKjf5NOzLJdpDzFc0Mzs/Ge5Swz1Ay3jtpmHTyPBTM9JvmaHBNgnHtdb1TyhY
H00NxYDMrmOgg6uC1wa1BEtaCe5l4a8T4OSLaltyBVZweVMw5wOTHAxMp5aAknbqtkWeftj0zgOB
UF1AU56j67eGsxYm32o7OzfzeGPLiF/jYFybqht3aG7okN/dQqG+GS94dQ4dSuu4aA6hXt/nJCXD
WPEw4O4skR2UK7GVudVVXnTnqEGt21rZsVbznez0RyDsmZkhAm+e5xjyKKUsSopjEnS7TPrGigXY
quczsOMW+q7/igJ4ZTXVm07KVVpVlxRYa6ym+0x23zqtPcXDxJbQP9d8plFUfyiz3kbAZGUz3yfK
/hT9x1Cy9s2ymdUIy4gwmT4rka5qx2UASMgIxMxL25jbmRwaBfmoS9qrxfcx6dPKBUvsLVYUqh2A
8A7Cs7Da1OZ4o5NqEA6QGYU4R1F0Z6kULwWLiCCn5M/bQ9zXV3FE+BdolkKP3FVjlFBFi3gNSmeD
OgQ5cjHfzslA8sAAx1bHSpTUO5nIQx2lW1dxM2fR1oEKm8bW2VTxzeKS563f9MlRd/xjr88fplYe
ilFcd3RFDa1aHpHII/YYgnFQPSeke8TNPjGSdQr+crT2Rvxv/jtty49K+/e3DeWl65ic4/+6uPbe
uo8/FNe//pnfbiVlLn26jhDJWRggv91K6idUrRzTNtpbLiALndTPBbX8ifoaLRETDZTu/58Y//Ot
JH4ieoqxghASj6DFBfWPlEv84T/dS87y44GfsNz4UVQv99bv1hthUki/DfRmjbE2PmuRLAhDKRj5
IV1wd1DWg3tnEWJ0iySjXcQZ4SLTqBzNfB1tf5Na5Qv8mm6Ps9fZxYusI+ApYRMJ5gZVBfcAb0H9
vV2kIIUr45vmhzxkEYoIo7Gp6LrW61vbOrSdiB4iUhxctyFePQDIQM762tCKCK/N4K5zUoBf4rQM
nsYiEx4Eq10TSwL/nPqsA0Pd56MUOb8v19lXDyViBKPWd53EjtjOSHctvZDPKG5mHGJqdp5tMOGP
gx+x10zS0DyZblbeG+Ng3rvDkG1txsO4tXJ/Z/S2g7m9BMaUYZrbWa0WPfqiU/YmQFacoT8aghfl
9x0xh3TDuEpaFrcumxh0seTWskZw3hsRG6fBD52vqoQIxV6SjJ9CKxAxksJaX4US583a7tviXZQT
BiSOw5LdRFF+azuoxt5Y5xm0M/CM+GZQVsS104LbLgzz2qx740uDXXTvSoNwFweTNjIOcQpkkrBb
oqjVZkmzYWpZorOdrrqIQB5soohLEEeKXMKlBR+Kzzgbmx00rPS9913j0Zo1IpRF5+IxzzJKbi0w
nYOW2JDh4sh2nt1hcru1aVTjXRNOtGPKuFJxMaFnHqd976fza9DoaLu6Isfz68As22FATz99VKV+
JKdbIft68CB/jb5nNAkuOF/UMwZGy0zfZcWOOzCUSL2gkdk2iyvjRHhhQdINUxhobn66h6o03KRw
rJ59fDx3ZeZTw9Q9NGGF7GoxJbe8nmo2TaBQncmW3kRzxiqhLPMvLbT886TPHWEbucWWjCulqh7M
YsRTMfk2IDBHfIPQbj4kduTf9UDiXxjSa3uXK/8lQZdx6uJGbTsimdGmYUME/5KUd24HLbyvTDb9
Vucf26C+CQdCQyII3TJVWB3DN9rq8CEZrnILfetQs9oJsJP4oi+ucrjrmKfvuXzs0r4xy+gFF6Dc
1LgqVj05pkPQ3xVI5GU6fI1OauOFVQBE50tt9HurMgRahFuLbVMg2blY2L6RQVd8gPbdYDWrIkYk
POULzCbwt+Cfz4Mcr1h4rkZIVqJcLOz2g96gA1G6uB3xhn12qDxqM7wb+amijYb3MTRIcCErWdZf
mELhxOMxT8Hp11HFd9k5dVW3inWmeWO0cjSce1iAXW1gpZieSjavqygM813qXEXdi2o+BGPIwk6J
9HEuJTI1fVQPFlJ8AgjGY7Cs2XBirSvzM2D9MPQEp1a2h2cdIh8APQTUEdVtmiZHmzIJWVtGGsoQ
HhiYxQc07cHeHOt4y+yBbHAWn8jNMZWh7lvs5YbX2ErtjNRxzok7Z6cIOtGuFCo7EFr+yMAMe1iu
O5iIOx9nuaOvaknCXGGfqzpHtZXKqxLLKO+38V70rFeDBd8x9cgg8JsJxEltt24QRm5I9ss8zrmQ
f5rC7AaAu7YB7HRQsOPGNNeqW1Yw0LjbkE51tmx2sWCwx97ez2DXVyXI2hGZtpWHtAla8sRoI8WU
Lqe13sGY7+2B51knu10QrLQYuN1mYkHXWausIlbLV02MwFOW1345naahR17v5h+5Xx/o/RuvdS3c
R2iwkyRvHlVsfE+j6ptiqTdNBCLEWXsVkkwBD250N/GQOVeahodsCPC/Fe6r46rbpJY7DTXrqlL+
qiKQwOuchA3ffJ0n0bPrt8/w95kiVM+pg9akUd2+yNIasy8TSxSH3/Kw2qupR/cBzM7Dhe9sODON
29CMXh17sDa5Hxurdh4eGNKPR/BMb2YFlYpEhyDQ023auxdR96e8RJk71fciVMeaQIwbcyCxqGq2
UoUjeSRLJl8ABqCdMZCm+xAgXz9k137O5irUSRJDZTQKA/UWMURhwk2kNMgCMnOv9OBdTgOIKeuK
09lD9XhFCMVqjO8dNlCafR2aEoHcsalJFLXYdz9oGCJbcYjLntSA0fg2NlAaiEBjMrMkVfDWNy5J
6qCLejRePDOiQwYG4aHTnGEtmBLv28RUTyO+jghObgC4EvjFoc6f+kTfaIGTnSCdMB6yNxj7v/oo
i/iuBtJzAuvCku4G0+6tPtvPetj52yAKv4KJe2nQQ68zSCpweMfiOf9UyIJg7hOM5D4jZT3WwJbi
rMS9UiRe3VYPttkjySe9IDRyxtEuFD8TEcS292exQSWLt0B2GxEWT7Kecs/p3BCRJXbLItm2vCet
W97J2DlBXniyuqHyDKe/A3xteHb3kcXaLgDuuFI+nlHoH8XQhwc9RKYMIrF8Hf1hiwF+AxYyfjBE
3IME5B5HMh1hfIhAfbDuPCY+lpSctbspes6V1CLpkil40EVraJXFFtlHtx5D0zo4bn4Ywxl0A36N
SK8RFvo1UVouEs7ZzxAhdG2wdfCBg0UM33xyzWKM7HPRtgfHxCowu0ax1ZDy3vCUP/T6C4Gw+lpK
OS0cheoUxkaJkNCVngF6noNXhyo44560TYZVjY5QU1gHfAykp7jaybeWPAyrA/liTvYep038pCPQ
OgnQJ+dQN5qFbOJ+10Q4AmPWHRrhbjZ3VQ3CtXHls+E7Pt9DdzzQcxa7IYrBcyZR5Zyh9w8EjVWA
HQ8EYMjPPBuUvoUzb3x2kcvoK7Qm9ybMDP86DnSIJ2gZsBfHfXJQs189uR3mWlz4Bg5britvntm0
w8ZwUHXWvBCZ5exoZ373PmUpfrDEEF0bMytcKygRgLV5e56CBDmdEeI0ciMLFEtGUlBrG5cKAvSq
KN3himrSvxWEsKyGRdbKammKUUC7M8E6ZcBH347DUw0qdFgNWozaVK/orE29PgdmUGypBad1wj5o
L6DC5pPJriPM1KktzPIg0AevgJgsohJh3TZTMLKwmIZ1nk0xVGmSTLsQwxc343rQ+pldNcbZQIPC
2aYRsxN72E5dwTS5d5GRWIRc1lBhsuA9bcV3W+836JruTFACO6U1H+1MRgiQzmlrqXBfjeXOsho8
PZgU1k47qKNwBzQyxEGmMEFfdDTUmwCj/q2hOH/IXSB+jTAIIlhyVtuW5ZHFRPLJaGAdL1tQd34L
YtO/moMuJITJvUEbL0/W4gYzu9T8HgdiOIhBexxM0kQinzJFGqa78W2OZ63zvzs46kjb/oKjztoI
N+4uFnKN2I/8Qu1U5A4h287E7Ule2+QaD2nPHqeRq9ZPvwifOcSS8LSpJpJcTQHOItm516nLJIKz
5SEkDWKF8T88BE1VMqQQZNU5yEVCRsIjWoJt1qobleKO8tPsOoHJsqs0gxohrrxG4NBmUU9LElYH
MyerJkr1/cw3dS2j2D1PU49kNlN46Zppumh2J256hNWtgb5TJnNypSeTvI7QLG2twH3qnf5kZyNR
nX5PFqpaO6a/y0gs8oYsOmrkyRMHdM+nvPEFOYFx6+B5IpoNdC4PgZgf57xi5mUcc3JeYEnBfABR
4IW6FuwBcaDxzpcPDrJwyFAF7aH/2MF8gEFngkl+9UvNizjJzdpPvBD71pC4d2ElP/32qnagF/Qt
sM/upDGyAQEWP8+Siz2OnkVkH904fYqRq5O6BBYqijUT1LudreweUUklJKh6tm70dA/0lRwt5URI
qwstamjz6Bp3SflhRBPMX3aE5uDfJkP8Sh7ESbGaQO6O3qc8TGY8QRUQtBL9eKk7dUWuBOX+u+3S
tHTKTx6ErL/1WnkCq0mQOY65hHFHYQwd4hXByC5JXQpSuFdVNnlhPuys4BxLe1UB6NcQghgxho84
BRutrNU4lZvRxOysV/24CRbcFaleRFptOdVAo0A6CfJir/uY+bvhsVX1C9/u7azwciBXLUlSQh1T
bcqpqllujtfJPF9hH9/QRQOjUgcd9EcbNpCb81Vv9o+OQXD9LO0lwBV9nav3OckbixxcrovEJOoj
5aQC+eaJCsO7gVp6DL2B1c0ms6ECDD6ye/aaPgFjvWK+Vo77Cd4wjEITUHPz4vZLXiHL6EBmAJys
ja8IHOjjlyk3n+xgOpM6JLZK5ktFqnlGmhVrM7a7A6PQx0qWF6hT277O3OupS8q13pIcn2Hyy7DB
onJyV4rGNBeFuY3kLK7C3nhDbo1EFyv8yrbCuwBoA7lVnubrfCD+ubUJgdSdcxVXeOC6HfdxeI9k
Kr8boEihZY4xbOax+rCLbICm03jAr3DNNm4FDVKQC6zGOy11Px1sm5tuyK8rPzR7jAxrm0isbHbB
gMrmElcZmsHyoZHma4+ryCpASALxOKBx2SQSO0lbEgvF27FpgwKbphbTZmskQvSj5JFFc+HuVV/I
C9k/vVfUkr4wWAwU0LpjDbkN05R1E4hyP9l2f0gg6sGL02xbO+qLHQOhN84MazFpRItdI1+MG+Fi
4eiymf8dLMaOYSxGJhiL26P94fwwJu2A0wSXlvBLgxfkVN/7H06R7IdrpDBD9yOMovce+zGiDKaL
pU4OtN4wLAR+5uzrmLyAocHb4fuBOMjFjRLYgX7oF4cK+ugYWRswdKs3j/98efQ/wgovTLQ47GrY
KAvWMn83l1u/vX9F73+YzC1aob/8hN+mdKhoiE2BsqD/vNv+bXdEMIqNDteycLsj9vl1SofzkPgV
dttst01l6oty+OcpHaEqronAx9UZ5VsGr/ofLY+Y6f3ZC4/KCRW7WPyPihf6xyGdGQRENJWglOIR
KjeCzmrXFXaxLs1C5+xLAJDEhKzg8p5XOLfYLi3HIQCH1zRv/dteqDetTc27gQg0YtitnB6FRo6l
0FOd+SRYkSh3BvVDeS4Cd02MHTi1FpH+kKpi3Xa4qMn82rBROYea/Opa+T3uyPZ1O1XeVRXpy1bo
EuM3+zwY8BF7BxlKUridBzli3prayEkljLOo6I3LrEQ/XS64VxW/BnNoramq1bUfT4+xFWbb2aq/
iYZJuZWPn0ERv7CuhhErsmfpuxtWN43HGOAoI8P3hjhpt4xDHtCtStCyor8loERuff6NnWPNT1k9
ggcruF36UhP3AUF/a0XaJLeFfQ4tgrUzt5z3TaXacyhk9T0CjrWN/IqGQwCE0rKRZO1IgVGxSR/h
aQYq3oK4yEskQnma6SulNwSVDJSmIgIiXkxEwXY6M8cRIhFAGiweUH3IP3TK/FOv+YzgiZGyXXHg
sJMb9o5V7s2Is0PLbX5jbX0jNo4EvUUxbARyQkgwtSvX7AidHTMS4g1IeWOooKipFkY4RycaUVrA
tDFveotcE7N125ukihQu8vJSTu20sSWQSM2PjF2q+a9uH4hjNhPQi4p9SSGpQmaGLCQBk2pnh6/a
UBMXnS6cot6IzwWwqUOIqnzVuuSE04TP3NDYpyrbvyqd9LE2AtrUjvtaxu0+mJiKaIFAAF8ia7fN
8tUf24eh1d+BjlxHfbHEpI3FtvUzgbFLXJs506bGb47mwgOr/HtshzdpY4jXeQjaFbahHtiwjZZV
jhfW83JNYAODuWJgF1kglh6xretESYAps+09Nt2KuwYfP8yuB7t11VUuIiaSS/5mEzE6CHucazJp
d/6oGlJW5gd2MO/TUJaeDyCVEVYk1/HCHitEZVDmoy5tVfU6p93nhLJjU+VOuTf0FHmby6gpqbgB
AqvF47rgANuI8j4Lwy+eHgibXQB+ju+rob5cLTg2ABm9ocEGgOw5RTwXkjCRAy22I0JUh6CiKxqT
p5wCsl9IYQmQrMTdmEl9iss4A4yCpKWwrcdaTh3t4rjBWPsk45TWuQ7nvdGVNY1ihji7AYjVaTWr
WHM+g9ohpCj0UHNcurY529US79C4e0Nlzu0cwJZ0kkXZYQIQxdwaQCsIi82oYBYygf3UfcJuEhuy
dWBHzqZBO+/98+vsv6c1/i8qLpjrC31dIluQeFX+7kK7fMFO+4NJ/of29c8/4Lf7DCa9i1pr4bH8
MYrG+on8GamjdEA3+wdwsv2TjrCLVdQv3Beu2F+1EADpTS5dmwCx5RL8RzouBFt/uc+WvztUfJN3
ALANl+rvl06Kkj5ylxhKUjIf7RiO4mRfQv1eVYe4Lo70HuuyvDRoAPyUEErSnkrhdfXME6jfSAkv
tvN3TeGsSU2hLgexlJKGyBo8yLDTGYRGQIJQkbob3Phd690tfOZrXcHy0oL7Yp72QsC+KkzPsGzO
W50AcHVfM8arg+GxV2eLTPoIjFLaJgd2XivETodeG+9F1RwavIx6okERY8POmA1H2h6IIEjju6pw
D2XQbjOTqQI9k1N+BRnSR6nBxxMQoavrMnttEkgV6bhqbUayM6tiRnt2dohi65a36jD9mKnqhyHT
t0XH/FObVgPexlzfZsr5SLmfR2Fv9VldUj3YRwUALBbQEq3mKBlKOsPBLd2XOhw2Sfp90qYPglpX
QRXt466ho+q9Ris31DvrQPWnuY2ejeLcgSlrgX9Vfe9FOIWJ5t0Th/VEMseDcH5w5L2Cvi0Mt3x0
2w5LRlFlG+JOMvOmc9W2UhaBhojc5VdiMMSP6uemMK6X9K/KTG+6Sr/102kbDG9u9lU0GvPn4dqx
wJ60zrYx7KNlIq9LzH2pa6gv8JhqW7OpTxABDwJLB5iqjZ1q66g9JpHF3r27q4TtFXQ/0jiE+bSE
RV/1Gkm907XVoJgl9j5ie1iBfqm6dJMPpLGKT5CqTMiC6zke7+iBmxVinU1jt+tEz/YFkem2JOGG
Li4nCywl87qf9osLhCzJ28C0N5O0bnTey5Q6w0csaPGGdFRHNIzCsg6CuBl7IfRUPaLAF1wNTGPG
4FBKlnlGFBEIn9+2sb9pHPcobab/IRlogik/SUmIdqs3C6k0Bsmtg3RaIaHW4+GoI6muFm11sYis
EVsrRNdWFOwTRNgwfe8nRNk9QhROGzj68dEoxM5NWehltXnJNBeOmE3HFU7/j73zSpLcyrbsVHoC
oEGLXyjXIjwiPMQPLDIEtNYYfS/UM7IeydfVVv3bZUnS0piZnu4O4N5zz9l7bVLkk4BoPushk3Y5
sKS5rqBoA6jp3hkooDuWXJ33qqsZ3CWCGrLvIkPPfKmlW5D/9IK0GUeLegp4dgFPrqfXkfC+BRq/
6ibJpVMP+KXLIRKOIjYL0n6MVLZxVrt9EdqDsOI3e1sZT3N7S2uQki1Vk4FikxxwCW9SRwNuUBxr
OLBv2SM7dgyyGpAY7hlfH9ELDZ7YcTonx7iKIU9HB1X5qak0CdXjlAqRF7LyMp7aMbeX+E0tGxc6
z65UGqcdo4tVCBup3g3AgOa0P0aop6v1zabpJlbpFsKgxtCKr0xwKiZk2jo+GhZiA5CLaoYNcAjs
neYEbewbyewrtMWifp/i9/3PNvg/SwIB569iXhlmk7mCzv7VNrjmZV6/v5qSeLb/9dx8/O2I9/cX
+31LZHdD6iCv0juEO7hK/ynEwHwq4/IgEw0m15/S2Uw2S53tUOU/hLDhSv9jSzR/A06GPJCD43/l
cP5bWyJJb3/dEnnrvBT76ypshvX25y0xqkmenCcse33QJa4VNZqN9k+h520ekJUU1zlHZTcaZKY1
+ksRv5MhFTtqVbymKyKVBGww/Q+hDP2rb9x+qTHzL4VbyibPZ8NATMOEaiYkDPdkuBVDeBAkHnSN
CalNXpebCTybCeRnh9iyj157kOZpS6cUevmQvAusjj0x2rg2lENpsrKYPYCKhS4X010pye9CQpR5
vM7OR4Z0CdI/tWUISXEbxjkAVOGZ+OINmpJdPnBwwVLuw88+cbLhfxDnpJevTOW9MBcfRW26CUl0
pA31gh8df3gW7voOxojAhHCq5F2Gc4O231XMYtVdAKfHArBqc/SwpK8C3QUdXgpcmxQlEZEKBtcQ
C+M66gvyPfqrVfU9uos0XppKwVQOubvXxF0jEgo9UX4sV2MJvxe1PsxZC+Ahxb84isGpamu70ECR
m+py1kuNoWCzlcr0EMvlCj8/qgS0kQZOfJUQ7CdTIpK9T1ZeqXpIFKCda7/MLG95wkCnbF9p9R8a
DHHy0ux6UDWOZo2foG3QOAD9VgG0T9OcOZC+nufGCB9agwS9hW5vDhGoKKRHTVv2XUzHsyl3pIzL
bDIAN0vlJyzG4yCorlXET7NR3oB8nWeV1VheFTfJCpB9nAXrRAPeQ3sBI6JnxYPnKRLX4DHZ2Zlh
cNAHxgez/sYoM2WWJ30rWesTT4R7P2xeexLXc0W9LkSpGUzXUjG9dP0CgOc8WI+4Cs+JEp+CMfLJ
OaC3TvT00hF0ao054Ah25/LYzA/VDD4lfSIssyIFK87eszWEpd9RpbX9o6LsClK7Yql2ouSrSbY5
mB/y1uaVyD9o+PP2/NV+KHBEzFAOlQBQC167G++xdRlhUTak2If17OQagV47ORJsVUR9mCLwM4A8
7+uS8TBIOo63SowSfqJ7aG1jaz+pYI0DLrwkvWRbuvzFD6ZUQuKdaMrt3EANCnInWxEe/UUsn5DR
n2O527fdViO0NvYizak3JibCfBgdrUZfm99korsS+S1WPWMFdiatI4E5yGDQBMxlmUbN6YOOfha1
fdeMm7loHLn56uG6zlvrvoQ8nhUz6tHW06dOkd00+QiiN8ZVPJCHGLeQya4tMJKLGyIHISKKEsdL
/YYhK+HI3q4n04GBLYPsvtqFxOSaJelmUTxdRaneK9V7YYXnlRkE/Peada03JMNOhI4S5vK2ha+R
prgnCvyl43TsjOEQBS/jyEMkvuVoIRf48YP+ZoleWYgbNYJXQohqmJ3gQruGMjl5KnqgjU4D7WwB
4ngxogiCzqemjhBfwUFww6FZKE9KFW9DeTzMlWhHbQO9SHN7TWE0siXXm7vxLEsATKZybyo7i5Iq
7E9ydZDja56iWbrBobeRTgGDvhqUEeCjo/wlCD9xmICJJH/WLfKNQQ0uypt57XCTM9iObljRBiJw
AJyMqe6Y/qMKoM7Ea2o0pwWjw6i3LoD9UUKfSf/52oZfbXXvtcRdlIjul+5I3B6h9pZSfUbmHtUw
sxH1p8HwUQbnUgg2prUZ1HfD6O2xflq914P83Afb5Ynm+Wj5AxP1Wu28Ns6OtUTalaVdzdwXZwkh
6Wk166rWHXTHMRchhZexqw3B1srPsLVTIksy2IbITU5kTQwqCEG8McaTbGyLQ5ucQ4EQpXNIRyVV
xO2oH+p4/kzK/jhW70oiXzR4IyvQC0kXRljqVArsNtEoUx9gAb2ICMERst8DZfFLLCpyWL4wcDpM
MUoAXd8MoWyPlv4Iic/TYuKIu86bsZ0jfZ0L3WvQ2whNs5nEp0D5Gmbu6gGVhpB4bYa6jZhNfYAp
qIbeQpjyPDlmcx1pvVWpfKoMgWe4c5X1zxupU0oU7Xj4FB59XduIMQ9apsVHObL2jaj/9JHgysQi
5JLgDOR9oob26TtdpDTfyAq7TyEdIzO7DCmI/Py40JFaYoFGquD1JEdG2PsBi21l+/OnCSqPXILt
jMelmJ/JJ/SmKvC6jPiUR0ttzgGqyRpodh8AUygHtjzU663kiyr5Z+uAxhS2ZVa8GgTtEPhLoCaa
+pPpxdlPxwA8onVZE/WhkUMPKEL8FJOFyJoFOXIxhl5czFdynY9kGJ6NZjikYfDcaaNXx+o+aaoD
os8HcCcvE83MivCTKC32I9OJWGw35bQhJGdfxDoNw2hfaTDkIt4+YZBA5+ASTTRNK3e4TejJww8e
/j2jb43Dk8L4l7TNCAHk8maYwrETkJn3bmEeIGIu3+0YOu1cwg1Njpz8MAA9gMBx9GB0uKdOJupL
fTRPEcPBcjwrc4y733SUhrzXsX4TAQnnU+XJxB2wyJ5mS9kHuUawaHxAJbmJlNAF7/EULghc2vSo
Dwskb16SzqdpZc9Zl6E3qlEYdmy4i51z1Tm4ekpIgZFH+yg3700Mf1hJiB74QHmAnJLD27bQKKyE
ntQwy1bMwFflgLCOkdma/GvNwqnZyGiob6wWcqzUSptukA7/qe3/59oe7CITFVm0sA6ynf7LFhe1
fUddX+aEQP2t0/W31/m9rNd+A96IjBrYNBlcpoF8+ffJDXxj1KpgYPBpQ4hchyZ/GBYZ5qhMbtaj
h47U+r9Pbuib8Uvr7+fALhn6vzO5URWOL3+lGJvMa5T1fKFruH/+XNYjr+BoKyLnawL1PmakLLN1
GmrrJ6jahO5ligY/nAN3EfTDKMRHYRb3TQCF3Qqcqeh80n6dOhgIUpGvSEyBKXV3Mw++qmz2QuiI
MX6ZyBQ5qeZg7PAAAyVwgYu9UF2djG5wu3E8VMPqNCaEhJ6VExf60cp4nGta0bCh4rBxpVJ90mpj
UzXlJl8P26uG01o+UwSj0Szb0hC6Wi5+FhBcTUnc5tSgppodrZpM2UqFzYrWQCPkIgzKJ5IQkCXb
lgZPQ0OPZ9qmMr0A6CdupntUM52gAXM7sMkOeYZ/xjj3Te61SfyUsdyjOq3ttOHIYHWsAC8A0zcp
kWMtVsaOoLC+oji4jiI7ONaiXn/Tu/WnSEO1ra52ENnYefIbT7hUCW7Vi54gC/6IpUIGTkl+IMku
Bl/znumRzwjhKCq9w0wrznQ/EQ9CSORwCDKk3U9UWWa6Jvg+ooR1oUjucRldBiKOIFUeLMQfaUaU
RoWMWJ6KrVBOH4P2DWR/gyjUHdln1XEAGZQ+MK85WILpFXKwiZavDK9VS8JyiwSpCif6GhDi4rdC
PE1Jsq2LFxq1x3lViua9a8yBJ00NoSf3KK3YMpRrHczHKf/W2sU3DIYb1Iro7DJ0f4lAhos1e60S
7LHKIl/SDzP037RHagFguhCbTZBZxzKmKIfY16r9fpAfOIdsilaEYrS6xs29Eu5ncdrqzBWw9bAm
xnjArewQ6P0PlphzN4OPbOKnUT0I8G6yosJ9w42dDwD+evDBVAwiSNIC0l3b6ZuGr1JOFr9Zi+aW
1TnleDP+oqm3tYzqrlNVDHO4H9FI18ujVk2wNpJzoz82k3heSQBy2Z9zNs2oe6i4cUz9VRcrR7cy
Nrr5I1GbDY6fzwTlMpicLqSDowe/EKE8iyjpCnHZa9K2SZebTo+pNQWnIBAl4MAb4NhPSvMcoYeS
CsJI1eV1RaTlij8QBbzWT/kos/u8TIw2R+BPcnxecIZlYwoZUMdVC1K5r3mcqZe611D7pdFO0pre
n7hmpsHcy+w34SAekk53tS7eamN7Aq1uG0V8ZUwH67/2WrHzylTbKC0t2FpsbIOkvkbrnzpE8PRg
fa7TQ1RQ/JA5JJTjRh+hOcMqGKDOtBNDm3VsaujI4BPihLI9iWCvfUzcXEMqDMkhcFhQOIl+vFKv
Q/DXQ34mWZAHmLmoQYi09EWt7pXhLxLK3QqA9rq4KAC1+aor8Np1/hUjYqZw8XXg23orXyl4vhpi
1kzg3BaQbpQkWNGiY6EeMl19MDIL/UblaOXylaDezVfW97xCv+vkrW5mh8n5WU2awwgc3NJqLxmi
a809KQEPt+J3NS+OJhFwKHQye5SlS49Qm6AghsuLn6TJTWl0HMkfTZH60xA1tjyrV0utEWsWgFdy
OBaPSbyyp3BLT6y9HMloOALzgnWDGh3hUcixqlsCJ2QCoYHXg2LkBcHDpFOjJG9ZKK39laMqXZf5
dVohsU3rGJ3mz/JykFZJs1Tuwwn17KUhF2S9uVvhgVTAwGShGpmqThN1HQlLGuTpVHKM1GTa0G4r
PfHT4nvQGGIHwhvYCHAUKqqeUTspAYlLxHOBeoRkJX5mIDWVQvOtEsOYjJ7UuqWYD8ho6CfmJwYx
QKnOBJkRfGn+yrQJzPZNvKfTjREDWVZCDfuWmTaJbPGFbN/tf2qZ/0MtoxEcSkL0mnEgUz383/qU
xz7+O2vmry/xexmj/oNZR+GxGrr+OrAT1w4kIE1yS80/m5eRkBqoHy1FtEQTMMMf3UlYMxICP4oY
g5qIOuffKmMU8e8CFAoYlU8tr7HVJEb8uYwhFayvgpzUyqVKnsKg3uSJJcNab0/VlDwlKiSkWFTI
U6u2SonEbADjEuZ1AeKAHh7wOA89BNO7kn1bGJKnbmi2JYaeIQUDmqmbgLOeRUTDrHc2D5uGMgv6
FyjrzVKidZVeWxFWfGhPknGuRfQHA9WOLDmhAZEG7hgiUwb66oxzFOYSMl+T3MolKk5Rw5xgJKSA
w3gVjm+KMblyn76Uo7CfDM5JjF9CmlGMHBn7R0/GxLGAyPXOyht7yop7yspEoxTzTMAqCdIJ5u2q
k7Ag8k99sx/T+KzpCrgbcimXeDvoVkj8qnUCOEZ2YeUghfa0cLzMhXJbMhlA2HQMowmtCPCYhVka
uuWEbGktAWUfyU+mNZ+rojvEYwlxGpdUNXMUipptpiuo5kVX7qQ784djYQpfqLfRZ4QUcKCNC3GP
MueXBj2zQBNLul7/bM7zI/Jc+kVVaIChIRspXfZJHRw1gDVirwHTCTezyfyICDPQWdVWl+gbRklI
OdQxaiRKu2fBYYEXOKNNY/AQFCH2vAEDjczCpI20FgpMM+CYaQ3iMKkxshG5qJPQAfvPTL90oF1t
Jz8NYoa5taetuEvE0zgJbtuTkcAKJcVvUTY8ywUmuH567xEIN/SbYksovbrvKBYiJ6qB4Cr1rUwo
KS3i5wjTcpNW+Ihk804OpoNigj5n/QEQ8YpVb9tm2aGpOnzzzatc9Dt9RCOryfOuIaxNqcdDaa2h
gCSAEQGyl1v5UYjrCxmYqC1Sjdyi4LYUiCCz/oLkB4DdCHAEjX+iTh69Lk9dmocu4zBtrYIkWs2r
GnwMjplEmGXaPYgVbSqDeRM2+VRdDmL3MPDFM7PGS5gqdjOi+rDAzcUWUu5FJN7C2qzBnfB17S7/
NIh5SmiaqgMdN728WG2MzhC4npIfApLMtP6XoIEiqyeCQMbjXMEWm3W+4dBG4ESfbwEQy11sjXsR
IopSGdtGy57gJjqZJpP1QNMLk0xPQt7MHHpN8NYAhDfCpo4yD5P0Va+GWxB/iMJnEnZeUki3fsCi
VEd7ZsrPgcrIeRb9RtROllXeonSDJq0U5INo/ooRQVUk65q0aYow2s8qd7MFb1cUXLXSPT1iTlfS
Lp0UslbIYyon/YEGCDM/suebZZukEOGwJ3JCei8RK6laT7wtI78BAmxBZFydMQWdqxYkVDRzc8a0
0HUXBDi9G/RxNYKrnmeyZyEIUXCTJzqLxFot7b6qDPIxgo0iM72jUlgmmpLlYN7/szf+1974323S
pAcxs1pzF/6FT7ovvuLiI/9o/myX/uef/X0jVH4T2WCREnF2p5Akl+GP87z6G1IRAnYkZnJ/Ps+D
6kBNghfZMtjpUHD+cyNUfgMWBHeDN4huVCL1+985zyP5/Mt53hQNXVR4gzBpVTblvygxsflKgGtw
6UZK/1AtObz2klHWoKuFl6XZm6GSdjASjSsrPPSjJL8steoju86/FJmzG+3YssG9q1VEHJfaFL3g
Asj2Ggm+NKIn9b7ga/oc23kiqq2fsGaaVcbkTtQzdRcucOBQBkiZVzFGIsutxG0t98IticKJbarW
LzgL6kcplCIviw3I/Sw2KwpAM3KsFWY0uAJHCKleDF8pWIcAW4/QclbKJnOIUSGs1rSi8GSGIT1A
7L3z0bBYJI18eMiDRt5wFoRwbSA+aBaZw0cldacitjrOS5Z+aYYYVeGw05rojeCGE6yWnUSOeKoX
8PVppCtC9msxIzTetITLCvdAK0yf06jf6mY8KDDV7VCuOd90SBrl/h5E2Yceo8SHVJ05SY+7sIdn
a2vpmG+R2btGEbwpqXipjOFXFcH5zzWGdWsLfbHwPQLWP0cDhuIlV3b4y9GnyvodMNLL0LQr3a7c
DBUzH8akGN8IOg9L7SA3sI8MFnt0nYK57JRe8zMzBTHUHVJpPoGxe46y8FdAfDetjp+8fceU7VfL
DeUDDKHxSESupzUbSA5OI6vE2wqPoekllbkvapyqjYSvavFGBKAafncxYowSs9NBrmAqFGIFA0xy
DUP6rP0tpJU7V8lW0gIYedM+zQUWwDR0IwC2ZSbZfZx+m5K6bQU6Bqp46sLhMZlVv6LUtAOugl7n
rzNcYmxKTlPrope0nPIKjKWEbqDyFcwc9JHAsZY8ENOH96/i7c0P8zw+1N14xjhzH4flM59TOrC5
VO3naQHsqrZ855r6XQ8HKZJ1guCmigUYjF9BGoFCMJ1ddnrxVQoTc23QM4/COrXmNGeFV7VBzqos
SvMiBjwry1T319ygSOybAINSnJxKqc1fxIIKTgnrI2PONaWnmb7jociOklBPjIzqsfEHbV6elqLg
/pWl5SivuF6c8zCpSuTMMMAb5ZpPzR0uaEXt1rFVCtX0UnVjXODQkFqmbpG2zkh7BsHDgrtm7PKY
7WO5FG2kPeZmSSQz/i9yUyWNBkPcVie1phtTTl10acZYuell2+Ln1NjgMbRO7qAY+kPei2SaQBgy
YWhRhRrp0t3DrjNRlMnKqRvmlqqzqgnATvT3Fot95GuEiOyUGXTYqITPhVJGeMnF8dqPucznSrtv
LllsT3XTUB8l37OZMM209hXQLBn2FYgbQDEKwQ4yA0IowS1Z3NmceQu32FMdis1VQTvME09YBjKe
ZRxEfLTa8FEtcnmds4C40HCIYdUk/VQ8lUABVKcla9ZvpILdFJIfvKG8mNA51UFiPdfLInwYQT5A
RJjaW1NNNc5FqApbUYj1p9WtGTKDVJm6VV1c/jKXsCnciUxIQIvYDzEzJctA11FVZcCwgtHKyMBm
hSMr5+ESvDEDb2M2LnkRwwFwLDoqSz0ve1MThtIzjEm8twQPHLugHF7nsBNLr5eQNuMWpw9hdfzF
SYtEqEqLGM99nYePaj0Zvwhgtz6EWLO+Z8S75DnOFJZCG1ykulUsju+99hjmEt41JhoNiuhgAiwE
O9gp68DykatB1dQ1TNMliLBlorvhhZQwPfqsn0HLlQWc7mBhI7KiwLLTvhnumjmkd6swggv9GNdK
s24Lsr/fx03/04gWFZOVTvJPaRjLdTalAD9qsFTkmZkB6T4WMUI0WwQMV6KVfgahacGDlAjQxte0
GTmQIMgucrLHquaJBNz8XOShgXXVqn5hRIN6S7zN8LhEbfeO3EJ/70jDBXcA3shqenLL+1nQz7Nc
pE6SwGvwMqlaTjkbz94yUGOBC4cQMKKKvqZQHg1zRv5RFtZ8kvsgPE7FkkGYg7lT98l4TNDeM/zt
k/yRxSXbZPHcicxTo/KB9dvah5xMIi+QBvysgjF81ZFo7AlUb0DyBI35QuKZcotpmh5T5vaMnvU2
Yu2qx6sciKzXQyUKL4mWzTd1iPVtkrFetBFkeLxRSnrMaPXEnSA7/dCAzBxHfYZK3YnD01R3iC4n
ItVx+mbLDjND68lKGF1xAHeewBEDrUleHsjpAWytG8mjrHSEwKdyLT4OjUJXTSvCd7OGF6y1xhp8
gx3brnEwnuUCOQwYvQCKQx8ET6ZcmbMtta3wWJtleZQZkLoyLL3XrGCsx4EsYcodZcZbIy8ymvOG
zM6M2/DeNyKooFw3a38xhUOZlLdBlIxj0nbdBseFbkfdCEHc4Ng5ddqeEHEeDWsa6eopsSrBzdYy
AOliKF7CcGL9TGloP5t9U33PcrnoG0WtCDfSloA9faWLlRP3Y2Np01c1VW1u94Euoq5DUVuVUDik
aBF3QqF0uyVU0TjUQ80crxqlYoN+pDlYDdENNvVP8SRIVD92SErHLgyS7CRWlfgVKOP8QcBxVLhG
LCuXBE2dL8xkpJck0ZzNHt9BFBn4BzAve5CkAAKW8jIbHsbSfpeLCeO/wDLLozV3+rXXInp88B8W
ntVZhvWtpJ9hyHgw79WZgzyGs0+9gijQRVXz3hecEeSw7twOtbUfpPCaOqAeBwgc5UbBOYhvTkDx
UpjRo1gi76SgkO/qPE2/sJYzJQ2NXQ1dcFmUS1i0yWvBzgA3w5qf84CcWIyBUcBUtIfGb3ZZ9Dgp
5ZvSWuMmjWSvBTu7Np1RlGTDdM3qZOJgX0cGQtWpjGWEoqRnuFXQtltj1KvDYATHJZYPcgGvu7Ki
6hiPwvgokv3dbkRmlk+YaGgwxFp9I8iKeKWwka96yyFMKAr5ZrZImclkLXJ7aqYO17YZ/T8wV/+/
MJ9phIyCbcZ9BfRZ+teHnbL6+ESaWPzNf/a3F/n91KP9BhtVW/Mx5H/EazBF/OcUU1MQHJvIDyVi
N9YDyR9TTFVBjU+Hb23MrUL/P9p/+m9QEHEAQJ7iEAUp1vh3Tj3EG639vTLDmFn8k7PNuQfLABAr
GWvbn/t/Y4QBatQUWNMbtGN281RciWna5tsc7ZZt/IL2/j0+z2ey3jN7ODL5+pkXWIWe6BmLH701
X8kITI21zqHTJ7xYfnmW9+qGSv3VurT39Ba2tl989TeL4ztR2XcGMsXViDxu/UV1RI+GooAmglGj
SWfDPiFUnz/q8+yB239QYs5VtvCq/gifwicACGQU9+GTPZyZjia5eQ4ix8mO7YdG/PZNeOwaRgeI
dPzxR94rzH2yLUQDJoH5bdlRJO67p/xWPeGa2sxOan89Vg7lyD7/ku6SNzx07/lFuC5MWk3sd6/j
IfBoem2WtwnwvwJAyU4caB9vD8pIX8/ut7j8yY0SMY8GDtbm81fiUPMSE9C9EXL/MD4oT6z0y4XJ
JLkLyyFx6LCNHmckiiw4AqnlE2zKUUG4Ctfqu3lunmmuMu6a6XRsWVY86yi/z87swBGxNX7c6b4x
7nT4x3zONuOh3vLDG/zgpG4Gv/XuvYdAxVMd5hn8bPbgxKIVwRdNPLc/cgzhAlWOUJ7UebekPtq0
JIC9+jxSCy9uW3mIGGk9NgK0PzdC4AiXBJA15H7qOkVEpd48aHb7j9dudljXjtAQHWAaLkAMh7/b
UXzZMTd0MP3Sfid11X19fZU3kCRsotu34x4dqzNvTOcr9CNugY4XWf+46C3uxbJrfpBJwbUevfWT
997kr//SBeWyST4cG1d15jtnrmt+a8+Kn24rv7sADXPKvczLdbuSG4gBnkf7zzH35Ol5g8s8dqNu
5P3grq8Te7GX+JnfbtJ9cZEO6b4/SVtlC7zQsw75lvDz4/QSuNWh2hLI4McONYUzON0e9PdO2tBw
dSBAOvSu7eEgeM0h3SDifKYmXSpv4DsJftriMYxPxS66Sm7r1E64D9/7Z2KB6bA+T+tB2F7Au9jx
O4BLFGtEE0qDr2mbtHSUF2zn90up7FOsJOVmcfk2z/OeaJoLfJ/Mzn+Yn+mn4TM4tT/xGcnQU7VL
7YfK7dz1EVS5w0dv8S272U1uddS5INmu99Q9F0U6BpvlmNoAbRSn8+mjnoAh8nvMDbhvzy3tyZ/8
aFe51rHeJg6wN795Wo7hAULwpvKlbbrl+vAI8fidMscEujw7B9Eh9sV+vzxdTgz7bYPrzGzzNdvx
nTuCz6nM7XwQjJviSH+eJ3zfYo3bZ0/Sa7OTveEyn9sHVgCSwi6kIfbfxHoAa+bX7rSm59Ib9N0S
+HWx11FRnEik6bTnNnwpjZfCXa8l/z7I3i9xWziGO9o9P8A0obHkbfLo3VNbse89P/sy3NCFJOaT
KLJZ78f1s8Cz4jnjk+z/ca/yMHXuwr0c8KWYG8OW9+sXhBrOJfOHO3zmrip2yW521A3xLMdwiyzg
8LWeTUOASbbO07t8zbfpOl3DX8ObfBIO2qNyIZ7Dzt32EZ7LZXrXt7lb7Zu9gILUXrzkZu2JB7y2
Tzo+/Mnl9Hswz+Uv4QsonxPx2NCTcdcHo/b6vbS7Cz6xls7DV3Y80H71iH3nQXldn5vGrTA52hGK
NEDZh9CFom8T+7XvnNBBq+3wa17hzNtw/TI2pmd6io3S1risbVm7w3zhF3w60la80cFFz2cV9//1
ynSMvDulyV7ccz7dr/ccgGsb1P4uO06vOdsFK8HoGTbX9rj+IixZ2zoaR7gH3FfiA8k1Nuvarn8B
knYKQlvYfUFz5SOWnmYfFn+I7VfNdrlopSc9AvR3XtOz9treCXfmSvTe6esg38gmG147rghyhKP8
wxI1OtGz3trY83/uQM2O8S0+n+Y92Ktzc6pOBNWs78SeXHOfXJudgE7mdXDrOxQOuzsW1/Afv58N
pHPVjfEInOhzea2O2VN2jd7kDxrRhIe/ggAJD7hdKdadyIHrajMLdzDh+IyoPVAMLvQTT9r2p+4R
buvTIHO29iz71biimt3NB7Jg+fJDd73rFDs4Zbtilz0VT4h/tgzkdtNOceMt29XxNXjXXIsr1L9Y
OwKVuY58Zevm4DLN2Wg71AZ81fJG2CbHcb/ekKz2ZF53PuEq/gn9/EY9BQdxH5zqZMuV3WEvv/Pi
qfMozT5fH+Cx0D8h/vxQ9+ZGeU2e+FKwEBifymd21Fmm+f6KY/KELqkJNwEAdC97YM1wOYnzdXZ+
eNcd2bN4CMsP8KufJYs4CiKsCK/0NhubqB5b4mHCEMS3hcFgc+pk8phtNIbrAyY6PGuL/6q8AvHJ
bPOn2/Uf614gvL6jby9teWGvmLf5IwwtHzYFNw8kGW7Q9ByfiX1iX3xdv0mTZxkLu/3OEu4avupJ
LqIZNsQLJtp9c1S5svyRW3ckwuvQbCKv29S+5oAzQpG/QVIohY/iR7eTf5ongYVJdNjWgIT9MBrZ
CU59CvfZI/JWn/CJx/lZOWgv6Xv8Hl3Kk+Dp7s3wx3P3ZfnmB4cDVsT1qejZyjj93qSjdGyu5j08
rHPWw/q22jOJC550M6l8epx4jvBhwZOnhRj5pL0rgCDPwr18NVgLH9AjRD898V7JqwxmKN+Vqjtr
MGq88U2N3RH8D6TA2NcHT6NTxPjxFpJpyOEldU0dTyWQXBse7YpGQzIauHA8Q7BM3wgNUL1Hr81b
iQ6ZYFPdUdNNpm9WohS6fEKkUrf8VnHEJwje7Ui0JVZEBpC4Kzs7eMOtKf2i4ZzCJrClFxKbll9p
jezVDq40rjBUGdwo3+EDVKeAcipw2V7fzCs+lka0rdzmyIxAQx/t8Ft940g1X/n08pfw0XI9gTG6
KDqEYot6vxy3WAVKhreLS5aZLh/QhCsd7jw7/56YJiFBtVveh2Mdqsf2WfnVfiePBp/wuycGE7E6
UZX0yAXGd7YvrTZRh89f4x2lDuGUBRbV8IbVruEWL1AQ9MRFZlIiDVobr474DHCGQTRIbkaB9E57
1eYLwntKpGgl0WtyQaZZFu+VppaddSDSGIE7g0wN6MokqpPHVB+Mys0CP182ReIH5KLji3uu32Xu
+BeGhRVnczCEMJI/RUZydkj9YeDidnkDGdNi3ZlThD1MEJ34nQ9ASi+fn28WyMv4DX0mzKB/YiMk
JxYksZNu8MBx7ShQVGIUWrjMLr0WPpdKTVC1IKPcMfcwI0EsZOlPaMlQpjdgcNAOeumC9R13OFlI
dIHt6mmt0YO9uo/P4QfyJpjmkuT2oJ0ihxLcuiyvw2t8l09Ij7jayVlXSYU8kghrUOhcjS82xYv6
IL1mg10ujsLS3hyBRBP6UoFacFbEWurXSKbQ98w8CzY963lj1RuMpeLoWDrU/y0tPG5z5AF4RX/V
lN3G+uBwk+bf3IX/m73zWJIcy9Lzq9Bmjya0GOPMAsIBl+EhPNQGFhEZCa013okLGh+hX4wfsqp7
qrtnSJstbRrZVRmV6RHuwBXnnnP+7+++lZfqu7j1n3xi4cKohVlQfaFE2msXKr904TXcwy1m2wAX
n+Yb98ScHJSsbBCfFhzKzDY/0hLVhcOMPrZ3ShB5lZ+d+yA8Ref5SMPQsb5Lv7rKy47LWXnpX4QH
naPCZJef8Z1gbEOxeq84Tvmhedr6/ioXtQHTg0EjfJKljwlH6eJGhLwNKMYl+qrlRsMTExFaWeZS
B87o+bml9ALRwRg71qWWHF11edjmm/AgXeI76SV6727lHUZ900PVOqg3Wf6C7hxeo0O8Iw1y7Hwl
ML/p/18uqlfu0l1xNq+WY7rzkfCSAFjj3BcFHNA4qCEGDXM7/Km4RVC6UkBoxfLWH41Ldgb+xtP4
nh5qmhPe6VHVP+Rnzm41Z6v5CfOKuvMTiu+ZTwxnvUwPRNOX5oKsbcr2MsPnB1wL/aP8Yb2yKUoy
HaYYMSNwpTBjz+yiSDrv68fsff1cg/pu/IFheaAfBr85M0WL93LgbjWRrd7kb7wd2swpH42X9rG9
m87bMSAL8Ms4FB/6IfS1HRH2Yx/bxov43bxv0/9eMO35h8x7HkNbTmgzJ0PtYDOHdITvmmL+BcGT
UclwoaD/ypMQWRl7WsTQje4kzZc+oVxREdI+BxTD81XANYSmWJkksc/UVFgE4lOuI8MhhBfI6SPf
wbStI27DMyyRkWU7TUUPvyublOw55FJGeS6f0sSluRL7NOuoWYFFSyyVPWoYRK14PZEUtRfXQAMy
nPqtFGLnK8Jj7XsK/fmSuYWb7WKv9reAF5aIwwbtVa52Gx9IAj8vT+PDeD9cWW1tkcuWVJ/TygNo
pSDx9X0fVP4cFJxhxoBmYFd3LUd3S9QlnICO0fn74eq/nAqZPN6ZlrYEZ8TW9S6OcwkOgRME+kVA
mEb/ht0cK9bSl/iW3qCYiy9cn+Jnced5B88JDqJ9qJ1bSqx7+bgYh8WFHHu5eBfvgAGCDY7/SbbB
nTnJm+awfD19vF3eaFB0WHl2pa3b3uVycS6e5516G0MQjmBfX9cTX799fFABdWq7/zjILhYrhNHi
KQ+cX3/9ZHuY7rman34A+Ntt/4ec72oH4b54yi9vi9vs5Z24e6vtN8drrvbh9sGaYCN08oddt6s9
cq0n395+kkdJ0U6eDB/qn997X5xh+HtsKHA47Pp5djzFn3aXSxokP0B8PDw9PG1NtLMDgaPx93v7
Otrf3w8PM2dHoDE23LTvyR98tH8u5xg381i5PtnneCI8Ez4i6i6bXmL+mTnMFC/z+2AMBtV9uF5f
Xt7eDF/cyTu43rtmL/iCHwfq7u2tYs+K7WxX+6nX+oWrBqNfuYfZN3fmjoHgtAyThBNG5L50pk9B
o16c/Gj7/sk7Xbw46PbGodkX1+pp4KKROlC8htfO/uxnznjoKWA3LrA83py6D3kibNr+8roeihuL
U3xneL2zj7zY3Uf2/mk707V39Q61za441I+r3Tjk7wmQyx3ibrv7Op1Ol8vb28vpxf/9Vsf2x+3j
7XS6+v4D8QB9piM/jAXUmY/b8osWa0e/rytwGt8WM8ETnO+v6wudoFzDKb+kl+XXA4dB/pQ9qV/j
z+15rc7kAubhjkkenZne4oruB6IYO+bJb5OErnoeqeRs/7YODKZTd1L4J9CD08S1nIRDf2muzfWj
ZZwgX/n1EyeG1sSwIJ/NhVDF7u+Hx/q+vq8egaWf6nPt97fxXN1Vd/059TK3d+g+Y8DrO5wLPMHf
ZoTlo/vcF3vrDMLvPB6SU0gWogzqo7pnhbA7RqTkK35H5Ijnjd8G+Ik56pv61n72x/6o79U9qbAA
JpKnuuhouQRvuztUsjyiGa6OUJwgj2vxZnd33vG/Jwbn3rZRCbRBH+h7unKPeEjDAqS/j3u+3fnt
Yc8H4f3jQ9ydvMtBOHDWcGZv/XVpjuRtt+8GB9Bev+fzTNv0drLdru1Grdzs7XYpTvtrnm+/b/aW
rxwsf3Vg/XBNzMzV2R4RJXIXvzeXZlkWs2pX0jNvD3d0bt13j/ACpO/63Xwp77cr221X8DO2b7fD
B7hk3hTJtd32cFdPYTXBT49LZaqU9ktuf12vGFwQTCgpe6p+1a/XrxdGji4xQ53G7dzmVOylAwmZ
PV1IO17xDVTaYUd3AHK528COGXnf39+87iV+kF+zp/hBuE+eRtPhV+9NO77Jryvc1YHm/T6qD/1H
/vBWf2RYXaJPM5mJhds65mf9nrkpk2b7unAxemUp3+6ceVRP4VG5RV+QbPmlH+ezeWwPpWfuFI8m
ryAOZNnmVyztIYusfE7NkV34DI/URhWYJ3QZbqf+P4zWnJr8HmnXr8nw20jfVl5gEr+uzE3cHq0e
qavH6tfV3nrVJu5EKGqb7X7SHpSDcmhO0kE6ENLaRLOOb7JzJI5PlPW4JclQVTrY6vFEY3BMBCWO
dsgv2+uK/faUZy6AyFeoUJfZGz16bPjbdDzwum2obUOut0l1/Zpe24w0JH+bH78tv9m+ZbUFz/Hb
r5Hv0HNRyOMBGrmP9SBvYvshAz9scmlTwMcWf9nti23ib6OrpJy+BwGz75/hGeqv2XX9aN6wXdaD
6Q557odJItw1A/WoB/3Z+o6P6XG755TX5mcVYuQ1v9Qf6YP0HPNMhMP02F3Zeh54JqfhTqOe/qiC
ccVMxrbeoHqub8qPZXQR14QfdPVByG3R1bNrwtvA02e2dfokI2yInRVtOyHOd47BUObFgwtcR6Pr
FnQL4ft3fKDf41DeMxvulsf5nOy0N+sJ9U/sA1RXqh2p5FDzy5ouQDoSdrRAFvC7nJUVpr4oDLSR
FB6kULu+Cfv8HF6aI3zew7Cf0NLY4Wt7Kb36EJKzmR2RDN1tBddr7WoyGEOASdpOvBcCYZc8tjdQ
GlimaZY3s7jxGfgkEwc72PudkzF8SHoPn/Gt+RTeKnyNKkd4I4eukiAaPc4EKaeUCPddh1YgMOeG
sv3RPVgqwh/9M4dxx+nPmbcP7q9CYFTwO3fNhlb1QOKQPsoEZ50CHZH6dMbCQHxJ79vlkN7nD7JN
M+Hx9FbtYLLITrZzjPtmHwc5fUQoxBka2UmhL0tCem5TbtymHzNpuuqw9AIrORNnoQpI3Po+oSzO
TXuAx8AW+EXTzy3bViYks7bxQS/tAbNNbLVBtbUumIL6uX6mTcq5Cuf2Ap/hAkX5IO+A3taH5Guh
8H6vgLb/6p2D/CkRaYKOtWWblCClDeIkNah2ox9MlFi+58aufXS083frqMfbyDL0GPFmbu1ZYO59
9ucbS6TLKe8ovBdAjFylQ54LH8WBsSA/fg2gpZed1O2WU226o75jV98ztC8WYrNgrY86rj2lW+Ni
FHvWvTd9MQNim/MFBQ72eRQPr8Or0jLeRywW2Lx1u/gBbql/4AO1tKVuC9OvkKPN7IYZiFa9Yu5K
B93GCg6HziBBleGKQ+BHgq2fmlcp2afWpUNXa7gKebTY0e5Zf6fIXa58An16hbpJb8gtLrz+gOEv
IKOT3OyTk0/1WhxsT4CdZgKqtYXzetDbwDqbj+vhRDcsUH+f58GiF9vOY1C+L+Q7M9LQj2RK7GCy
f/4Mtjh5S4oiCA4Oh2JHeCrat0dCgOB2K7iZMqsvP9Vnu/ptn/cui9vt6QZx3yTncjncSL/YvVPt
WuemOJfD2+S+vJx45C+ed6FvzcWhy30sduR72CcJL7fwwzvcCDTe/N6OXd/235YdyGJ3W7Lt6S57
Lb0Pybs5+YHwzWV6+9t7YDA6tR/fMzjdRyc95A7lecbJLT7K7i088vQf17O5Q7X062/fgti+T8nN
YxXv/Ix2wbagFy7MJDaNnz/uJ5L3Pyc2GKLyx8Xe4vPTR3rpPQ8T01PnevTP0e+1mh77ibxbM1+b
golZVu/Uar9YuyG7i0Gxp7t5dsr73i/IFZyNaC9uuRVoszYQRf4IFZcMWJnlLbYV9hPT1gV37uzx
QfnoL3HQOyp3v/Xpmac0f4MPxKvNzOkeJyI4GgNbn20HC2++9QQtqPGsKbDqk7T4oWjLn9s+mfsU
G47DcflcXuBtXami8YsFZVtVyUdlHLW2KfI+32j6Z22t78sDh3oHJ0IPT3mIAyfLl3lIvz0C86gf
aYRY+buQhN7LQ31PFGMRwsso1O3whXZnREi0W6GOr7TAIj/WO8Nj/66b2DWR1O2CIwlJgwTo4jWU
suZddNnKB8nDfeWVX8+MwtIJ4j094SiWGI/kLe2fpfNzsG+hNwTW3nrqPpvP8NIdMRQnbX0fvI1e
+2z4p5eHK4eHLdusk5Ac7avnv5nsrHnw2xAdPR6IPbkZLhPP4u7A+aq0iamJeYDrezqb6BYOHbcK
SUr0nzDOf4VsaFfdcBsxZOGBcPK+SGWxx8C+JjTeTpXbzJmC3IfN8evaXrGFepLTPs/edgBj/+Nb
lj55AJ8GpwAdBNprh7jD4SPc3OA5CILjz59MgG3qJe52YN1GLLASfk9anJMJ/7ZRfVO02UcX4XFL
oMbX0U0+loC56bFRHMcH/chsTT2Mx5kNzIxDID1fttPo0S1saljsqaSMtxzyTBVqpYo4eYg+T9Dv
9++VfTfu15FCwKt77xwOH5hYMtkoirxAyaY08sE94qY8UlIw3Ptt+h1uAmuZJxMJwGDYTlHB7Iv2
8Dj7rH/xUXG6vWxfRcUuXywv3s0EgMvurdj7CIWFS+huYWNCYoaRZFOamN3ElmyBaHKLI8dgi7AF
78GX3S0oNu3TKXHZKqtHRhdOPES+DaNvsNv38j2f94bpRfVeFhzpO2sCOcGVYpdyRKIHr2N/9Yzm
AcE9NcEjjsrMDss1/wvq+O9b89IVvhENNUlUaVM3/h8qsars/vy/yz8202uovP7hO/ylS0T9E+hF
lT5J2s83mRj9Hv/WJaLKKO35qfKm9vpDlwhKMFkHU0U7yPaG/kgp3rpOLN6mydvdHDNptv/X//E1
/3P0XV1/a/7o/u7r/1YOHOKTsu/+5Z+Q1v/T3zaJ/PbWDR27dCTvovh3vfEomot4NaiArBLR34hG
yx6i6M60Ot0rNOF5Tcs3+KsTuiqR5ueGAKFbFZb4PlSA7hDGJVET2uuqi27cDKE3Gkg+lVJZvXaD
4Sh9hdJ60WhqxOKhofG4HpR6JyqjPw6k2bqqwW4PYx0cfzTVmzSt3WMkRDJtQkGvq318NIW8dlS9
wDsMMAWS6UHxRb1QaOTYVnFleENx+7OFQuGZ4izuurY0oZ+OmYduHQ1zpMquVvfa/Sx03zUwv5Me
hRYJ9fK9QbAKqgPPvdoIsS3q+48I2Q2lAI2KPrZRh0HPE+TzekZRpHxS5pZ6WzFMO0GnYz+fP6Qs
g8AX03s4wOnBvo/kqDhTYJ3iugimVinQ+5ISnFC+u1qTnvuSXKmI6Extxhq7zPgHhL+3rqIrtV6p
CEfRpRo6ynPCQz/rT6gIQ1u3NtSeriA0JSPbJsq0z1V8h6NMOcmqTMIkqfazTqrbpEe6bXtKr0rW
egIW7UCHipITAjlOFRQPJBjqSKNq0DWRoMSW8WQzZqSt/Rq0XfkTuxr0ECKvWEhgLxx7ZqR6Q6xQ
7SnLH2ZkDDt11tWdWdKnYKgzBhJ0n4roadOlaiHw0qizIJ+bsu4c5esN+Czl+IXhJKnN82rRxdMX
uERhluoa8KU8evsVTiozFfApHYKpQ3BBH+f63sG0WR/iXOyNXT/AYZwQMwGdaW6rUlA72xwVBDgj
ttknvtb0L6FcHvPGOq9thBFHVOGf3HUviMyvRkH23eImY3eKv7Qm5YHVCd9aiw1SEw2Fi/Qu2TeA
xr1Wy2jnbfN71BR4aEkpsX8rHZY62VtDh+cmZ5U2rt26Sn+MI2wnzSp27WJMHsS2FWOSAbdpwPuV
lQfV0rI6py3s/HQbFee+NW9LpsGWb9kFRP1sCozrDGdIKjuSLyohjjsV5Y/c6NERyDnZ20SrcU0t
+ue8H+71XFJ2CAdF38in6GR2WQ+aCl2xUVPoWxoVOtEge7KYv/KI381QfhEaC0O7Altmq2ymQ65G
sCDX6qybVCQxmDBoA82qPQ2ZWGQ1mAI0TSGiwO7ueMI0gK36HEwz9Xp5JIPeNjIRV0WhYli4/2nX
3ml0Rp6aMKwem4JcBA3L1V5Jsgb7VAHfnIamqX6xzoVeFIfepOsjh5DlySogU30kUYfhIM4F+FNM
5HwK4NL4OUT3iZbOwNG71s2EpHRXE1MCNRSPIUl4NHcvqiA+iSH5dbFNPWPMj3PTBFF1M+uWPhXQ
T+CamyBp+9ht57o9NBlY075drVOB2YuHSdNzbBYexGx5J7WbpamkUunLG1IsOUifxaDMV5YUTy1r
DGKsyAXkNcSbiAPHEZaTijARB+9yJzTVS4rg5yqhu6BES3khL1tSLhaEAMgcHm3vD0ut5XtjSHdR
bFCbNbLXWMa7qYzBl3Yz9llocgFjUv4cr5IYXxp1nW0cmd8wcBL8CRW8N7ZVY+P5IdrmTE3UgP8N
67NELZ8UH4Ns3Ofm8riy7thTX/8I2/hnk/BNaSunJBiVxLGL8ZhDVap0/Ucy4nFrLfCA/ks/1/2y
Gf0HFDSbvi4ZEs2lmAbI4Gj+Yy0d2Msi6f+ht/QfvsNfogYCAPZ/zcSswMJXd8Pg/CVqoE1062aF
O2lKvxR0f+0tNf4k4j0KIId+VHZyFN9/6C0F5qMrFqJ03bQsVfpPKerg8fxd1IAtA3s75gKiAg8a
gR9//gcDUiFLcFeKK47wFFPRZH0qk/DSYICMp45vxIu3gkXH0W6H2eCbmWeuvlj3YbZ+rSImK9gV
cLLqg7QcDuGivULiObWGeB669Kgt5VlhD2wnjcxOzd47D3ddulU7ECMkYe41ffemWcyqHGgt3apR
Xt2bpDKbfv2KyK3NVefUZvlTj+l6JdnU0y5RLeSrrdFLWnWvLRXS7E/0pm5V0mPQATSL7ooBARQm
h1IygBW+K9Fvid20K6WfVcaRcMuTjrT7ZeJ9Xj8p1LCTBqGIXO8XWi7DZv3stGNGJXeKwHJW+WME
9ydfh8u0tDuLDhnTyAILTo01N7siVgHGpH4YnRtzYusl+bRQJQYFYf4Em2Pi/Q0K2q1UcuTzcJFF
CSDbBKAunxx+Dp8Uiz4At+104N6RDYQjp2/sY4R4uGQu9MSamKXJ8+dYpvdiR/l31ihOL24szoe1
eBI3eIaYe1lNmgwpx3MqE4ElsAmVjvYHXaWWniEkgqxHj8lifoYD1SVR2GtQ50CV/8Q6CMGNV0B/
1Fic7KJCdN0LL4aw/bcjHfJXyaofimnFC6qFZTNlkd3ruGWKtHQiS9IS0MPi8NE2bHslFeiR3JxG
3X+id6ZU6xNCFjTBm/H19C5oFI9NdCu2GovesL6KsXoFynQqYESidsgxK+zgOv9cTNLexle0Uokt
QLoZeDBB3DTi5jNGvS6XGM+qJCQM2hZUQwysMMMGehYIOJQn1cBSYrOJKDbDCIkdL+O/9LO0V/GD
oHMCVbjZ7xD/HTJB9qtUIk9ochgngzglwxnY0inU111ENqTrrcsAkW7bEQRUG+gD1/da7Q46rg5Y
MOzBKwUzZgbFQIEHDg125K65yp+6yMfXw3PRq+dZ3RKXKlhP8zRV4kHU6L+aAJys7SkHIjTlA/1D
JJinqLrrVDNoOsHR4psYL87Y1YcYfXdezY5CMk3iyaSIFIoeg23itHCe8Y8s3LIML4UZPtbhAnSG
58Mk1nTjkq8ZvSQb4K9PvM6SUMhoT/hC7qWWqhbSVXuhbFSud2n6w5jNQ2Usp8hoEdaYd6Uu7xJ6
bial+Z6V1zhZqeboOKl91TX4RIkQNqp8Gf2iITak95XPsNV/QDDwcHt4RVV2skLVn5f4ZEIanPL5
ksQk2LL0hIjqElns0Jtlq9W+jyMVS5N8ZTmuG7Ga5CK+usEyJYiC+qe6NO+kkh5P5e6/drn/YJfT
2NzQ8LHngFjdjo//8S53/f7z/6ryvz0aG8gZ/u4b/NsmJ+m4GqjscgrnXOUPsnEwcEDoTEOR2K7U
X+DnvwooFBlIEtsYoDdoQ8YfBRSShnACPTm4E0MW/1P6CVh3/7DHaYqCVRD7u8W7kf9OPlGkMeZa
Qo/VX1xfBcyohHLAW4STcEyFaWBt1nuUp5J+hUniZ81wV83pnWLVftj/AIKEqBkdHZg4UySYxWUz
ZHasEyyEojpnEyjVlqNdXSNfjIR9qw4BUw44SoG7dLHLmtiXwQipDRqCcFpw6CvfRfSwWGd1Cw3K
A54eGU0EBmWKCuyCBKB5qCjbo3806N/TWZSa7mCs5E85V4ZScYfECUYSAo1pHxU4lpilb8wkZ2uB
IglCqIKmtrnAfr7blxHQBl1EOaoUhptIg21Uxl2omi9ZY9CfncBsT1hDx95WYlLUU479sLlTMcrs
8Q0qpPcxblytkz09+54EesNQ+naZ+qKon2bdX8uVyr0u0T8p0GvVsnEZPd2wjXmxagUuzdB4Qi/f
q2l1yYolyDqO0fi7yM2bRsUjrPQTdEFI8MlZosRrphQ55GK9tOJ3glDXxINnYGsqRRZVTFMGYBlq
dMYPcZfreB7M43ME8Sya+0PftLskkS46pke2iDCbXd8xtdgXCy1I2/WkT9PHojx3VDakaHVLggIZ
WaM2UNGdr02/R0rI7/THWL3jhOyr2U1NL1qj4PT5pJfzAUjnIOtHVYBpfzWiJzVeLkI7niOVjglN
XFy50F+UhL5PsQv9BdpfappPsdrvSG2QRog9QRCdrHnNpAa332hvti+4vTrbCl50JpXEQnfbgR7a
AfuFdfITudzN1GMqEuMIJy+ZRfMiplCvWQahBrSwxPjJxtcs1O/wDxg4/y+cb2PKYg+J9lrPhCRz
75WZRr6HhrZz2hWPWWMhcoWXojSupAIYn6xPHRhML5q+JBLAdNluoFVwgM6s4R5ha2XolXl3nyBO
lOhvRL13yEuoJ3FyrPvsqe3mp26h/SLimKWuLvYdblad17LD0qF2w5r6WmwFihX6ETCERMwJr1mb
/vu/kwz7qjAKTkhx/JYb++uX//r/p2nNH1fg32kd/9fTiT98JOWf/+ffHE/+7XW/L9e6/icTyZqk
iXiZ/X7w+MuZRPwTRwqZZV7BVI08Ikel35dr9U8kPw1LlDiSmBjnbCeJrhr6+F/+ScK6xuCUYlkg
/slmWv8pvzUyqn+3XpuKLCn0ypE3ZR9A+ve3Z5KxZxvTRAV1kVbN7UK3moUuNDY789bIGhBs1OMr
LilVnH0IRmi6MHILDGmk8Yfc1EkPQnlo1mMsj9ZxFiG4S9bm19ik92aXtiN0QnS5zpzNMf0IQ5mq
ARub0fn9ONU4qoQ/qlLJ6DJPiyTyhFmbjswrmnAV06SSNJiyvlDkGmmQHrPYwv+QVYxlJGwkV1jj
nrLO3DNj8eVC3BFr2IzolaJ7ubCWwBm1mCbSkMniSonZvciABVsnaqNkX89AqcaKRGau5GDURTKn
7jSJ2dU0FhExl1loJ62vFRKA2rjicDxqH1lnzrw+JYUgjxrO4KmRXcM0xcK16lIF9bU87hs17Y+l
2uWYqckD62PW59qHqKKYr1R9cAt1AkudrOVx1WZhQ/Ra3eCUxtp1b1iMFSNsMNYLNejrUC+dFI+1
n8usYfNs1rV1xWN6vSlq3H0tDVQWiCbA99H8SRP7ZQP4EheA0eLkMzp5XuYfQp3wFAg2lVMh1ONx
FiQ131eprl6rWK5+gHJakSpmZXfIgIMbTqoX9E5VgvYdCaVq7XU1HWTOjJtfgrQd0Ial1VfsPPvE
dKNmQHYHfaAtsYYdi6+saUn96olBH3k+abjJQ7h/J/JYWBAHdG04fsFXNppqt85AxnT07TwzdR6e
0yhvPw2gZndCFUq4ojBn7FEJw9MkgG6wBdVsHic5Rr+mCe3ThJGqp4KpoTt3zWJ0w0VGAwDbEjTL
aoCyUOMGeMFNOXSx/yQFLC3T9BNeZP6iDlCV1lodTFfK2hqzYU4hbY/xjCt1ZXEmYZB9lypu4rM5
ELUPEReQBoXV2VLX82gsWvDrJ8Vtp7GJcZK3l5Bcv1L26m4UOlD85pzRTTjGFb3X2kihq9X6Y0ji
/0J4IryVvYxAoGlCYG9WXPIkYfL5PO2OdlShwpttlaWP2DJIB5YCVsCWbNQPat0rkUMGFdmDUqR4
w6hY73m6WSIvH6YO5XrNB2ZQblSQyYQxbnRT6lSK0nDOImCZDVM7RRxNwWvJLe45RTfkvq5XbYBP
r3CLQpT8U8fxWpnKFmSKCpwlSnWSASXK78HORmxoW7HATG/ZSGVtl5X3hbRKAc7EA3S1GSNZmBcQ
yIaB8xro2MqO55CcsxZFpBUwA7pZnSId8fmYqbYXNbZCMrBkFxaHdMIptaHZXElJUc7VoO8tnAyx
v1siFBFkvHfUFOIOklyuMLlik31ZFabmBMYLWFFa5f6ML30wyqbwIqcxmoYxDZfDoKT1Sc2H0cMf
s/laScKjJ4hTo7WbQRdfwiXXdnKIQbXeVsOB0y9uBKOmeUQPSQiWOBa/W1Y4aDBT2gbyNApPRmYU
R3kM+zP29onldJUQgfWo0ufGXOT7SVeIl0oFxa8ETgEfvRif20TQ3JR8turNjUWHUN1zU4fRIBuD
Y1AO27cqD0UxQNaV5Zb1D/xh9BoPa/oaigJ6A1kwjcCcO+LXJRI5U7eDRVOjnscuxuwjVmBSeuj7
mia9qFausU4oifFk3AQxJkQeiI70hzpntJtksTTc1GG00H7CSvU6YaRolKvD2dIW+HjN2H2rvYiR
4JzmnP7DdlYuWo/ZuRAR9EQsLYHVmAMq/lT0G7GfD6aRrEc5NsIE/0Sjg29j0jlhhtKe8lzsE+9m
3zHcZ39dmDlJ30RnfRHM8ww1J6GRa8jPZGFWv47E4RFLcn3DpUGFUBuNyGecCKKsDhRACPKGrghD
e8XoakWqPONIiSyFhdtuVo3SkiWI0HBYjVV3wu+SnqQ5fA516dw0tGfiuE6OXEYia40W3W8YOWWB
zp0DmyIM6amccpOkT04wbwGDBu+2WR82+LEgtAJCTNVIs8DNEO2/ZOWCwTteu2dL7cIvVpjwkFpi
+yopen9c23q5w/D+ZbNgn/XynA3GdQK3jh8oltWVrrwMdUOvv6pUql+xRyIRT5svLFkTOtMGRF6j
ZFHJon0sAowKajK3ovsKokaglrJ5TVmSSL/VtKqXU7q3MkHYybqU+JnMmou5Q9lxVMH+ZGWMeTPD
sXSpN8i3tQUDW5oLkTe0w3MboR0R6vW5auQV/0019RcKk7s5663nSV0TZAXsvMGqN82xHnhZZ0WA
E/HceRgX+CBdpFgohIblzoAyE+TNONS2rIfNHY4c1mPZyvmhbhPdS2KMqupVbl6aKZ3e6sxEHtqM
ZXVtOhONrdoXz1EbGp6QVTITAveyjpriWRgL6a3LTGmPZUnhrjF3VE3euqZHHAAU0cb5CI8JM/6p
tnrEnTC/h66U78YGVK88lQMmckb1U9aFxY81rDFN7vZ3Zij6fTXigAflg0JBX40oT9I1VfazJE0X
odZII1rEFQcJs2jSTrJBM8hQzm95N2S+nGCphQB3eIZb8m7VuDuH1nFQ7zND3qBNdUpLLL2KjHyp
QNYh9cZ6sybhbTHE9tGA2RWIBj+f9FJv9k6jivT8yWmCm0svfIYLD86cHxXqtdwjwZ5Z4J+KluJY
k5nWrRtNlhcljvx8gYUWr531TOoX1u9ILy0p8fQahTNWD2PaO7Uop0FfwUQ09an92awYffdh2DtE
FRbeSmtxkGehurbMPDQeESi0NhJtVShjE6Qxdm8GhmZK63VNh99ZtcPfju0qLu67KdstCPakmj41
0SJhjEKyKjb39mRPxnT9mLQShC9FmJ1lUB8MKc+e0lJ/y1ZB3YnDd9E/6BmaTqpPdtiEH01XW7tS
77PjXNLNF29+2KrQtwdCacvGGxeFZAhWLe/pguSzP8H6bDhKxZ2f6uR8V406AQp6Remn6kjMmRnw
tvJONO/gEKFx1OkBAAAPIFqe5NxnuSCcDUP5LiyLm9xPEFQwdtu8tIuKZUBsxmU/DOQmq1mLn1tl
xNBlzkjRWn2d7Q29/rbMlXSFMDRQYyKEgBxNSctQuBadUdSryeEDEhEKQIkat1/mDlkRI8odU1Dq
i97N/tphJAOIqn7thKa7kHjcoM1l/bIMGgwrCNR8Rjkq+zvDTCkjRMpQzV7MDILspgj6W1eu1cts
DTtsoUy0NGpJtZVyNHt+zfZqGxFM04C0cOLI1Yw6sZmmVzA1tUA62kDQZ+gzRBqjLckSV5EUHWos
mHQ7t+r6JlNH7uxaSLOLIJcrSCjcjNtUJlWfMQRpU6JaugMRxYYwRncdPP9PYmrQgH3Y+SC8Efzk
KXK9FojOvl+l+LXrlPJGjwU7XqHcG4ZQBZOSSEDkynSvz2X0qlWNgRYYj+J7NWt6ZA3ksr7UNIuI
RXIj4miQFHd5CO2KEkbzf9g7syTHrXPrTsUTgAL9AR4vCRLsmWRmVjYviGzR9z1mc8fyT+xfKEuu
UpWkCN3HexWyHWG7islkc87X7L22pECCKBgCTJBKGUgo8qHpZIn8Q941sfX8RiFsShDrosVxuPM1
bb6POVJhAPV6NDopHdkeEgkxhYbnX01PKW7/fhP9f4IlozNu/BqjCvHFUGBV/vkYdA7FePnXNa9f
5sS7c53X3zfkBpnmPz3YdyNR2xRAKr8Fl//WYxsIiWhuGUQaX2MzmMT+ZyRq2Zog6BVoDMNP2fh+
78dzpQ2FRW2wS9S1vyMWEga/5g9EmfmZWyqaJbaTClvE3639gkxOUrNg3DTWyOCUauc357D4nNQA
PC82a/1DyyRHFOW9jw8vDNprr0FB79uTbJubDDq6HNtuGI3bkbguHzdnobJEr7CGNcp6iLrnzIjp
CzFJcHKG7TZK7aMZKgfJ9liCoPksW+aOSHNs5SbP3oXOXkYqMvJWA6ctEA7AwVXRq/RY7bS2OZoe
qlIPBWFd3nBqLSaDEDBEnJPi7706uGoT53jfuXWFrVPXXoYCRK2kbeUa4afmre3A2o4Tw0BM2yqy
JYnTTEWiL6z4VqvQjgx8s9ihkzW7ttVmFesx6IWati3AWEz4AkmvgCTTdcD3s1QqBqfqtrFfW4LL
XNtg5ipCxAv6KsexOmG97WpUfRyehGpvakaNQa+6Jo9JSINTFSRdVV9oNZamKblDp+3CXl9OxNlV
DdG6co1EgZ0o0X9Rlh/GWl0acXQZumTViGjVaTYbpA1UoCWfUaeyog3hTWfdal/7NH2s9WqZJ+XJ
YkKdG1BeRnHlvy8ni7S26jxTDyXb2vOEHbCmB0VGt1J3KH9fmG+sqJ/PLNpAENKrRwgbrTvCQ26D
4ZXuaGUgv0x67JOZW8Eu6yb/rdRJVrCFG/eoZyeIAdJ02w3sg23Qdm18K8cgiMdhbcnN2tKuKgaL
tui2iXbSeW9LDwVaYu4r9PV5di8YTuoN1BL90k00h1F9U0hkCL8Pxn0TQwIgYVgXjykKELvC6WtM
S4KYQZG9oU5xbZwehpKt+/i+xywSsH2F5X2cYmKY/He4XYuAiNoxDtedgZXJHGRCLEK2Y3H+0Wr9
NSBmLoHfTRm5llRC8Mxiq0xPIX7jQiXmiFZlWxuADaT6odftg6a/Wx6SEVTGZU5AAbbRijAlTPAy
Gv2i2CSAoJmCIAcCmamLCwP7Rc+4Ru+IQWDGkGXsfKfQsSf2BznLVY901tzaBAhpesQ3Y/Boducu
+wKEcNG27Sbl5ap81EwZjVIFDkZnryliIEBttM/VcdlM2XkgZhBakDi0mQC/jW558N1cNe8qK7zG
mAdTRCtcm/thAhYd0JV4zQGMs4Wflpy2ELiKmb5oKVv2hC69FrvAQCHm1WsvCE7yjPLQsLaVzUaW
jWU6QoDiLW/MRS9lTicjuMU3rWFO76rbsXmPNHy4kY9W2qLehHNN2AjD4tiRcn01qdS/Wns2SdqS
IReCDuQ9sJpDCeVNt+yFh+lAsLnsLCKUUTEpsXGrCEiKhekSHYn7HmMDcwTVvDeJhrW1lAbhduJP
RkSXpfgRLOtFDBrreIo/DY2U7Tuy0V5iTMlBMZ3STnLose4UjQG+r+yD+NwTalbzZOKUn23z7/qL
CjueUuGgGsgqab0LmV1Bbp/SEs1ub9xBFK/woQ97kbJx9/nTY3ggTHQ5p+zoSOqbBJ8vvHBF4YzM
pW6dlFqvUUX77sS3sAqTlVroLzm4vLGmKpaTfOup1T6WghVhNg+NVWwNYbE4ybc9YoiU8T2F6C4a
J+gxfAUL1TUaVFq15LYEto1wYKdpgi/xpJTZS25DORjk6r0TqRtH8TrhI5iHyTnyagqyfqWMsAXG
YKWkJMoAjq9Hplce9H+A+k3WbEChHn3JOFGgLJREPvnGVoD/1IqgZWD0wsdpyzZrgZACjRlYCDJ7
mi4kc6Ygx8yVjWkTxthj+HDVw96UwZOjE2T4ZquggcClG9tJuzNrmYTr66h8dmZ5lyHXTmN7k2Bk
zzjU9KJ0ognojyK76ogQfxJgFii72ajrsX9r04ZO7dE333vUrJV2yZJHjYVXAMsCGetCmPeKInHd
kbhij/BJocsEH7KBiFsnGMV+L8PqZaiOw3AJ09sIccLkjrqr1TjkkYDz4Z7YelvmBHDFK2UMiJJj
5MpVJzMhBapOHk7rPXDuLbURorkJZcHj0ChYq3vLjnsUiRrjD3StXvvWTip6R4FfnfB02cC/U97o
nbUJvc8hneUqfMQ5n3petFK9tUxpGVrSBVyzExrTqlCMlS8HW4lGoO8Q1avpKtL711GfJ5G1WCBd
OLS5vo7DYkNE6yb2FFTAWFYLeU0E7bLKgJkQcB03LMnQZBR1tWfcQY7e0TN5BqoTyZtYb060FHg5
dn5G2GFpu50nbX0T5I0OT4c8VXq+V13uN4WOLx6V/MwqGV8noR3mObYtASkD9tiUpza+gJsfe2Ur
d5k7v0G5F5/lsEbUdyir2u3NaZVr5AVAA4mmlams+Dl72Wb43i7zEvcrX5cqn+NJaydvtVWLnMdC
v1orVB+8gFMsb2MtQxzBimCqRyfCbRRigNFwp8S5twsqHQwIUG69/VJXuGdhcy9Gg1u034Yx5uZB
PxWSjJgIf3sC+cqsHAE1DgQmGomQXhNhsYFfS9KXXkkcdS0zucS0yOwnMno2Cjx+Zl80bjt4n4we
Gpqrfh1yNI7gIlIJzFtr7WKkthqiJWEbjiK1BHfbx6oDXxwwLAMpmSilW5bjtteVrVoNxoyJvrU4
IET4msdY28LsyFz4PCGMNkoVEbA1nrndj/CZYTrDyoIYRG72Wq4n0gKbizxv58xkq08embnqyZ/y
20Qc7MZ/i6pgNdWha+nPmoH+hA3FEMPuMotLJLWfJjvZ0gp5uxE25prTZS+9qgMtErcR5AW0qI5c
SOhD61NB0FHGtFPkkO4iPKUBc0a7vPhYISIGIwnVmqFAMxoB8nmHKoq+2Fp/yJgliYjJypsEslU3
UoxwkOMydR3bocNsUpvn/xVpY0BnqZ5m1fTjOOKr9U+qH6xUdqlGlm0M4jMRlbObQFBG69tN+NU1
vNU5H8PbGCpDbiQbQXJJmT5Pdbwiodjo8JbH3n1ECoESaW/FeFS0UxY3xLSJo8Rx48cT31bPaXTj
moUqzillGUydWzHnDMx9rE5PEMgN1p2Cu7bXKeJCgDgavrb6koYSibogYad23yOAiofi+Pebtv+d
m8+fNJqGrKrWnMCDwUGz/hIB+l9V+pGFv1uCzr3aT4/wrVfDmTGHictIIDXBY39r1RiYKrObwuQj
/b2xw0S8yZaUVg3li42cnA7r13Wo+QsbUFnIMnEACOzJ5P47vZpizBLMH+mfKGgAJ9Mdmrr5g0TT
jyVdqdnYO6Hdnay6/AwMRItetTWguWQ6UzQBOjLB2J+8dKwpQzOBupld5VpdyALQRgPfTsVRXaEG
91txmCAI+zJNWJF0hzogS8DP7n39rBb+gxZN2yaU3VDX3DRgXoZEjasQwpJZPpEEvoYnvglHcBT9
DAvi7MmCPaEHRNWGqyoGSydF911rvsL234caRo76OpD+Z5uHYdoLHYOJFLiVQEKDDI9bj9mM7GXH
Qb2Qz3U/8RPSXt7UqOprgbgulTaDxZ3CBRwX9irCcNwSP6v4h9BgfJL6L1OofYbo2HG7s9WqvQ1c
6W0x1/cPXnIzdabO+QmIp66/VNM7EYk7TihEHMnOq98LlXUX2UEGloyGBUCNsK6NzW3kK1TqHuwD
bGIp3gKLsJi6vcy9iY05IMGiwhk5LhqPgzLzbnpVdold34WBdaNJyo2WyLdS8e6P2clnDeGTAB34
3qHQsvdywj5TsXNqvJXaNa5Zworw8P1L6kkpq/kVghI10VYlNiBFW0ZSzjAyJaVIHsv3ROrvOaLc
WKk/e2DDvJTrtuyQzajWBkcJ4ObwElYwTKpsrxTQvxTvohr63aDCCiKl4rM24LJa6uA2hM0GnrFq
5OSUJpLTm+P92P8PIMX/Z84oQkn4nqKEQAmHrOGvRksgij9+FpIbDGR+9xDfDimDuA4kGP8eGn0f
zcJACek2QyMD19cPpxTHkwKc2LJkecYYf39KKYoqNMRVHKhMgIT6d04pkl7+4JTSdQZUsk0bYqiz
0Pw7IflUjlVpjLBoVTaLsrgpwW/mbivRL+51/2LG20k6mxYj5JM2PVTJIcYnRX1rr9SQRKxNGZJj
dUmCQ1gshb2mJaiqXQByBIxFv6IIzbHFHKmw0CirulOqe0tdDwxTW0wmC3BTZ5NZ75h8yYIDf1Mx
NthSCEPtuwPJGkwaAtDq6bpjtGOuG7CVzVYkB7k7EHVRaKjXEOwtI22lkEm0FMj3qIVxlBEN9c5s
WHmIAHANGya7sEisFhA5Vq09vVZDTNJC3Jdvvn3sy20eulNwHiKGOYv+mdmCCsMiAHZPM7mwMTfH
K5QaBcTW1yMn462xh/I485IBkbLYTpxtT1Ap5+KDmi/b595FxB0xH3CmehnGN0q+mWb+GDVPuVuL
h/aovTaswM4Ai+7KI/Oa5XY7Mx0jYDsgYZ78++sb9CX3K9snX4KR6jaY3q3Fw028FCv5ptl8pG66
vIt3JcQUKCnhans3LK7d4nrlP0IgIeHy6gJucLuFmy3eVjdXDHw8KRZIqwpYysIGuhsvQ/daLVZX
gIGL7iE8fswIGtSV6y0VHf+szzNbF3INzq3lFR+uMy2O4+oZjt7itXbvztP86Nlie3y8e7zLFncP
d4R/rftVvbi5ccXKPRWLxcfxutgCKcqX3rY9BGt/sRgWOb+cv1gHN/ni8bFf5fjk3NcYomf+XJyV
u7NxQHW2Nvb1kj3qa4v0e8EnzmHMvtoOkDvJ4ljTASE7Nj9BWdso79eIKfmXf8226UIszEuDVXnc
5Z/W80wazRe4ksSi49W+u/oXXgqx83ekyWFL82N37V9YhR795+lh4tnBSbSv3T7c3SH6jnn+4JBu
t6iCttODz5NYbxcTWC9+Lf40b992XM+7pIrX7jAPII7IlJBDE1ug4WFHqlnvcFvaZz9ZN59c61Hq
PJXDw4AJLJ9OE86HXX5IAyJzr+lwGyIoF5thqb41GnjCbrESl5Xl7VC+ojX3bkmkPxLc68beDrUF
XU9RLdCVyPpVx8TJpvbM6FAWr1HJdOi+dXT1S34IA+eJHxSqPMfky8Oq96/RuFAJJArv5/XxQrv0
b2/4CxdBtof8gI2xWE3ZTYg0ZDjJ2O4h/dJgtUvGBDVoHQP8T1XzvQQGVG6ZMyYYBPB5o2fCdD5N
cDisE7oM6GXdylb2sra1+4uWXXP4teE6Cjb5LC3ZVgMrllWw0+VFh0/iA2mVVSKb3fmcFBKQ7GV/
GxEt72HsckrSHqTDBymk4CrQNS6qlY6bWyx9l8/6ASu5vrhzS+fBvBmRfSxc04nB1cxkJ2NF/813
n7+zKd9HJmGHIF9J4bK66nA7uhN0tBXZvNAVRuTBA4lBi7pcTa1jvba7fNVDarUuTIId+x1xQP2Q
LGGVL55n3vW0eCbSdTHdAu8+Yw+cEalig1DVMZyjsSbE7VhBjI0XDtjCxfPr64wgv92978/PMMhl
gMObYnd5v3zevlMsLZknwVzV+GdcSgNi+/aKQIasaoIJEGWF42c+B2FvxvZUxG+Df5v1T2p74wVr
xPZi2IXmDodL1W09hm28vMEmi29spo1iN4HrjfYp+G3I0wqzeEeNd1WylEE2KEjJburpaqRXW95X
WHXF2oSJG69KY5sWG96WgkWDuibt2A/RUjgsG8rhi9neGM05sFYlDtFsG0I1Lld64SDrUzelhaJr
ph1N067tbyCyT92qnFiPubyK6KY1aVs3NwmOwFZeeCroYh8cO+7c8BRJYCl2Vge8b1sKhxJIQCs2
bviL0FpUPkT5dVAJZwGEEH5Jon0wuIFOnbv8p2f7Y8eBSXHBOkthCvzVYPbX9VD2r137ks2LNjx2
r//vv39Ytf38YL9VRuYvOhkNlmxrCEh+H1pnUhnhdcCYLyts4Omcft20Wb/guTNRdRJeT1UkLJZw
v7Zv1i+mjNpq9uzPj6sZf6sw+lr3/K5744nzcxQM+9gACa/7fV1E4eVJTWFFq160qqvJ0gggcZwI
H9Bzj5CvPG5WrAWg9ozprE7n0swMKpmazTSUTltn+yQ3H0oxqNMi1kLceEJH5qbmFRMn3WAMHiDC
W3ZhlB4mhX6PnB9yfLqaw3ZQfOLYqkCVdlM9xOupaoNNa1XBP5/pPyZMMEVgb4qHZg7jYKLAJ+rP
a/z/qvyP5A/mED8+wm8fZCIWLT6nQhdMD7SvWcPfBhEU6aalCFM1bVw033TZBtnFfLptdNKsdWaS
xH8+yfOi2VSFbSlIjOZE4r+ly6Y1+LnEh5DBUIMxjGAIQzPxfYkf2xHpuDYMhpjdARPwU+qXyzGp
t5r30bOaKM32mlNLjCr1gxGvFK79TGJBGaDJ0eAaDxODYxjKZXUT+D2KWDSWPYkHqGOnmCK4gq77
mRGv06feZlTgYHUqdY+4GRFvo9put3lAHU4IbGUA8/I0J1EFXauxF2xEuvy+7MuNVsHN7yFneuab
mbN7LGRHgwGr7dUIa2YElk0oiwbLNirtXVi8lQ15BB0VB6FGuH+QaqDik5ncdzoQ/UpZhqPEiky4
dR/uSzaleZCtVa48hkorn7Uwq+AlosurIsF0khVHSLCIPVuyGAaKdTRGd3z5PkYJ03daAWZuhDjP
f06JtRvfLmBP6v7G79tzY2jPZpUg70CbUyrz9vY9JvoVEdxW5knVOoxkvdo2gf8Y6/1jaHao+yL0
ZpJtLNQK3q9gMOkn/Paz22Ic2UBGnhOz2pIzsSXGViE1uOcuNBxpxKjZDuYRW9fV0vBTAhSOqcQS
I3kraNYS6aVHgSOnB8ViAj/IKzQ2B8sD0M1qd6qsncoadjLoRggytpn+C/+1YNtZlhIC2uB2DMyt
Ol0CgNd2Wc2OYuJpMwxRZDDFmVt3T0rkrWRfZRPor/Xgs2b/DT6j1d5rYNKSmTF2988pactpRs1E
XVlgegnkZ8Zhy1YpiKd5nAPmfSlZSXV4TEHz2v6TgMRQesVKWI92Yjq6nd01A8r+8dbwc9YnDY2F
OZKvqK8lqUPKlzzpTXM7hN02GNKdMkM/Br+86LVyb3piTyDpEvXOemzYC6r2nAstIfAukN37MIsx
Vru5l6HtntoXX5S3VVe8NxnzNdmsbnx58BxduR08MP8s8A1luInpaHmfD8zVdlpmHs1BI/ykgkpZ
Su8i6L6MYXzJyxnTDcckQXq8LupyJ9sWlTbOm9Y3PrsO6Ihk6i8Z9JPQrx90mSfV+BaIoth7SXL7
PEJJGdPidsxZJuUteynUa3yqKvvqqzDhRQSzSoqPymg9FCoqPqQBzuBnG6tADSGHwimM6hIr5jpO
pAMbzq0fP4GB2Q4i3k8Zyw+5/iIxoo/Deq/0+lXJxlUia7RDOZYCfaEZxnakAo8BOE/L0jZuequ5
mfAJDbXPPsMnVCATL4ran+vKS1fkUzqaBZcvsrnA1PMkxXsy9qJlIjFGMxkXRpK3TgKAvtmAw01+
lYCxLJJORjsarXIrcWP7rpTKReK1rjkB+K6JWVD7nTcJ4sDVf8yjf3rtySYQA0ZQQrNk/S/Noy5b
0uo9/6PZ1g+P8dvFZ/yCechSZEG0/a912reLT2e6zo8Eh6AyBf9Wwn0t+wTMDp3nhDdpnoj9ZwKv
KdzSBHBh+ERPJf+tEg5j1M8XH7/+bEfC3oozdZ59fTfbks12zKRwNt53Cutr1PY6GvkG7W/+2MER
t5kqgQVZ9go+UY0FK01KiDG/SrB3SsBrwmlFPbazkH/Uxbut+Zu0vysVbTMiEJmCYC203CkaQghS
6SKpTNSjwUGG/jbo6YbVOlSeZK8w3Erj1O2mA7QSQH/4DIGEhh5so4IW0Uq+eIgubPtiJelCGZQF
Yc+sVO9aOjTdDvax/hRG5raf2lVbdbtekjaySmpD8ipjdTRbEiNNxmuyY2jWhuAawcVpo6woAKxb
SJfm475Nd9hFWX6ld2oX3zVhuR51bV1JcEo9Nql1DkA/c8eYfBi/PmV5emNPIMfrvZbYrNUYzpXJ
KQ7RI9cIJQx2u8QiL7WgfcUkuJsMH1M9eFystmUXP1NtXEv29FEUHq24+ihDSKpD/4iE7JzI6aMG
Yruk4hhCEh/w3xb3WYpAHRFCHJFlpT7XY7Drx5FRxVs3PcYm6Rha5ZreYyxCxoZ1c1uSTS8limt5
5k0TAbhgND/K2WMCqsfplOJcx/XaVupyqfdik3hMYOSB26lH2Nb46UrLpR4NdEeKmfk2sjL2hNEt
dLkl8tVbt3a+GoxujYp6kZXmgURex+qMt6915T8OyOanPSDKKbzcqkmlLJRZ1/jn9fe6yrMmzPIf
Okkq5R8e4rdziM2dwMmIg/0POsl5g0gPJwNl+Z0x0gTxJuOoxxyJdXI2u393DqFQAtbCKcUC8W8b
2QXH7A+bwPmp6+wVDaGpqEF/fw6VntylUMqYovA0lhn2Q7Jo1Owxq/o7uaW8RJgpntW2OPTa8DTx
JVqPGqNJ3PkL6pFnoSQIAbTkQyjRUdfG12b0XcJxsw3yylUfRGdjgIXUIrRcKDgflnnfwuCM7JfY
KNxEpM+DLzH+qRwce07Skw5Wdf3J9FVKhui97auLrYFeyZr2DV3owhTZXthI1Wxf3xaov1qzeWx7
NCuS191g/7oOZp9c0rwjA3oKT7msfCqiPIKOA+RIBusyyciExgzyjoGbgJwEC8MQWUuzTUHfIpWG
GZU/jap8SUlvXAa+Wjx4Jsyn0ip9xy50hnzT0Lt+3b1YVdXhZtDJ3hLaMhij0SV9+j6jGG/nEFKQ
oaNJgTf5WuAqUw9UhlaMOFLcG4VlPGmdPBziGtfWaKM2aSKYd5ao4FUGCBek2qw4E9IntOwDMb9+
6U4iep50UoilHHOLLXHiT/l7JnpCEbvmMe/0+0YW20DNNpKRsv6Djmyb/Wtt206sJ1fdV5GKGZSH
RNMQRvyc+/6+7LAvTg1IrrncF9kcua7VK78heilBD6LY0dHy4qNahueYdJYpJ82cylKysnWl5F+6
kDlyZFCgEv8a7OIy2RhdtE/M8EF4xbuulhehxDtpkHbMLT50VcW3KkH1St/bCRJNkKhvaS5fMis/
W5NwtSDhBJc1fDvJTun5FTottBcjQe17fU5wb+wKmrievxpBw9Pz0tjNZ8SHyteG8JKA7LkK1g9G
KahZRp66yqinaxR/GfyxTFqPGGRhDHGzGgEp0F2hZshNGZATnZ04CBLvCK99LiD5XZB6oO6qBmKl
jOkBs1ruWhrtZhcV3U3Y5RoxR+ldF8XNOsqQZFVeBjMZqnwVQt3P4kc4ChVJi/4TQuf3qc6nG60r
vuQxCAjF9tDESYk4+pGlO1MVPOfkv54wVwFUJkEb7Yt+UhJJrEUfTGvqb9LqLK5XxW63YuIbZQY2
xr2SoCIPyNslbiPgLg3La0n7MEzlPHjSapChRuh4YJ2xIXTGt9N4I4OCcgKFSHHLjMNzmXokcNnW
Q56ji2vSPkPj42UM7RP9gn3rJc0a76bUfOl5FMxOs0J8QQ09sUOIrG2XoG7BPEjGV6zkTl1GpSv5
zM9VfMTrosBEpLYBuVDTrM20MX/YYh0GHmz4Ma/vkyFxMm2kvVDOSTKKW6Nq07U5IAogxxj/WQdG
Z8jkm0lR3mOrljd577ElF/GwkowuIEQJ2IRV2tMGs9eJeR7fOpHftBRTelBxtuSbMQj0pZjGBAFU
2DijkB7/uS3/eALLtAoqy2zzxzgg/pr5sszf8ir7ae7680P8dlsav8gGlSDjoLnC1vTfAVHnMZWF
VgWTBfc0F9V/LA5Mz1DUYJL/N3/gG/XF+IWJ7Fy1f51ifa31fwCg/iUQ9Y820rOzga05mh6MnJgp
vq/a/TaWPJE3LHlse98FXFykhi98HdR70qGahCbta+JzrFC5JHifqo5NLp79Mzqcl6QChdmks82B
ERSCuUVb9BtrtB+gkqG0waSUKs1m6jU6VOTXAGDUYVx75fiUDMEa3tLOM+J7BI1nvgDACTisq/KY
JcGZQoIt45Bc/XzYqGjsoWie5FS/mpnMYRu5eZJBTYMwNXq7SU1Z3qh47kWyaTX/psmUl64FMq/m
OBxUwDVB1H8MhFWpsvkl5YvdyKFbEJeIGwqKcWLt0Q7tjCo+FKjzw953dWUiBDuFZYkDSW2hmRJn
ZYEaG1jI9aq9BcB6I1hxEm288PkKliN2VS19bhpzFcM5jAxVZgLILIW4LNBUtWwcx1FeS3p5FWV/
Ty75ruumDRfQtSktx5DZ9UnCrZRLC0ErxXSWg0sdJKzteXnfFfKbqZn7zhPPs/OdDzSUlGIHgtWh
Zl6nXnce+hASFSMmGowofPJyKFTmyBrUeidkL7Erh1dqHn89G+LUsOCqiS6GQLnPTRgnXi5vGwNH
nk9OAr5VfhGHOxf73H3RV24LH6KJeY1z70Gieuj6ZB2OhLcyTkxGoiJbBmoEyNWjvQIXAzrypfDv
q4A8ggwkKpDnwZedDquEMD7lKT52TAcliZH+lGwtWTgK1LLWX+MhW1AnOiCGtkI18CYSaWa8116y
63RS57O3qkZMryBjz8neKWJ3RCyQdPo2Cgfi4Vu22mHzmmKO4KwcYOqZZo2PYRZTk6sZXdJuX5fW
WYsf/AYVACF5fDNQBiXdprIQMrXDnTnFXyLovsZE9dUpa9sg2YeXjgHX0RLDoVdY747lSSH2mO1x
ixmg5KG6fhvgpikSZ2jrfebXwHwnQuL0CwpoxjlcanBVeQBH1ynUYtw4ynOiS6gzWojrgbfTQGWY
sIEWaLBXWee5uVC2bQ0eDH6sNQrXRxFStMRPyLepdq2iHKsJRh8rhfxGXmQR7zoUmbkIWUSTRmoi
uK76S1qKS2Xe+fWbbZFP2qU7IQjWtN9Dir8RrF/fUN7wYydLXgaVtpGN8UHzyj1mgrMmeW5i26cR
WcYw0NmJaKAa1N3Y9NcxMmLb/yyUD0vOdgF1AsbbZyMrtsPYLWDlAjkr30oCCD0MgBbgH2pr81p5
+V1FX0gPcxcAhmhF+aDWBHXpNto47TVLRldIX/y+cY3wGXACFiY3L9hXqs1wChQThyNoKnRqQSUt
vB4JfzU6o9auDB9+Op7KslY2gfBPEC2pr1o09pnjdebtaJbbzM4vaqG+1Jq213x7C1XC4eu8w2my
QsyLBSl/j0g+1KkzyvKdmh8hjk0d0rleBFHAvKu9aRcC/Ghxmy+9EXafTYxtQr9hJYdUjOeYRmOm
RRaefzawQ9RacGmr7KKECroVQ9+PqX/qIhj9rPNzyHT50OyTPNqGAsAyxDyDVICg9w6WSdSlnuFw
JrugRrDWQIHmqrkrEvuG8u5TQZtoByETeOC0YURxF0bnYiju86Be/1MT/ElNoMMUJdOe1hS91l/X
BHd58vH+U//80wN8qwhMtF9M/7n5ucW+h53OaypogzLCMc3895L214oA2CkbWO5nhNxf/z+Khf/M
8aCnU13MHbtpYesw/o5GTbFnpezvdrFsx9DmmRQgKo9pzuCh7+Z4QhK1pdeEquipWxFjko2qBqgl
bBayNXzxgnZGAD1EkkQoZXvSmaCVRIW2unEOU1JRxdYIikcjIBJFw7VnqGRO+qfEAvlhpMPGAw7U
WNI6mYIPJhesdpEfmNZSRupAy4lqjavLHJh6q+c41ckJfUqQutdZcRJcQEbwlpSERwrsJVTLSp3v
ygGwYkoMbJGvZJZTkUGPSxyRIfXojMYr36FZ1+uxUAn8ENFXB0RVK1dNZBz66BMnJzahU6uLNYQI
/DfpLmtJP6eKSGz5kA0GMiyv2VkpYAzafWdGSBtj6vYdwdyK9NLF+tqLNc63bjOE3Er1BPJUdXol
go6ED8ju7sbJcqh6XEGc6GSoONwbbXZBcHRN43QYgDEYVfGUeeVChKR7klCa4YWw2vGkmHRcDFJD
9RgaDN2K9hjxo9dajeHASx/0UHamEQs/bIwhZ7Ptyx81bVVQcKomn6wO11b3FmlHSE/rvLxkVb3K
wmqhFhUGQvJix/HaFOPCRLRvpxNUpek41kfFO0pSDVdEbDKWb2Okr7OiOoZwiWLdicJk7aucanru
NHSnkrJlo7gupOQckuhVY/AWaYOL7F0U8k3o3+T5pQ21PQxRbmqUcWQlz/6LXrCwaS0UQO0WLglm
JYxjGGeCmE9CLG6luKDHY3+qdNs2yJxaz9ZmiO7X4IUCPB0pREwFyhqaP36xaJ21Lx5GfcTBDzFY
i24OKeSTog7vaUx0zexzb150j/DA6JMF5b0UoWgk1KPGMq7AeVIqsVLb939OzT85NQ1VCKHN+3dL
teZe4s/njqvkX+Sk4EGYxSxf8ORULz+zNH98uG9nKAAWlogAzjimZ8nKt1UI/4sAwIajdSZpftMA
mL8ooKvZoXCszTjNmaj26xFKU0VPxRGK/kQoio3T+280VWgRfjpC5xdCty2aOuTD2g9HqCmol/ts
JPkcfmZqeJ3DSpGsOyi1ZJWyVTarFczgtQ1AbUKE28KLV5raSQz9U1LkHVTlBwtfVBX2Z71gvZz7
xanuMc/iPAuH5qnGMpb2wzWWtEOXUCu3/mqwCTculQ++pohljaeCvaptVk+McTEOj8+F9v/ZO48l
2ZEzS78KrfdogxaLnkVokZERqcUGlhIacDgAh3irsXmEfrH5UMWqurxN0qZ6N9Zc0Yo3ZSTC/Rfn
fAdQSdfnt9C7OCEbYvba6TvPtUtINeEKYGM1emRJndEXYk9Li6UxOhnQdxuIDjF1iWNk8Nfao6Be
MWZ/nG0u6ii5RjgPnowTPpTipqXSMdAtEulw7QK3xBi9KKmIWDxeTVRICZWSRsWk5tJpbNpVSy1l
FQ+dRkoPFRYEO+y0SJy9D4f6K6MOq7v806Muq6jPIuo7h3oNrj9oSOfY+fabh4PKrZp9Z/h3JUdS
020sg9DOhPoviXQUccPC5fNcg8Ag6kSNejGhbhypHwV1JJTMpUVdCa+XPFkqTWyghv7SA2r2iSun
FiV64j2kNu3QbitqVQi9S94F9w01bEMtC5vrNpiLW40qV1LtGlS9bkLJRhUcGPV+IOEhmbMZqZKN
/CuMvnW6w5wKWlFJs8ki7pjSeqLGLqi1bWrusiIaUoqj3vZPCTU5QECCmYrFQK0+UbPXXrHSUUZS
yXdadmCjdIqCd614cPKtwhvtTuPJNL7NUe6z1topbxFsadZb/TYAJxxNCqfvke5taYb1CtwG+k1O
wgZHL/Mrf4a9Un1Dy1sIm6sJQJ2Fz9NvStbr4DcDe3gTSbKHM3DdpLSHk7VWTnjjJx9G6y5F065N
ufeMD015+5Jy1R7xiWwjmK1yeNUTojxjlO0+M0rt3S12eoWaOHsWTLklWgg/e1Lju8lPY0Zfurh2
yE8yQwtRqrYtfFbbHf2K/yyxSAJJfMmUvoRSdB0EFAMMMML6G5bYSg4Iu/KbEq9nQA6JI4JtJuwT
rHTSN+JXmKsHI3ROXR5thzo/Znn+1emfmU3E5Dicy2TcmWV014v222o/oX1tAsoVwcBbH60DM3Oe
eDe4kV1IwrJ5KnnaRanzPldLaQIsFy1QJbFS0GocoV0VkXlSvIvZIG7MKCKHXFt7OIdlSanA4o5W
/M7VzI3dPLYzgMZyaN8vlPQYAA4xYLkouBtLcShySc10qEwi3sSjVh/q8iUq9mV28O27iZ63t/fB
GO3MViwyUEI4I0kl1NZ6Jq89NznGNfoNUV/ZOB6liavZ0baWoXZmoG1kYK8C5d23kqG7qteUpKs8
jQjhIIwtlg9RfWgJMvS9Uxoj242vWb4u0vg7Mh4r/1bXaNfiZUIDB1eWTDWlPp0uX6Q9MqX8dWSZ
meJ8cHnSu/Gj8T+a8cxAfuGMJ2lxbfe3ZvVoO6AZyGk1bSImq3sasXU4+ADpw8WQfIfiUif3rd4s
OdcCddvIK5NlR0QUmhbeNQMlUnA2bZ7kdjskz1b15spTnBVrvZGHgdqjDJ7K8LHXsS1Ftw4ZiiOD
rOJ6aB9wnfLYrwUkgwgSe3rtC5bNxiEz30OKyaTcx7VY+S4NXoItdl12F1FhnXfXnJ7ESD/18t60
vV2nnbu6I/AnPHB7HUa9v0tIsMf3tc5Ka4UB8gR1cilG3hJuQ1wKNlUdaG1SyfvCTM9pFPLapXvP
zTeW29/3FsMF6rJVavNGHS4AdQAx11v2rUcf2kKPSzeLJGnzNTSBau0i4TdssFKph8SHxLrou+O2
8eaqT730/qHTxdbCbdqBnLPe7fp1rI3TrEkyCNSDoCYvtc6Br621e9bV5rvJu6qhtItPRCEsq/Q2
ILglYGEem8kefB3n/pXI9Ztx/I7gIYoo2cWpvxKJtTDIvQtYL0je8HZ4M1Qm7ATCwht3I7p2hYjw
bHtUoXazEu571KFkJpsTUkZthedWOgfJt+mahJKRp4GtvtAVgxxwkVPO91X1lVPqj07fwBchjAw/
f1mN/EkIoocpEhLqE9hn+CEYvJDNG961m4k1K6iFJPdpYaX+sWwcDgYOMIO2Qj/HRrNLSkJFuvQ2
dSLS3NMj3Lkbdneb3mDfkuBqEBbP+beNdj3vsLZbzZtDZqqZ7HDcX8Py/ZRedt0G6J6aIF6mSL0K
/uBhwLAr6J9sQnNapoiZ+lTxeBwMDIBhf9IQDVn12xCXh6nObrtQbQOrXmRkCbka/QZPSOnGlzHq
92yIuDo1uNoAFw28OtzrG7/1TiNvRavMQLuld8qwsO7MFYf6l1vtr5KeH7fgyGzYGpkUd/+4ij39
5E7743N+K1UN1uUexjPfgo9hU6z+Uava/x5gizWZMPwChP9BtsO/mKCMWKSTNmKaYOF/r1UNlNdz
rcqnknXlBey//0ytOo8y/qbdZ0GOAp2hA+R3E6LSTwsA8g5U70VBudJh8jGQtTP7UPshYz12gOW4
8Buvw+vVCTDcIoD921jzbWrE+ndccRb2Vi7UlQph3LabMJLt0W3onYcqGZ4Kp00/Y8b+H7odjbfx
EOBYHaIhuS+iEXdBaIUSDVBPjEWG4PrKLVGsOqz89pXlYAUTTN7urGJg8znY+q4LLD2hr69hFZaF
fBJlXnylU2PvcBrqO6eKqxetdIezEH2291NtQiiXqY9J6M3B10P3zkZQeK1VmglgO5Jn08uDDY2y
tvedatylo0U6im9Kw1hAgRvfEhKtrnIV2M+Z6UCPa0WMnwea7Top5LSUKTWUk+Vg8vj1t4aph2+9
zcWejn31FBiCfOPQcx8Gp+vgSOgGcUbkkLouF0BXFu6t5aPSU50frCZtMlczru0Nr6yxsRyVPXh0
vnt3nIW8VVG9ZGNCypxf+95VLpPkNlVBtWu1keDdjpFCDKMgLr33nInsRjV1tE2aGOdKW90mLI8P
rZbad35rYmlq9aE+es7oHJ2iDveJEfiEp0n20HZCXSn0uLzKa5HfBlU1cCxrlceFPDpvia5SKiJT
0EcnAzyEqM0/3KDLHqU+imUXGvYu6Ua1bfXw2Jemsx17v/v0u3z+u5UtpIeW6GG9JnNMAJoEUavI
B5HCvmO7YF6HviwfswLNqCa77INptn2Mi8Y9541BJGQa0oLUkOJWtVdVG0CCEWgKa2yhTjgdWTLs
VcnHTp0Z/JulGjHbZfLUDQHn6PBUAaP88IpAf42TCBEo3JlF3qT5Kpq4GAceLl6Jyb4TfZ/sWwPZ
BlE7YCqFmxExX8XDZaqU4p91ePhRWfnfzejgMhyYjd3oRKih9Iw6cE8gmh+D2BUvvarFt9PK4akO
YEHOovH16I/xzq5nmWir5KNyfPfi1I1kXhRyoHt+Rcpzlo03I6lnHYjEocZqFrT0JQx9mYNLiN4L
HQrQVrVmna6NLuhRpMyT7lGURzVExS7I582W6mwA9oWb3YVhGX6LATA3V6A5PtUEjYzU3aG5y2Pk
1D7FLyliiQ9ItQiKL/rkaikSYmCWRaDRpPZeqFDqNpY8+VVZ3pXR2ALxnPKBF0np18Yg3BXj+exm
LLwZUuU51i43kuhzMmp7Y4H13xll3F4XZut/+oCvNyBePKoX28BWOuhE7BZD+2lHqWUtpCPm8R77
qiRYtZU2Os056nQZi4ODQLtwiCAAZU1isGy8Z8UCdpNCfZRrIxo4QDIAodzxE6ZXo00VirRheBmS
Jv3uNd/Cf5ZCNoFZ2q2TiiNkUzmFey9qQXtXc1KTJNDNpWZUxNRouHYIIOMUp4SPSXfupwRoyoTS
AQulnmq3VezKcOsmItxo1mSW1wFFyNoOuq7ZukWiHmJQo1QryrrTIUdb6O4se1jkQzK8xlri6ixM
ItysutVchfTaZt/m0Ne6xNgZcepCbDFQL2H06/yTnpbNhtQ5/WgNmnfJeotkvoh6ylgVhS2+88mk
ETeT9IoRNMF5MIdfSskbD1lD6OAPNCNKO6UXF2XExqLQs0gRNAFjqI8D7dUDubZ2+iFeI5X8MIuA
EETy4YLKgUYXQUaqFRRx1tPZkYPwekgJgGrd/jlOrfLcEQwJvOiikPMvPXe8CogzPKosqMD0tMVO
pEK7YCywltVoq1eUFB3m4onsiv009h2SlKwJmHhE0E8sW7VfQm+pXAX7m2UyBD1uADepqb2G2iAf
3WvMXQgJ+bVv7WNr+ZtSFmSRzEcyq0eP+RCx6x68h5GlGWlMl0iTB7abwRxSlFTvtctyh1MiFvS3
GUQWHZA9eRJjeWzEwCHVdUFzq+xJPZCFGL3LMA0eynIQCPmHBHesZs/ZSbqnAezkCbSZQ+blPRkk
sJbcnvUye/NCXtu9xmrWUW8ZJHR9rRt8Gl4PyE0LQMnyMsZJda9JwyE61MK81IuwW1p9/SW6yL4t
x7zgaA8NotanGDw1vblTMDjyUve10zRx1c2kur5tmO+2qCe1mOTENO31g9Z0/qULpoIs+qx3b5ye
K711wubWLVSyHgCkHaMMIlIwWQkC9Kh8xAYFi8Usc2OVlo5GHyvMY8KAa29XBdNZLW2qTQdcfgcT
n9q2L1k1cjK4h0Jr9a3LHH9nKttZVtL2ORfb7Bw0udq6jpYs6qBZZE5EeJUYi6VHnnxfwUXOMRWz
m18MFtSuALbNoJqruo0uYSLY7aPNcpD/W1W6tac+XRdaeVUnot41qajkMsgxPdZ+0z/FLuKuZUlO
FMVJDWKwF6N1lm2RQwBj4QEWGnnytq9L/UaWE+DuxMnGbR+N9bDIfKcA8z4VACLyRMvWnq75/B95
iwHW1Cbgd01tP8fBVO3KvkPMJIOxaVZMBGahjlXll9Yw51fEUETJW3BP91PXw1Dzp9D3uL/zQexE
1RnzHmIst2rMSPIu00j/rjsnJXUEaddNq1hgsiVx4JMMWeEXjBk07yrMm+oa5nnHPmNKYpwuCZkl
dZfpOgNrTT0ZeuYTvh7meDjLIsDqnsGtjBb9ZOXk3aS1w0zFrT5EYRX6shsdckXzzKPOi4v+Oajs
7oF5xnCSXSd3ndIglLVRxehFdTGY3iSZ0WJT6W9UX6cPWB4cayG0jDwwAJCM+ksZWDAFY83LcfFi
21tQC2dPHD+KhFCRcSE0svBKRIC+WyzdSmfoI+Nyb6g6InilYVKahQlK6lrrBfS3pumuWjcPnifP
hBev+e1N2Yr+ttIkeZqZV0bbLhE292Apmfa5unY7AkiHfiQoLBeO67b3gan8LQm3zGb+e+P8u1Z+
fbWnN/FLBssfIStzPPEf/3VWX7Lt5Ndf+MDmL1DDPt84XsqfP2cWMf/+SSh4/ipqXr21b3/zH2u0
uu14033J8fYLvH/7W+0/f+T/6z/+5euXr3I/iq//+Le3z4I80X/oaOC1wuM5uz9pN+gd/nErBAf2
Lxv5Vn4kzcd/2YY6P3+d39oj7Hy2rft4EH7vgf4Y5TOK/y1i5Q9LA2GRs0kUpwOwjl+G/L/3RuxP
UVmB14DionMuobb67fW5/Lri/KfiKOvv4Dr4udGe/AIwMoJ5zv/DKhSvqeiFIiawqAsW8Sn8hoEF
Ixt5JgQbBrhU3C9+hsYBIGHCKLKoEBIZ5tbQprUZnxh9rTxs1C1iVQ076sAKETD7MsDgFXa3nSVA
ivsnH32Hi5mIPALAlxBS0fSahraoLbVMUtKN2pOBS4xHG5++ewrjklSIe5+g3WAk+rgvlwnm/yyh
iMcwKEjizfJ2pRvVmv5rPVXyShoBCB8EFbaVbRrGD4x5X/NgWKcqvZ+lk0zrK+aOzHxRwjjQCucM
WmKihunJMsW2gigfepeGcqNN87OWPUc27o2BaBNTbedNXmNTPlspI3njYJjonsfxynWL9WC7B+Xb
V4qkXd0dGRGbGPHAm0c96DqFVANxh1YMt0GQcnpQ4TpwlFqjW6lQvpiEYI1EOZtyOjVVe6Fseys0
IB+sJmOjOg8yvupxpdskHOctQRee0cA5aO7bgNn4ZL1jhzxa2gjzgfM2SKh+LCQVHg1l/ixLZDWk
L6sWiezoM2c31nTITxa3B8TKE7kNmAGvAcQskvQzLO7ibjdM77J9aox0G8XEYliDuGsy8alGjlup
f7rNeKqYeI0uidt12ZxSV2AjQVQ0930kpDC3wjCp4XygECWy0XbM1SyqrkCuSR3g6xBco2DGs3Kp
jWe9Ai3ZCZ64Txeptj4+T27L/F+uOlp1pRwqG48aNV82Su7SOr6PcybeMf0W8yt2mYEnnkCEM72r
CoD+Vb1XATp227iG7ZosiHC+R4l0Mpv5r2IwFEzje6H8R33IdLimqGxxwE2uv62Ft+yItJr09Fyl
UEgjfzV1/DZ5jAlT0vWRbAhkVGnuKgqTPU0KVbJo7mQeh6sK3ESv1AIscIKoDhBipB/GWL3aljzQ
7HAbTDvQYht3Iid6cG90LzmMFgBRaIgeHeDCgRzp6tE6DyA7jCZEjOQQGO0qz3HUOikwhQ+hmUc4
omxVUtR3DSq8qsxeIaSuyOamoCGShjLTi+OLXYA5Zv6GDH8ZtB7JrRF/BGD8it8YXfIiRv+Xw6Gx
0QPy9obW4B9J24YUTF8VtzEbiGnD8OixR1EYoSzk50whbPZrclPqRYP6kLCXS4Ia0ZsndbM80UGn
qOIOQxEZb+gXa9ANWe3eNugawxiIhz7uhF7eDnG0gi77apZgYzwrxHDb0fC3myZIz7WGNUCW+7TL
AHX6L13FGgAzLh5DWtTqaNnpnvjlrbKbd0OYJ7ikJyf77CEQ1kP8wnP7iopr67FrEVqy9+Y87YQY
S92bCLITm9wsh0XvePgZx0WvPC5QCxZp1TP8mNJ13WiXJiGpNXCfWtSeWdvB9YIMFrnOTmNCTZMa
Mv4vJ7HucfQqnYpUoU90u5XIyw2jnn3vymn137uR/3LJ3z6+mp/v1h+v1v/1//t9rAeui/R3xmcB
Zv9n9/HpTSZlks85cb/e9/vP//g3pMYeCZV/+zV+u4sdcH3w+pAiGzZY73l//8ddDFQPuyCArMD7
ydljgo8goZIBFgQt/PW/X8cz489mpY4vmhpiZgb+idsY7vtPk0p+cgAR4Luw91AW2LNw6Yfb2BeV
SOtxsFd65pDr7pKL6GE07Dat8VmlPXPv6K5iZVewussmb6n0z5yF3shiz2xQ7LPoI5KJhW/26s0L
QBaBIKWJE07gWLE3sB5j7xyoT70+Vo6+S0Afl86XVW8VEcsdj7FojatIDShSIEfX9cpW1NjNiNOc
ZNyi3XRTu81reUPpvxg74Jnmu4qSF80NHqVykJH5TwU5DURYbAY/29qVOEovIWg4R4KMspZF8jEs
A7jkzU0rtXXeUlArEgYVSYM1iYP0cKtO9ykWWPfnEVNVrOUgjgeXmAeg4ORG3hWngRTDijTDnFTD
wBw2tXy2zNuJxEOC1A+1w8mXk4Xo+88mCUwpZnHsDseBxEQET/C0yFAUJLONZCqmZCsS4rm1yFps
5sxFYPjlHMKokcYYV9GaeeIpQLXUxs2eou0eL8IZHvltNWH5qTmLRy65MNXgANvlbVBSqzTQOzwq
H7PVzjItXmPLA9AaHTLGyoUmNpg19kV67vRLw984zTIimcr7BJlWq670gd9Nu2dkuxEtKVCutzTK
4FIWxpmxEKiPfNHr5559lRH3G8vSXsjvck1yf7NlmIIEhAROEEbnJ8+tDgg5bdfW8JCxl9TD7JgK
fiH70moovPvoq1bNsnKutB4mO+xj5VqbyZ85gsaKcF8ZkSnqiDUxS0d6MbC+jBEZOF67qba2Rqws
KiONIt05fXab1bdVAmA5eBCszoouZgHJlpKKhxnKDInt7EtiVxBvLTrlVVSx6OvrQ+Z+6VayskW6
69Cld/HLVF0biH7H8qVviQAOkutce6Z73Gg+ESHDi27xeuNxJ5dn17MH1tKdZ995zUGL97XxEqK3
8h9KNseTezBJmB7YJ9v9XcDL1ANaKcNl614MG9BQEmxt7cFhH+3U5GXJZT2vqS2dfRZ7a4Mxd8Ie
G3EfgnHzZLPfTqNykbPvlmwCCCJaKhAXwYiUnb14yX68phcruFzGeXH+ryvgV43Vj6f3r9sli4Px
H7dhBP58/Of/+fuf9dtBz8HMygfmD15NoKI/YhI98CospedtEGU65/fvphSQP7YzZ1v+cAf8VT9l
/TtyUQfzOUf0bGnRjT9z0lverI/6tT/79Y7iC9hcU3BsLfDO9i///sNJ7wR5pQJY7SvHKAptK5nb
6kuyFclpkqZLmFesu3dlOEeVeTKTt22Qes7B9xObxXdWDq++K52V1WVogVSi81DjwKpO/AyE0uiy
msckWMfQG2DPOveWycgyGIVGy+XU7pdtwKFY5LEuaizcoaWxhIYNu7CFH13pskQyk/LRyO1NDFyI
x0NC6TRK1ywu8uem1SJzMYkSR6Cmjd69SVH1rZc+EQYIB1x0NK4uPj1/zEF7lTHQjdr0ZwoMuT+w
uBW+0D4aiJZoGodvopTrgnXvh+IcsUvsjlKL4p4I9gwaIra4+gbnTV6vFTP5Tyss3DthWt85Bb9+
jBsDV4AKlNIWfV85ny15XhrLGytId1BbmaeqOQUVP4LLcRirTv+23b4etmWb6Xdxk7KQZzzrwT9H
hMCPjvTO4tLLfABNVt5eCg3h1ZJK27+umxxwvckd8YKflRc5DeKhBkTnhh9mn+UHj1Q7JpiVQKrq
xpX9Oak2fqsHNhBj5I9wHydo7Ci7YsRyzCQgkRui19+7QiHQalMDdH0YyPFec/zq3XKq6aoUQif9
uZnQinojLwh6nIEMkDF7nmApnE3C3e7DSAco08lUvEvh5mcnp/1aZGMmkN7nkc9It+jtx87vy3c7
qf1+EZZOf8nT3PiMJgfAbWnm400qRXffp0Y36401/ejlBZLRIYi9jzHXUZ12ScG2DYtfrDPqDEfI
GrB5WjwAFhspS9Teq90amGx1FB7bpnZb6obAgPERZgQdLlQ0+PhjK5IbFp7XmepORV3DaE13ovBJ
8qr0OytLseXkcZAPpzi1x+GGlCdGdWlQ+a/MPI1hb/mVnS+7VFbs+1gp7FzTGJ91R0MLkLEmxOvV
oNZgsdA6T3k0inFld2mHcaBEl/vS2oPAAF2hIFklRSnhnEeFk181ed9WS4RbsF28ZmIQMKSvIkSa
uHALUipWLj6fu1KX060KmD0P84++xXIsP4w8Q741FIrRYKzJaR24ieJumAbjRWcnyZyvDABWplb/
xKrJe2ri2vmggyiee7bXtMM+RhxMspCTS9alw7LIA1INI7/Gr9TpFZP1XlPGGfqSzPHhCPfF6EJo
0HRWTrQJwhzNOB1cvrbykLm/ngyUQ4OmXJB4wqEoQt5cdHW0IG4GNVFZKxaOluiTuzZLyteiMhNj
a/ph8E3YYeuti3QyH8H6F8aCfZAzbhrd1BJg+nzcGl2q+cG3YcjcErlIPo+UkXGeRo1Er0aFQ0Lg
hYTEUOp+wyo0iKpWsJZQZbRoXMU2vEajXFIImPpzY9ZufxN2/nVlTTb+pkAGFSdPQXANffvjFFNn
QMXXwwH7W2Z/WlaGJMz1+oYkdSus8qNVNYwnaqcnBqAY1QcEWkUTN2lwItrEZpvbZjR9+6xjTp8U
fUdhlaZoINH32dRMgXt064onxkXknYMPbMDLtlVMCVCPhYNmlDwMHx+RyymWimS8tvDzvjVpPLHo
SiCWLDVXGC+TM8GaD1r+YPgAupSk1LJi7uUjw3b4beu+O7IvN8XabHC4QaDW4B+iboLg3VeWuZfe
REyC7VQ5E+55kq2ngLA97y4XoXq3QxfSdmL5j16D6A59UL9Kalc9IAbmL2uFRKrAy2X/BueJtMbl
gET/y4RgASyIOeDZqCrzvraa4pagTpa8oYjNgymqOkct1YGatOeKSYeDQVJ7HH21uo1NfbKkID2m
TJ0HW0dVyMBd1OODZgmsEXOc6yX3+5eAx/GaiBC+FVvu41jHcYLvzH+28FVv+zZwn1u2DgehCNPk
y/q3mez1bglxZPzUjFkmmOAnTMAGDPi59DL5Npup1pZO67eQTIFQIacPgzxfca77h6IbE30heXOb
q6qQGl2IlwZ7acv6sXJEeoGEBvAo69v+a/SraY8SiYAmEyfgZ2DmxRkhI0JcFWfjmZVVAzbK0JnD
BFp6AzSPB8VqNRaklW8BGDHcbBl0GmTXyWiQHA8T+E1vio+iGmJSLQCdlDn5i8z2vO8pLSQiU1lr
95PdoNiq2xIOkpwIWGfAOsXGjtW3QtxsIOMjLZgiv6gTM90mXmPfNWz65KKd3OgcF2Y3p9oFjAtT
t3Ie/3xR+T8g7c1nPembloNm3cHwZP1TXMg1U4X//N8/zff/zlf4rdTE/0wam4XHmKn8XFn+OFMw
fTRRvmtTM2B3+sP/DJOPGSzSUg9FD5J8n1b/d6k+7BDHpX5lLP+ra/pPDBV49P9LqelgGGC7YbPe
oPT9Sf7kNO1YRVVnroTuZQSNEEdNXXAUwmAvXIt1LCEzuzXDR2i283BRdiR25IB4p/Y5toIVOspN
bxYM1MyWmoMgJpUraB3tglRr+HHVCm3Q0hZg7INGh203vthu9uZGGg5cqAGTuaxFc0r6ibXvjLk2
18xUjlOsLgw4n1Vhv4YOlEoG7eA+3OAwdDCNjF7uIqByqBtJVc+rqykKHkJaeW/MP0b0TVVtbWIr
3og+XIZaeUedjbmX0KWp2mpp90pC+KIdqrOOhCPJq63t+ctx0q5rvVrn7Gz7xt9UnrpDobZOI+um
cqHjFcVWMBRMsWDbfggJydxoM/y2Nx8Cgrhs/9ofR5K33xMvBFbIuQ0rYjHIad+wIqgJYDIj88je
dW13dN2FuBm5y4Tk9XJmgcgiYA7ZpPYqg4mGfIkxyY0kIawJoDfp5mqGG6qsW1En3uea9cAp8aoQ
W5a8PHPV1pQvVqWfRj/dKmJizPTTibq1rQ07N7nLyFGpKzxtEcIRrjRF+nGkz+sQKIZtA5m3o4hM
mftH9SZ07Av6D/6Y0sB+OS4NPoiNM2MWUhJSZ9vOixJuw03ivo8gEoeQ5FfPwChFcdA5i9Y6evU7
eaAkDDSrsrLZ/nkbE+xikhP+VD34wBgHoIw4YFcVkEblz07cakOwNZ/S7qeZ5hi63iUA75jocj2A
e/QQ2vvuVyrvrJFem091ofp2ICLzRK3q6BIjtTV4pdqZJGn5xaYCLRnrw9IANTkG7dJWzVaCoCQk
eWGHX7VV78MSMGomrvWAjgj8m9m7UC36A6FaCDQs+KjELzRYrIN7IkGRWLCGByYXFVDlnEF/Dzy1
IwWDAgrjhO/HTHFAhsxEOh00XQ6izgJVZ4Osi6px1c4MO8B652B6C7RcEJ1NDjvsxIa8P2kSNC2a
jd6gppqYANEpWHX0UMbeLvTdNzN2P8pkMJe9ZV9VCYnfsMZi9mEFMgvbTLZjVO8j075Ce/tYa+6x
zMyHYtTwvSc2ozK1hS44ZxhmjxVzfkGEY2FIMoIQLGbhq/QY3jWhjcmYcZMqMwgIwfDlJ6g5pjK+
ATV569vAx4S9I4PlMSVYufEMVIbsnkswCVMxwdfpCcLWX8K23+ccYsifh4eomfZVFe9okdCVueT5
ivgZZc7KMYtnPTI+xqQmsYzVQ5jvvdb9KiNJlQgd00NEzZzvqx+bGZ2DsQKupj0dx3Z6pExm+Ojm
azfzninCFmCLDn/+DvyfEkyBzBa2LLNlh83xP52tP36VXx9/B1r781f44xbEmctMBaEY9yzRFT/e
gvN1Zvtk0/51SP4HBYRZCxeg7hokVyD3/eES9DGszcgsh1trxor8mXkLcs6fLsF5so7o1CHsVAfd
9TO6rwomXXW5cFYojVZB08y7Su1AI3jyrOGgjfEql4g14dO5zJVHRoCChFAGBY8poStgFm5tjl8t
1rcBHUrdmbeCc3iR+t99Li7zqJx05nlmsojIRcfw5ZESWb3WJveGFz4Zow5biVhhO9/E1IP62B46
C/WLy9Hn1GSE1Qwz3eimkKCtQKdHaDXHRJ67qHop8Z72uXmwNe+F/E+1zjLgJAzIHSjmmiTXmlVp
jX6q1FveeUAz0FKaKfJF7a3mRgjk1vDU2rHAhE39CkUUQWvmsmxvBi9/GUf/EJjdpiGrGZNtI68l
vmfXizc1q8xgeCuiT1feJz5FtVybHnT+eSWYfQfVc+unpFE4azS1DNLHVV5cuSxBVaP2PQltoivO
FPaLFH8MArcrb3g3UJR58X0x3cvwKaG196Drh+GjyRZbGteG09wN5cQN9qpGGynnU9qbqxx0RE09
rjnRW6Xd6UnFIU9cg4+0xu++SrO5iauUjCKpgQdI9gZJ8piC3R6F9EcMuCT1ngkBRVwiiB/jf9Nn
Ib6tZDqVg/9oBvUlroeVpwV3k0suwLz/EN1aC/2ttCFaqPLYu9mVp6wndjLPZXud2P1t35hM7Bzz
yqztI7RotsRTCue4JKnADR8cLDZamRyVnTIRSNUxNqYPt2vO+uisfEn0bNyR/aBV4kGxMel6TTBt
Hu8wolBxxEenFHBPdaTmU7Nte3UtW+dWpN69ZHOLeRC5mSOuo4pNBSmWH/3kh5BYopXsw4Mfwt/K
zfgclSN9hItpbBBYROxd6cpr2qB/QRP+oVpIx/dL0Jfv2w5z2382pt52b7L8+nFM/etq8qcv8McB
Cn6etLD/y955JUuOXUt2Km8CoEEeAL8BEYEQV+sf2JXQWmNGPY6eWC9UvyoWmVY0q39+sYyZeWUE
ztnb3Zerhvi9Y+yf0qRBIGLr/fm12EfTwSygleoKQQqyv388QQkD2/wzcE88DXWLerK/8wTdIOH/
urHeVFWI34KPRPCY3DF//ueNtdlHBv5rwqFSyOqShTOYpMF8m4bivPl5sWGeJA3bBp7gl7YaneUp
TsSzQZZ9rrebe8SWDSdprng0rtPL0Ro3Vrce8AbfkJhDfqSmbGvviGSH9j/7JmV3aLbcS9kIUkQW
iV2hRwHxBocU57nafDMJRYwQFfSYsOyGYrBbb+ju2J+DK/iBrhYUFYhSqEldT4AMHtlppU+5juFh
Z1xEmP5bOMlZdS/1MZWXn/2E8VS2j2mUBxIoH5Okvw0IiP33G9cqR9msl3y4qPyJxs7LAetNlNVH
3fUiZwfVeMVKyuX0XUsINCf9PmE9yLz0PZaluZNUtpWhcMpWvqg8aHYws/x0mK/CPPOjLsaRM+DJ
tvZFTobQUA9rwr5Lo8MzScAtGd6YG07DN8RO/5iF9VnrnoW217WTVKfuGJ1t+mjb6JGmaYekLIsM
JehzHQ+r8W2btyzvgqK4yyyNjDKIH2z9UXLbrxaVhdIhl740bvEYCvOuewGs4ycaGds0ewcie18Q
lpuK2ZsSUDARt95a6zD/svzI7NtmM+UKrvaIvg3dzDU823x6wPV0yMSnDeu2taIj1i5qQLdpg9hu
Z+9UGcOYKvuQVZ0ZZq4FO7elOiesXiyolFKUOS2E3RIjkw0nNQItXsFNXfhkizH6JEM8Ga5qtPae
tIFWV4irMeTVFgJrldteobODtSz4jDaahNgqE3aqpR4qbFMiGi4DSYIIRFFDb2SoX7VRGDB6Huq1
YlkzHCyFdV3RXdtbpq6cXW63nsLntLCfUYnupPl4v0zxtS4kP05uq159X0Ii43EPNYPUqLW6ArqS
pa9O1Ky30fBQQOJZ6vlV7cJjGE6nWTP9eLnRcZIVvKy0zciNzahPnzSAVoSWn0rzTtinTF4fF4YI
c36x6/W8yutFTxASVN0v1o0BArqowjNqZdRjaYJOHdveW7EB2tLa9219XfKjlEIdp1wx7PSmve7o
rB3W6ZQUD9OUXhhMQUS9RCT/lPrRikw/qt5Yx3sTNcV2urIygP4umtsKMFBCfHyBUiKhAtDtuuqO
DM2svjNGkMZyuy+Hj6q4VaHqF+vnVMPk/NAG/H4F2XLjKulL/O/dbajY+6ZjUERTjjTAXx2+o1Nd
dkEzfbYkWcsxdwEr72Q8/GY3eCmFNeXwNkA3M9cTFlrUh8de+jT64Wq2CDeVnyUg8v8OBn9BtVCF
rnHdNsA5sCb5j+uxt/f2ParW938/2H75EL8fbDpxPk42ALhYZ/4/uvufBxspBVllfybbfOJtaPiD
BmSqBh7qbTsmTI3r/+/rMfMfuHEgfcuoMBpZFdn6O+ca398v55pq4nkEV8SH5Wz7N8/N2KqtpkhC
uHM1VN+Iv6tNBUIpB6ZMkYWXGouxI286G3vJMOfPaGSrASAU/2gqzhjq3azA12o0V2Zb3tvJswGk
RQVR37fpycijxxUfLYG6YEbxGyua5lttL0T2NhbNZ2yFhzLBtlhWgV1TxKaWNznssV3U2i7RGU9B
N1yqQNLoGKhJIrRpsCrWk7Yup7KxsM3GPLwkN1l474eJF5XjZZZDwuSVQ/otQEgj1636STVeDY2x
q6jJIJlxIqF1DulzKOiSksf3NCHSqAxkbYGN6bDyxuFF6pSzpoHBxYMbTpubtLyIZXpeosTDI3is
dQt9JfY0OkAme7kSZXeYWIYYyhSMErwaou2oRt952VL7sFg3dVk6rLDOpb7uJIIvZhz5i9JccSJf
eGFiLgTel+EybvPpDo2IrYh+1UPLqZfwIBCUev2O/o/jSmABFBmpTRZpQ/I6ivbRHCSnBqqjp4mX
G9HjpBVuyYIunGWn1lNvSapjsiDMNMT+gIlAAjltqz29ro9SxOxWhm7USk9LGh7qMr7WiteO+FkK
Ky9tyqtwvV3TPCgQCrVBmXba8t3mQuErw3FJe/Kuisdjb2mXIf1GK+NxK8w3gCD4VPOJIOVyWE2a
B4kBwATqqPMaxjMpPS+uhr0+FI8T3e541HfQkN3ZnqEfLK/QkE59ZlxSyMtDuBBk15QD7dzwW5FL
pSL8sTdSA9/VTbzYjYsn+96s4pMNckIu7f0ixkMfy9cVvSFGDhBuoNZDiHRfEglz0lS9StvhLVwK
Xx3GQ6mDKEBfRUNvlsNQrKTRhf2gLwtzGikGqGzlNNGEJ+meRAWGivvHzSMYdLR4mQvM9nBvybVH
utUblBYiPfYFW62M3Wq3V5luBpLd+roccllDTVN0BFm9D7iiufbQn42qxfIW+rE6nSuyosoCIzo3
AnRBTmH9OObkvIEwjeRqGoiGJRWJ6PS3G5q94vIQJgNCYLYr45AasJ+lKvy0oZw7Hw52lvsCYa+G
uKFGj2oRXSzWryhUR637lAv5Vptvhmaisd7YFwprTqy01OdSqa4B+/vIjZCyeYWPcWpxIQu98Hpc
6pBRuAleWjCWE5KWqXmiEDtNfxOEs3LrfmI5l5F4BE09qa+R9WpH+H5L4etjHtiT8T3V0XGy4oOV
4Ola5G881c4oLJrTxGmQv+eEIoDWvNJM3r1Lc9kc3pHFFQ8yPwlMe5EeKq12QxaXxJ/PUxyyMsi3
H9AOyfzY1/1B1OkTPFMvx8VLQi+o0HvRkbGoRY+tWjjqkoNEveo3JxRk/1rL3X5sIfb0QBb1o71U
nmZ7cfqWEojIQmDK2nkSplfmBqQL61Ee+/s6yQ8Um5xSKtErNdxFy8h2kDenySWalbaVGAHjlDPY
1MN1rK9fTTEGRfJW4cioyD7WNYqwAGo5SKrHvIDIHXu63vpipAQ9P5XpM1UIeqN6XaUeTHzlFYI0
e2ynLNfdMDwnY8q+43Y0PqyxPeLNZV+cnRIkizF8wQtBlu2yaG/CuK8Ksgeq6sdIrkYSGHPsIB7i
PJNceda+F15/kyXv66xy03Hxt1RetaR+neITlqxgyFR6vsGdklbcWWlH7rjch6A+hlTdMuVHY7LJ
bF40oTkRbfHW9vGkn6gLUIZ2skqhy5dUQEEz2x1aNJUuiKnPLNZ3EYuYbYOTUYXUfjTQvgm9xnno
TlXnsznypxJzcb/BIIDVhQVP3DB+bKXvXqPPcVm8BDcfVY42yix0TENav9BNd/oUeujiJzUDWdI9
FYV6M0i9p2DzaVnSF8oT1qNdG06glc8dW2aALrvcMHDyL1e5PvkxhA+7e08zuCMp754iubXaa7v+
qYvrYvmWxaMq3la8QxitgVN+jMNl62zoYioG67uouLOIWbVpvNeWL0uoBw2SNRF6PH7wIamYkOvy
HkgecbDiJQHMQ5wMux9vH/PRJhWaDeZJACUpp25X5I/VogSjcojqKVDp5jNmSoytYRc3P4P9kzBd
yPoTj0SK3GvqoYsg3HjTY4W9iawokXA+g283c+soOU4BPj7vpUcspp6Fl3Uc2b5XCDWJCnM1ovKw
26fzY95/Dryay1T1jGzaJeHXoM37BvRda+aXiULOmJLoPPtBdeT7Tp0IpinOLLQm4RUGpnulqU89
T6eYBHdiG08mXUx9w4qd46D+WJZwG1r9lDON/Rg1PjS7NofEjj4URtYdwp3TSQumz/ES21m7Q2jz
eI97CePJGkovcSH5o4yBc+je0G4cuzX3XbFZaQevEyGgUTpvOR1k+HqxpiABnnU1dblTgIZpSZli
Jo7BfSij9F5YSD01k5lI/Rz36jBVvFt0eTQfG8NyrRxUi2LyPqYAdUoDQMvhztDHBT9FumsmcRGT
EtSJdYCRZ5yUpKgYFFVMRghf3JxO/CiOiyWfc+nTWhe6hC59Fa2OhX5VFPlRku5FM4JUNsjmsoyr
fKqtgtjC8aSN0o+y4RmNydyPNrBGrU/vzCKkwbNM+Yo1ECNTmuyUOSEBW70hre60QrkzOdrwORwN
Sjm5zu0UuQy0IX+dldTVMuvQb6/6KkPkWUt7hxntSP7nak2wAqGY7gZyHHEFnwhBApH3SFrtUCjl
vqm409SW+Yzue0wJMWZkYBZTuwNoTy6/LINIrI/dPBdbv4AzWOO+Budniepem90RorBtyT/wni44
xehfReXJrcXFAPDVhsYL3eRObsovvJpnMqb53SBN90Si3+t6ZpJDUUnzt3Sa7R1FCRdrrZBNRuMk
N8PVMs57KhKew3YA+8TiUeue8iF6k+L+KMcdjUzpMVnR7mhsb9QsaGU53okl9nIoZdGoPOP0uGpR
MY0kO6pqf4VujG5k3fx3svqLyQr5AvY6ThNkEcT8/7QwPL//j/Od/jJY/fIRfh+sqEvaeil/aUrC
VkqQ4Teoyr/MVHhioQKSKcSSoKoaGL4/hioSh9RTYg/gX/ERqQ/8O0MVRttfhiq+ahQfcnUoQnz3
/7osrPrVmPUYOkisNKdifIsJ4LehQtsxfDOKIGr9rlZ5iFv6ZaEb3NJKtxfX7bqcqUBzAfJd9+Fl
mpfHDkZolTbvJRSLJElwNIncsWBtTYN8m8DObKTsbh5wlcXFeQYc7Mhj5JMVcxEpg75Hlyfpnq+Q
+xB8D3r9WUK8SnTZLfL0y+ytu262/Hr1azncj6we21jac1V2IaffZhEYMuzFrpB0Nh4qSPXW66tu
X7IxS7Ak6lgmQpU8NKPj6zgD+hgWPlKzW7OHmVVYl1FjZBlkEGVCk7EDRN41dWCq3APKDYMFDksh
kCCBxzLBZAFY57JBCFOnjy8HpJUD1GIZ6a0AtozEOE4At0aOZbx4Oz2DJ6t9DE3hYD+hJtq0waTf
pBSotMAt8vrbtjLfbFpvUdorZTMuBkJvb+MoOwut82tDuR1r7Kp6PLl9nV/p7eThYnW0jUufT7sY
FbpdNV+24wATZaAQChnL+hIzVQl6oqW8x8z31fXZPqcqLzdbv67swE5vQ6unimTYKkWCQlLOcia5
HZBqYOzBKjB9TkNgmHSh91nQsNXsSVEP5rWk9Y/NMjlaqN+HuBLiRgBG1AAV8iKg6W00Q2S3zGe8
u6Q17o0m/ihjA+Ar+70UMiFRx3Ks/TlPMIqRuteh1FUWnkV733bNAaLDoI3MAuPKCjM/cr/s6Jts
6rsOxOwoiiOcALu6XwZGzR5Md1w/5uwT+/w4z5ud9lyZgqt/8ZCMkmdH3zYsao7yK7FaXmJRdWX+
zKgr+fpScLwZbemaeXUqpbeZwGOvMIDWnaeh6gwygUybahYlv9h8ppH+amNornqESDSnfRepLwuf
2S7v20p151ANLLiISUFbpPLcg0VU5/McS05RErkwpqdausYq52pFRgWN7BTJh5h5nZk/bcMk0IS3
vZRgVDAcm26+uTGPiQ1WmL7NVdkPc+RoiuFBNXJDI6QXkzCDrb4YEa40eQmaNcOFQGSDiIxkVudZ
JH4x63vVvOOXext11WszJi/t3OwL7jX/PSr+4qjQdXgd6DwaTZv85386KnbfeUG93r/v4H75CP88
KgzUbx7w5u+p8T/l3uiLxcZP3I6/8Bu96393cOIfG3uLxYOCFG8gwf9zCSf+oSMCUTTJZkYxgEuY
f+e8QNb/5bz47ZQUFvs+Qhn6Foz7k7hUomCLNdeEu4TUSSZE0wb27Yv6bk26oxr6lwKGz1rW48hA
SejqLJfqXZ61R1BWDu/pY52VT+YEhbmHZz9ThlHBZC2SlElPQhMCa8kIOYJSoJqQGBMvcDO6rqT6
2I+x182hb2b15mUHtflsjR9hZ/iFfGMK1AD0Y30rgTBEgCuG9Qt1qRmPAbsmo369pBGLk1dr5gav
CUenVwkZqz5Wa3saNCadsReO1jP449WmE8Drkc4YWAfzPHfs+bMRHeZRNYcLn2gfyTX7e/VjaiBt
h3pKUD32FmlyG5M6TCNGiMYRh9Ufh+lzakxUsUq4+OSaSJxwVlO7rprudmQiV7PP0iayOkt+2pl3
EdVTPcDSoaHnZ9ncQ+l13zlxwck3DLcruG2ZCTzJxZNEMUZTa3SgxntwuC4R4cM4t5zO5YmwR+RJ
Ml0clDTISxIkbROYVYgYDTAyH63HAa0/nD7o4/xKFHmn6+pjqcME0DQ8hK9mKR80DZUue626reGo
cJf0VrQAyBdqXNf3jJ6ssCqCqXu3reGcEncJdZad5YuadoE+AUdMrzTAaZn1tiQqQDNmMG089+1L
Uq3eVGOnKGSPpZJvTeke46Y78cNPAJxUofQkSe9yMu2n3NjZ9nVRCM6YxYlC5cbkOq3VGl9AvutU
/MqFdFW2403JQmEKVoP4DBeWvmXbZ+jDUx6lyPU6uoh01AduFEbo/9ZDBjqJuiu+Pp0fUCZznLAK
xgPRxcIfMwWjvOqFa+d2+CP6FYgLwpLU4OGwT9NAgbHiKbns9cU5MgZvFqsniFw281lJOhqOi+tZ
Z5mArLgybA3qccxuDflqSlrf6Ji8ipLx0DizkTMV1sL0jNjZoyFPB1WyP/p1dRNCN7gqQXFJgcGV
R28irgjHThv9XO+vYKEvhQrInax/ztWM3rSuPWW4CPJ+AkcaHjsAxTBTnLCW/dKYvTxUvDJMD13f
HMZK92OrP8tbbHXVsZhkwwd6qTeP9T5SIieWYywwgqX66mlcCnbZWMFUiAMa2D36XIM+VJ9a3GVK
Gj3Gungs8m1ZSera7tPPWeaFNNXiWeO3WY5D4VXq9BDZA84QM7ke2VXIoXkfRrXL/wZEjSgZGWYv
WctLzga9Mft3XHzP5mA1jK59drtlIBydH1xkt9Te6NJx0eNjZhKoWETxkPdfpq59pUp3k04K+CKb
ZVd54orCbbKXgznnd5zg7i/rvd6Xj83QuCHoqabT2CJA/WdXURjlddZE912sI8+B24qZAC3jDkDd
7SpTVJtVb6QMWVksfs+/MSr1birW61oCMiRnbGV12yt5n1CdReKjCNQJ17sRkdqADDeoPGB01Ydv
SNAGLXsJF6bp8bMFI7CLQhycmWS5RaKytYyCmj03nA+TzzOsdYI7sNwlCKPUXp87xvk1SpzZtLd2
yp1Sgvu1ZtDRCA+FlPiT8qnWs9sVRILVlXFSORP1YX+fP2z7WLzzNx3feH7HVmqOrZusnHz8MY5M
9LYA1sy+5WxJ7PEBuY0GO4t1ALAA8MmUxzfFrN9guAEwgPVf1VTPTLuogICXTxRTr/muauOTxJNA
LpEI/nvF+IsrhrFZ//Ct0MrBQPofp1HsK/17/X//z7/fMX75EP+8YygKEpplMn1ybfhz5NLAi4K9
yOQOInNZ+JPOJ/6xQXG4ezCX4jnA6PfHTIqBhcczf4iHha+Ve8HfuWNwK/nljrF96VxkdQZxW5e3
O8if7hhjxbW/zxtK+5L1ppCbQxFWQWf0n0ts79cI/FgnuWnI41orzwtbo25iOchpIVBHtrcKeykF
QvSsAHzvyS4NONQA6cWexY5zaUmuVPl4BHjn9ZQTDY24ougX1DB6Ho3kO2JNGR0U5X6N59SNx/tU
1Y6pBFnEsK7tSTpYjC1QjPfSzNLTfLBKdfPq8easfaLa8O0cGRt3395CBgtsinvn6gIRjsW89LG2
43UU49VVlqNtlE95oTzKdRbkQ+iYoX0ypT6QUKYyMw0Ilvgjn3cRikTBHuYJIs/LfoWXP6fMEPX6
KJv4Zqjngh55NuT+sUtAWRpyzdRanVTwG7SBP4v1WRBRgTLg5GN+pxY8etbmBrTqa2uBGpdD/Cm8
a8viJoeggrl8OuagbeSIM2yR2UG2RnyVte2Nqn9kuvIcIRHC5job2TcmdI4ZHqek51vNx5LksIT3
ocDv0pEjF5SJyS2uHxYUOoayoRPPcACvRTywqDaRNUG3FDhnYH109JXnwVjYCFvcpGrJEbO6w42+
n9otpjkFc3qjLgoqbgZWYXY1Qo9j0x1lkTh0UnaDcd8DdTewq5egXCazIfmZVXsCXkgIsqMNaG7h
o1jKN3taPK1ZFEdhqOJ+efvfR9VfPKrwtRG0Zm/22zOAVdVfB8JfK7K+H/8aCd+8dr98iN8fVTrj
Cw+orYlX1pi4/uxV5v8zhKHJv0VvtofYH9OQpelwQHgO0SnO3/rTg8rgucWcZMliKwax/xYFZCOR
/PKk2r5ydnVk0Q1e2v/2pEo1vA8x0F83odGr7MTMvuwzsSJfru9LkuO7ro4vefI8182p0TSH1DHo
B4Wir3U3NiBzayrhzKJ+BiQZgFwPRq3UY5jfRYmzOG2Vpy6cjhpJXLWmSUKBZig5gCB9uhn2fZWd
IOm8KeWjaL6MMd+nXGuysvRa1DBBaUP70GdXa61cRH2WiG+rysfCo6fQ9ySqHXN6KJtk34pgmc5z
8T5hqtCuLDEHcfbZoVHEvBEFOZMEDogxvmjEkGKD2CJAJIkkM/LuAkRq1m/CSDsREg/ajLKJZXLt
hPt2dNZW4Una/Wjbjg46TIpqJ46/StEDNop3aQFl0SB32d2LAbHHYC3EnGjKkDfX9KbBZhTyN/LS
0YGSazYRO+DKdI/MzIl5sHavIRerlvsouOadOVWHeaCfnc0/SeVDaV+2eidTzc7y8glGHw8ibeXc
wjIzg0msn3S8TKKI3XFqd2zmj9b0OWMUhzCNf+wn5Xkla8FYtTdgrByrU++yIqA9w0lIu3REiGXj
JZ0H5Pz2XJMLWkt0EHqd9ETiu+X4GT4FLl8p/KjLAp2wP6Tc8SrQpgkZICUuLzKSr2hLAq/zPhqo
ky1KV9gNEJgViX556JeXkBLFUbWCrldgUVv8EfaH6UnHUgnq1llr7SCk5wg3+TBGhzUfmEeYh8tb
MUKIWnpebfW8GwvQLFnn0Ujl5DZL0Upn2I0dseSX7d/iJ/Q6q76BswzSxYAgtz5JHdDm8LlIOqqB
kZFr+zq1EXbooriQwQZoBhNAmsgX9/t0+yFzeZ1lzY1MFM4K8WphzJ4ZveBq2iUTUfHdmMrPrMOL
GxlGFN3H38KESw1NljDXhPm+ojnJ2m7jvcle9bO2pg/Q/aA6NXTcSJHdilgJfksmfHLJMTCSuEsO
cyE589jv0f/8sZkOKQVSZvqS4dXXE7YBw7JPx9BL69abNAOHhLbrp2Ifo0wXigQDwBhvmmJm/Sw7
3UyKVKIg2Tb5UXbJqczrQPTyQdmc/mSRTMP0ook+62o51wvSssYasOzdihA92FwfX+p+obZLKb7z
8BUmLtJn/TRJGGNYgc/ZT4QOvUrTTpVIykTTnR2DUgk1EkisSihJlumCiCL7klOpKfjybYpyElx0
bPB3LVpQW4JBLcvLuhpehuAUmbcW1Nm6GdyCmu7SyF0YD/DchEchAd7WTzmMD62KZakug35Glu+p
dVRlL4K32uvIr9m5rTN/AFEqgdHZhbx5oVDgb7TcdgS0OUDvtb4yPPOatZzCTbWVhKM0KkdnQRLD
cpMpphdhi81mfpXK1/p8E/UaXdXdHicy5IfOa6m7FvDPcEAWLhXwRx3Gn5b41BafKlP31EjzRSId
Kkg/1F/UynSQmtuFTLRGWGrVg1xn6kJ21jpX4YYnW5U/b77hQTsW5vTcQ+GD9uxrkrhqohzqHW9j
5bphiSzX3xmJ/oGlT1L3HuQeFecIl7yDEc1X/aBjufkwCQfWrGkrcNB1Nbrr3Hlqw/SvyrQbKeeU
iL9lPha67IVSDjGxCeSmOvKKAqOKJ0pib1xBHstKGQLt7PF7PYXxerY71el4wbQkuah/f1AhOZF8
uYG94cYYJML1dTRWUnYg9cACpmK+2BO+NsLlXbeeaTZCAnxc187LKF6sFYolKUtbM/umVl4V/C2m
ggmTDY2W66+zvbgq4BuqGVj4rvuGucw0QrobKfKWTadT0wP9jVeCUGCkV0dYxSQ2FXKIob2ni/3F
bFTuS1kgytHpFcq7leGp5UDo1dpfhvSN7fsBqxzPbhZUofAbIfy2Np90XrUSKb+81T/CqMF51F11
cXsTonSsdg1NActPZBzlVueV+2Zow91kSh8K11tV8Uw8ySZbC3B0zprdxYJeISgNrKQafnmXsFj2
9kyWsIMsRbjNjAxHJ22uROUtBd9soKBNmwRK5Bstto9C+5ri/p2CQLKafWDo/a3WV7Tc1BUyU0lX
C2+jsb+R8NQ1Mk8t0m4c3wdtsrCuQApKJ68dJReP/zUdV+yDWs6o9Z5l2nvIQWWyyO/M5RgldBNk
P5aUX6naSTMQyLBqC4nCUqCAaZ863fI09qWn1NdG3HkLbjDyHr5OOnKJuRXPM0ud/rGnfUBgPVTo
D8wHmju5uKZt995Eq8vqBC786toUSMmaComDEE4p+0vKMlUseJ3uBos6GsiHkwakayIPDCw+pFa9
5lvh5uVoncYLWbl0dE0p0gPYP8oBPoy8PK9tckht/ZDi3CYqzyPJ73j3DTwbJCpTK8szMPo160Eb
R8ekK6qTkTC2BGgKU6TSj5J8X85fBuHAeaDao5u9vvxezBuFl1c4BjAtkUuuOv04Ydar3optC0fo
ivErSrGtlZ66POSkhtL4JqxveyOgZDxaH6LlStZeixQ32lHJ0EMulcxaFJPIIgBVtzhhVt4o53g4
xeF7xvc1mfFBQnWR5KtOvW/MiA0Sxb29vM/nrxhlrmPYaNeVE/Bjs0iOEi6DdXZCkmTySlE9aGKN
7oIKdGGovPXDUx2fAKTvKozt1HW7NOfW62WCogIj2m+JRuGALvnlCEbGlAtBOpVnK7pUQEWqBGvZ
XVxbHutvmgOjY0XTD95+YFzpboqByiQ5lWUKfAhiWsm3gjNj3jwCyeBG0XixpPjazrUjHUqtWI8Y
BMDNwFoArageDdjnk30nQhaGQLzGrvMp7gKXkgVq96rb4f1MlVm+Wvd94wuOyXrBC7fk3lRShaC/
rIl8PxvNYRt/5FXyaVV4Dpf5XW1HvGmGo1SJB9RgP6jV4hDSTtxeN08ZEYFaTj6wojg15JeYobgD
jkbWda4whgvHzuAl4Cpm3TY7XNu9WJ5YlKM/RXd6Abgn/y7RcjtaELuNd/Y4lupBGfpdK25NuT/a
0nybrsiy2R2jPzs0Wif15i7mRYVn9BxZj7bMsbSzB2dtPPxHGi+CRDu0TIFzfh+mXzpuCYElywQK
FE4/M/GuEnhMuNyYGHaX8meBTg5P0NnKdup6xA5WomUuTpXUDqoqO7qHnIzKtOKHzLhgMXpm/AZl
vJ4DhRD2qDhLjcG+pRqIMq34riNBp+DZt9uzNScMse/E6vd2RhNPXHph/xmZrzVfZomNv80e2kTs
TLKKofINDX5nzfNlNLsbOCbuOkWHhjNKwklfUCYwiu68bEo4p/3YpYGcDR52GKeJLRLgdHChZC+p
4fIy2M+tTFwkvq5a3JwT24KJE7quKPZc3ppF3qc8EDA/URJE4ViMOdbUEClaT4sW4nMaii1Kq9uk
urdC0yPiYDtd0T0w4re7tOPXCkAePbwC3Lf4VWLt2Uwc9D46pYtJL8tKBIB1+0ycJAr9yojOKJ1u
22y1HGxrsLtoBMXjmDOzl6gZGp5sJX0K8+puJMa/ClbAETVqHP0SbVBTJZ+yNDmvenzpJN2PTP6N
Untamz9kAOMUrpsyB6HSWS48pvtB264AtD6thn6NIxcj6pblwOlcvYwDmsS0qJ6JZB5K4eugfI6F
7JYzXfLSJeyyvdWOjGhslCwMBXmvO72EhAL+QA1Nd7IFpr3nnN+0SnZ+XJAjDPN6LdS7hNeZJRe3
osa+10Y0sor5vscYnE4TEHuxTwwDGr39IbWtW3fF3mRrqqidr7eDr0MSiarPwXxJRoyIG0Ym45LQ
Ulg7ZVR2zPtFTa4i+daeSL3Yzzwiz2mv4MYzXaXTffwOtDu84BR1o7TeJZVFanD0bSl2i7KHgx65
AuRDk613in0o5PWYKfw0B+lR9J+G1fKbUa70AaBYxktVlebAWLTvSDN8tCd/CkVgxhN+cql5bBBP
qAE5a1x3gLEf4yRxpKV0VOynjdwFSW47Mm6CHKRzx5HYPqUy5tHNUFljyGiKd6v4ikrcCUl5qdga
WwmtrlsD4vhCXIaiObgCoXHKlx+sMPuqYuOTA3WQT+SAASEYhyRKXDtLnuXicYuZJBboI/IoyxC6
2fgz6F9NdzUJ3pnL6unRtWQM+wbvKUgEf4lgHiXztbFW3orPfo3BLJnpcwTUv72ObAhr+WuTzS95
q16Ecbvo0XkKoePSir3Whq+HyWHDrk2W8WHzU2O82iVqgfcYAU36AdXGwPowY3jvzBzfIJwwDso6
XM5MTDfR9i4sngx+6WIJSQLjGO8HV3TkXyAqcJGK88pfRnuf5CGh+XBzW7q1zrOit4/0NzJrFVDT
8nxf16o/1iU2Y3Fu8t4rytSPMko/dLP9f+ydyXIbWZqlXyWt9h7tfn0266oFZoAESXAmN26c5PN0
/fr4Tr3qR6gX688VCiWlyMwq1a6zahNhMooABRD3/sM539kGpJc1UKiAZDxoE3tN5pJqQG84bp1O
MO0X9lFa6U2EJC3tUSj6/MYW8QeS/52hvI/eTM7jVl103sg+FmBC6e5dJ3/jPr33ShALwCHNGgGL
w+Zq5C4X8TGu29sR5GSVmTeCezR1IDU09YMRJg0yi+Zk6h9mWCEsptOLapLm/AVh5BuVEyDhEn2X
DHti2zZtXr8Sr9Is/mf29rdnb44L4NDDV8oyXrcdxlN/f/ZGwu1H9bMQ4c8P8MfkDeEA4d7M4A3X
8nTrMybA+Q1nLcngPDcoKpQI30dvM7HRmgm7wBqxWAqLL32D5bi/oZhgq6AbWHhsBGy/siOwvD/t
CEDh29AIYAQjWxNM8n7YERCha0ae3kZrbUALE3RHhSDY6t3feTjusKN03ww0WSmpdHFEVlTc9Rtg
fTS38MTbjMTIWq+vycgIgX7VqKa18R5cqsHmtXqbGIloYXnV5QFOkI5gxRkXqLX6oWjUZhp1oiMI
qU4qbQd6jsBc7nuMnUPEyZU5ByuKtk5bbFJTx/GmLf3Iy5aEAG2zqLkSlXMaA5JjdFUcIuGxVqgw
oNjtUzoAXZw0CphRss6v2gdPGkBh84+wym6RqyKS9025osZ/6BLjLajLi1pLnqTGsG4MKYcTrrAE
O+hICEcVMClJxWVWum9WAp+yVozZAmddNfqdYQ7pyrH6hW8j5cvQv9o1K3Cx1dphBa5tM07jdeUj
N3OPWTDd5tmAbb5qcQ+r9ZgRRjrI67YVa7JAlpDeT2MfbwlhOpGsdBQsqfUceBDwMPTY/BOs4maK
xd1Ya2s3SxFbzYI0tUf1vovFtelonGPhkaAznhuOnM0hlVfpNoUS1FTjKbMYbhb4H/w6OiW+qBd2
LA5NQpwuNmaRohKQdcnWeidI8qn8djVakNQqoe87C2ZDnp4PcX7mOsle9u0lbEHcIF5+Ijp3X2s+
KmqdLUp+LOlXZUCTZejThYini7xJL2uH4A8HxRoxIFApbnMf28EXKL9xhMk4PDPcWytLDtyVuGud
XTa6lEsx2w+Yz3W6Jm3gIcXNr/kDdXrcbEyRQooAMmP1q6SstpNlrUNslFHEvDhplxUCuSwi+vML
MDHabBbHiA2SFOiwhrYrqxSIY7ku0OwD+VwEhJ5QTtMkdu0i4Go00mWbz7rLVUvb7WhHNHtTheUk
2Vj3pFb62Y3xgq+CSUTHTlzz11Z6Hds4O5/i4tZH0MiZjEr6fmAX5lZvgrYABOfKa4dNJWM8J/Z1
MO1rM9oxrN3q8D5lNT3pA0QpHtOsLmWB6ka79ftnDx9Qb3wBIk4481WbDsu4B/aTP0FGRfsW7m2J
EcYhTA0NSTElZwTaLfVmWJZcwgG1giD7IafgyJzZ+o0lmzGSqhF9zDUXNKaWDrXxwUi5W70JNl6S
o/O8wFiRjTcD0kg/Byg0BMwtMdVVw6XRG2hMAGHV06Po+e3LIiYSD3nxmsmjcMuX3qUz01qTggSO
vs9Y2WtCi6wj/1HoQEW6Ga6fX/TegH9q2LCWpLvE2GaZcI+gkUSG/KLIhOYQpKNDtJAOu6GCIOLB
UdYAEaWkAUzN+IRDRHnDXTKYiENNTAzY9fjUFqm5S9QXmyAGf8iuYJxvK719mPB26EGwmrO2pr64
iTDmaVm2wwVI9t+IUxrApE58kOw2AcDZyinJMWKKU1rAC9eu7JdG72Hk3vl3XrOLBs6H+IuGSTv4
uosYljorN70ycQWpCytG1yCdFeSxfYIMIt453oAeoGOl1u5QXAJhqddmd1tnz8543URnoS23CcmN
lqFY66WPfXFWwpCWabAupnnxxuShXrTAsFUt4bNgaSrUeWuswivRb9rEBbVhb8PGuO2IkcCLhmui
2oVGf3DKdK9NtwwEY9uk6TV2w8CClTWHMj5iZ7oloYl6j1RDSqYWhApy502QRaAW03VdOmtPwwDo
i7ekjTaB72xDbB+x9VxBd0mwsFVKW0kpj2Popvh2CkbY4QZHt+7ke80b0JSSdJe+dd71aLx2PiSS
fZm5R9IFlnSrh1i06Kuo3ipnqzX+Y9TcV82hl/WSrfVWxe+wa1N5VtJfDfIqp0xt9OQsYRHJQhc7
EiNAU+5D6y7MITGVr2Xf78K03xgcLvFILZaZ28LtiTluOha6T0iu1zVATs9pDjU5ajXdCyEPZNYx
xdHEXmTJPqFDC8l47rzDqC48dGx5r7PPSNAoq+Qh7Yrzwnz3CxPi6LvTu3sDNasWkHMxTks3u8o9
7fp/SrLfS7LPqgu0Ckgq/uEG9PgSvr8w6/ihEPv+fX8UX+ZvcJgcTkUo25R1n9aepLFa6EN9j4SD
GdJEXfRt7WkYv5mWPYcmIN8wDTJev9deHuGuHtp/3N2zwYHC7VeKLzFvNT8jsef0BVN36MhMrN3W
V0/BJ31GnbedrAuiyZBuL0d+FwP74HY9V834YsDYZ1pPzOay0s07M7z/yghjtyfd2yRMznIwzIxh
mc2cQsTOXCROjHDcvxjpZYcRLw+2KjZElev+Dr8hUiP8KL9lKv2FodtVGReq+dd/MYy/8XOz+qX2
RKcCXpEX6LOuJFZpnobWlK7ZD7hiORu9kOg5uwFj7KV17ZsLZ/2pwv4bTzk/4s+v1Odn/Gk/LLIg
JQYRj2xh8ULxAVzU70H8H/27fvZwzO8Hu3fXE5ZHCu9cj3/+d5mG2TVabKRr8SzHTQ2yzmZJu0A0
XhVrlKnF70rvv/9Cen/aezuYZSyftTcjZANjxY/PaIXKzk1hINgfLSPdhUDA2Zwag/ZcdEk1bDwP
Cy6+xsglqbP2IrGNR73/cHXpPJfgL23i3GoZr7TIcR5d2VEMu4lFPDhw7VRtRWmCuoxMq78l0dYl
ZkBUOSNzBuz+jZth6qdaVx0RVOF8+wSGpLxIXc1YcwV2265hFXdk4NkimFGDYNTXlYQg9Y5ufJ3D
a8wCuxFR4dS+WbFpQJ5UvGBFihuxiX2m51Fks0vyQrgkAaCu28qOQW/XRRdN+9FK6o84qnEMm5lh
X4wjaQnAGPnMrMauxeLilyq64wUsukWiUitedW6i15j+GW0tBkei1zHEONzytrHidqwyuWKrbRiA
aZkJaDLGkk+wSA+HQJt8FuAqqYd1ZxigPfs6alhm9YrJW5YO2i3FBomtcWX6sHgaX390IinvFUCp
4BAZMSP8SmDFkUNIkCsAYX1e1ykm2bGjwK9PBb69XlFcraEosid0HISDK1LEWtwO46zKnjwnftVy
UjMxuAMjE2Xv304877MieOI+r3K7XNpRNS+Gihr/nDN05VWsj/VTASy6hJzu1W+pV0JnJw/S9uAu
91gCw0DxARzs0IvPhqhi7MYJxvjHy40EAqHVtMVWMB2JdkIvy2rtMJIPN4zn2Lf1hsP426dahTSo
Ip9xmxVHMFK1VgVYCjVjXEKoTx57p4YsX0xalSMO6AR7o1FhvjCa+S8W2dSEICD1zDxzIqOvH0kQ
6S9DuxzwZ7jGOC5QYGjvlnQtibrcdJkBdZ2OFlzlEnp513tPlWrYFFZOPL04dZ4d68LF+d1EvTVX
6KPncnf7xZeaUCYLN6KP7QOKccjgtZz8C34mXWymLutfRzexr9jwSnbz5HuCBusthl7egK511AeX
blZSJys+ltqKQVmEjbpy5y6iXtM/dbcm0Acf3DTZHoMbDyA3YdzkDMgTPQKyU7EPMANQ0SxDfQsh
iNmRn9k7RYyZ3GW7WlqDyYJtkGm0YCPXtAsTtzxlcBc3zV7wnj8FxugOfKAC95QD1sSH1XT69ter
hf8GsGPXtXVGLKZArETvAPfrH4xvbmMVy/j13//P54Ljd07ZT4/xRxFh/waOBR+JcA3mJ3Pk0Scr
iYd9QnfmAxwm2acqAi2nifrSd5FJfc075DL5NsGZww5tTnvcJI7zu270F3DHhv3ztfX1n8/FBToS
6rn+83WMe0r3k1K3V5OrHzP7S5482i5sKRCNAru/huIvvSdpHF0Jba6VNQuCrlk+bhudc0tP1ppf
XBckhnWDd57QmI/lHNUTrgLmJKNxcpr71mB+O3azEDrtLgsNL57PYMcXyyHulmEM2IyJCZ/hXR02
V6nUr0oSZe3WWWr+dLDM7IvJ00a6S9hPskz0gv7qOYBJb4RPwWhDSU4PUT/s6HZ6/AV65mzdJl9F
5nCOW3JrJ3cO7fCoTYRwYBJL3XifMCJ1GH94gHwxbiycVHushmhvCBAYSbQOuA2wR9uvZcE0JJ0e
g0hbS0nmOlmEZVfdcPNFzL9pC+1x6+rDXgT+fWRddlZ6l5owpjpFMhR68aJq9qhczht2HppFrlOr
/POmmje1AmZ5Rk4pkxgkHHr20ifjuh3cbWlpa0d1zOdZitvjspk4t+L2YkIh5ox3dJ8PpBGRFdjS
+cfBsyPqufTbakW0bSL3DOnnB7za8zz0nu04J3O2A0wx7uqxNVcRQs5giolQyBlx5FN6UxbZazjo
b7WZHpAqR6hKrLMBVGOH7mIZWf11rlgDg3L07Iewz8+nHowuy4mkwo8P+pFKcTU6/Y0DEjIEDdl6
zVUOKvLXz6N/TvDs58OELgSAE5/Svz9D/hvE9e/f9cexw3QY+aXu+6Brv1qe/3rs+GT9uIDWdZAc
LpjzvzYvAsq6zhcQnduIPcXcRH07dnTM03OoG4k+NgcFIstfUm3+aXBsM9CeuyHXQAH6+2D5U/Oi
MYpDZYE9k09luGGzEZ2lXqx2n16Wv1H4f/2Bfyj93fl5IEEymmdKbn+lNH56Hr3s03RgGsK6mxyJ
VRWOXP5jovANN11fQaTtmEutDW/SrrEhae4ShDYhbiZ5JGDpNFXfyzTxmDCa0Yg2IQpNCllJAvSl
lVKeLqY6bojNzGMqbS7y8qQVehUsa2sMyDdpJpcFrZW6a1K94Uy4Yx0S9UlYqbcM0T6QHWRYLtMq
p3tCUKOuMzFGL0KU+IPDxHdBp7uSDDujIWZyhM23ELja7rUgtOrVZLPjJYXHMa7JlyPDBMAQYWh1
Mk/HQJaP5nKy64r5uNGkH20/EpIgRYE81qhDFE1tWKFlx+E0iRUrbda3ONOyfB/asdJ2DWJRf9+B
YCGGxsqcfm2wkFaMwyLnIplQEmI3JkQkMUirXlpaMz5HmkvJ7EWNC1m8DaS7aotUQyIbscRbpUOb
nClN6o/J2BjZCjVYd0OKi//FsjvvscugT6ycUdlyaTcScEdIQB2a96nWSYhvhgYMg0vUzlIDzo2s
svY5w8a0gFlTloE1LGzSUvZxbRF2Z4lS3WdVUQEzUnJeu9cJbxA58ynDuW5mMg5Baj6JYHJnfHiF
yCqYsYi1FkiaDxvViZBWTKSuaTPIHbTR2MlBYR7kJ2vkMncCyXo7NEoHObHZkCWnBfQFPjb9GgO5
XVyFtlm/96M7XePB8Wi946w/6GE/aVuzD+h/KdIBGbajLN4aGTpXtZHzO9OTfVDTsAyMYF0pjC+A
kskYIdJcMVTDOoFm12G+sDKcqcXu1IXkkoAW6G9jP/bbhdOaBXoTNf/ceW0O0dEoZzNaN7bTLtf8
1lpJ3w+fSeGGJZM5qULqOPZdsvLcAKq5g9URVRZ44EDVI69zoLtXmpfwkuc8BozBsjOsQ+SHAT6G
APsK3F6/uUuI2w4WVVarN/LDye2YfCN7gFpW3TJcTkLG4Eb0xk8rICLS/tuL1FCML/1yatmB96Fz
ipRO1H0Tp+zPs7yHx+FVBCsguAlmmFsS9oydG9t/bpSH2kFqbFuIRW/N+wpB35OhRP7UZVoV722z
Mk0MGKOBezVMNPSoYYRZq1LplF2NQ2ER1WJC6UL1N3eNVuRMBCX4nbeEvJfkq0BzvtJ9+k7fh+0I
omdQtfdW+uYEba6GiiXidk4xDwqDO7sWKtmNHQvnQGrus9tYw3WFRSc8tyItHVYBMen4WGYQo9Wm
RMSQgE5Tm6DQK8DnB3jrLTGoQ5Oq6Cru6hnY0xXTYUq8+ENVI++U0cbEHv36jfrfosKfJ3KCfBDW
7PA6/mGFD9VafkgZl83nW/mrPeLnB/njrrV/Y+zjGpAXHaCQwmPi9Vdio+OgjeUG4n+/72+/+yNA
fcx1PLl6DBm5Wr/ftc5vv+9UyesFs8h3/5JbnHTVn+ZfODuwsJn8HB73uz8/0+fJlKx7XpWidVau
nqMsYnlk5yGzGqOCqqDoqOUQ3CAcfU4qwUJCEQ2Xy8lYelV76fjaNsnarbC0hVM1JxTC53p8NVjW
0itcFBMlQIYvmZieVHLeIJqMJ+g981LW0zetZV8r1iVROm3cpiJy2T0mRE4I86IejyIx31LylcMM
L1DnwbKCFZ4Bk3/2yL6ubFBpPr7Tk02YBfC2ndvKGzTSe7Ov13GCvI5ymwZ9lyMHNcNoncqLmlRw
rXssOhA/jPlS0sPpo8GyjsfMjyEyzNrwaRXG+TLU+CB7r15yT/ezrNrxvEkSiIbHwO92YeKtBSK1
yH+ri2ihga+kZTlNLhIX0FVEmvGsxGsgTHWb9qJR4aaFApQS28lc+GYQBIEWL27JaGJ+eT3sJXq/
TLX2i3Sq04xOG3iJXAGH0HouMjxsdbiubP81d8+jCaKGLi7sKbgMnIytQICLrTsRaXdmd9MGZsUy
GZhsVGqnGd6x9cZL9moAX3sklpBRSqc89rNYP371SZKrzeLGlIONRcTYy3rc50a9tauSdfhsu8A0
l/vHyASMx/hmGlCCcXOU4JsClmujXiCiZeGttRsd1W5v9vy53zSZe1IdYCkNcHVTLTMGPWkDJcYg
CDebGQRIjoHc1S3kwQn+LRsdYOqrccCcU5Qr3zdWarAuRlTcEl12o66s2r+A+LjNcJRbOMuxTpJ9
YVypflgWs/N8uhzYMHtoi+TwwszmfqQhHXCru7jWmyreBggCOeDX4F1o7kaEsw8xXvcOezlr713m
PVs44ZUTXdg9S696nxePQTqc4aXjE6Fod15yFw8gnvoJP31frp05m+pUEqHVy2zdpU9SsHBzR+Ja
nmrE0BP+jrDX7yKs+1EYvMERyf2UCsO7q2aHfwH7u7blfsL6n4EACEABBCNMgCLMz1ogASawAGa3
qxB4QAVEANIve3znnh3SegQyULbtKQQ60DTLBgRBMKMIQBI0oAk0cCkxqIIAZMHUEz+Svk2eB+e0
ORWBcdkDOChn3fZMPChc3koQCCkohBLGtQEaoQKRMIKyQSWx9gMjwQrV7SQwhTm3sgKuQOjgsYe1
QH6swXZS0X5bpwjdYw2WwQTPIHjtW9wsauY2FAAccCIfsr5Zanq4badsJ0P/xc+dfejCL/ZnICWm
aj2hnCFf7Pf5+//6YR7efB11EIwzyjiM1E9//Ld/zu6Qsf9HoWI1/jWuGw8ckU+C+4MN0KeeaIUH
+dtfvnjJP/71X5B9xuHL+0/pXPPM56eH+HSXuVxh6Hm4l+gfadw+3WU6Vj7wJbOk6OuXvt9ls+eY
jQ6we6a0n/vGOfEbaRRfEqx82Kf9UttIesqf7jIbjRUXucfAbt61/HiXaXql+ZlRz7rOaK91ggjr
6alN+qVd4VCh8p0IisK3wLyJX1I72uhDy+cRnwbao8m9KF137dfa1cyQqNxpN7G1L4MEZb215A4F
xneWhlgCHQVQ2CFClXW2mU4nJ46Ppkcvo7/LJkGdlMMZAQoXkd4djEAROqQgx5YsE30yzrKUoFGx
7xEO1x1cTLM/JTHEIOPgZnAmzHitg5VsecutWJ33KaCgmPCv6Nzu7Z0ax6Veegep+/hGCpwoxwKT
12IQH0Z1m1QRu3EN7x9JY2OykA3lrirOWdOsmUCz65+9gfVLVD/ZjYERBQ1MQieYdbDjb1LApqiv
dkN4ZQXDQtTaNoqRECYcZEGJA9vnFYRtVwcWtNlu6000rb55LDmARi5gEFTthcuKqBzII2H9QlsT
A4pp17WsdkWeX/bTG9PqczRcnE4FkmPcJTCeiHQNFxMi66QTdwhrdYQZY1qe2QidJgeHhAzYWNhE
Y5/H/bAJ9eYaDykCfxJmjZJ9y7mvBcdsmLB7DGcxpCq7eSG4/dzJ/T3OgZOhhadwaHdTPfnwGzsS
uW0a+dhGJp3aDyntozVBBuvMbZye9Ok9F9Mt5f+jrLamnW0bo3/0mjOZaI+NVa3bMrs0svIYW/k2
Zuy4MD3CDaaCkAK9fki1ClYtkNZQew1o4LgE3P/C9P2f8zz7fJwhUCTxjxPu70+7lv/+f+V7+frT
qv7bt/1xbFmwl0CjU4X/PGSnmIbchzMa2CYDp7k4/3Zq+b9ZjKDINwLX5CLBdDlrvsskTQZgQBh8
gpgwF5NE+EtDdjqMH8dQhD3NIk9+BBQDPOKPpxYoB6GgngSr3A+ba7f322Rr+4KS2K5HcRbZU05K
UmEmxTovQ3B9tT2OJ7PAAbhUAYUbAkECmBgLyOau8bJwPw5MspY0hSxEETu5b0MutcdY1Q6XKwZZ
icuui76wVbL43GWFBk0vodjf0gjnqNxGsz4nTqAnRSFK9QcZt1qxTgVpz0YxjXJbuSGpSGTjauO+
lDpysRhKHri3UEvspduFPI8WMLHKKxHhmHW0gTbXG7qjHneoyoYi5VBoant48nwEm8Kd4+MbdwqT
fSnKLoM5BIt4EWYILXCQttgSzH42XngiwbSVlzUqRAPADWEGgfeOJw6DThXmWEYArVpg2HLbTVYO
sfMAogovJ9gn91DFe11IYVo2mqFxwjTM6HS/UvddG3X3LbVvspY9VTlkIVdwqA0KMaoS0rxxcjnP
3Bs82iuQL+oJDLszLH2LfFWqny4CLDpbMx2zw+sDPQv7h2w8hJbGnDuul0n+1GYz7CbOLC9CGzTE
LPB6CbU7ThVOGAFZ7+RqHnkt/Vg796qs+mez6FnlsRIlvkRXkj4rEzI4OkOq3qVdISUY4bSupaEi
yOw17s1+sAcWKmnmn6ejnQLQ0jmFoWwJlrcMBS0YF7nVfIzCStptMea1cSgCwZQhMSao1sBSI3zF
7D0QTLktVJ0+FqlxsPQJ4eOQ+a29domUmDZ1XaQPdDdhtmJXSsYlqccUyLpMoAnroc73p1UM6Sg1
lzJvBKCtwPfVmiwPkIZaHmKAifGl94dhrJFkhUU9B1D6DCtbE3QtpvLevQt1G2twzWaUxm50mM3y
BmsBcTKY7DwmoLjttVhnJNpoeLC0qoRVbLod0lXWMfEmZCzVs3HJWKYSUF4W1urX5yTzWXzDaOBD
HV+q/z2Xpd/L0B+L0n+77D6kauXHX/iLzV82bfH+ouKy+Pl7fngIKtlvle5cwv3wBwYS1H6n9kOO
1x8gc9UfJ9H8N/+zX/xWFN6OFUXhy3sez72BkvGb+lN1iaZEuK4QlFjz9uAfHc33L9k78+EfjuZ5
UvKnh/jjmLZ/E67F2MOHKGwKjuTP1SXKDAOqDagJMu7mPem3c9r9zWKVMW88QcKSSTd/1/dzmqLS
ZYZigGj1uEt+5Zh2/hT9Ov/kHpp6NF0sQIjA/fGYjpDkKc1y3VWiwvcIwIPW0eaSVRFa4YMGBNwi
VECPIadm+SbsqpeKIszNfeaoWYF8A9J5EqqX2BSHAQhEFCZXeqDeVV9uInRVvZteOAQfT85H6DdX
BmQcHVWg7uUH1RjvJXmf2mQ/DfCNWzDvzEe3OdEEWuCc2Yl2RU0WLEYSV1PfODO08TkJ5Nrzq4ec
1PrKiNYqjhiCRmdmWq9Ya+x0O9m3BuyzalyLGjGuGT51JhESfXLFJx1sP3zLngKLpajR+IexdD7q
PNr6tX9tzegYLdNoMxOMfuKYtd39VJ04/B4jdIrDIO9Fhe9IktcWFME6R7Wri3A9GM4pGMPTKO7Y
imxr98JhkFLwz6d3WA64hifkyZPFnMBAjZ4sO9gDFimiGWpwababDv0su8uwah9yz7z32LN6I/Zj
ps0xwyK9PCVFuiHGGg27t7IZulN1n2v9CH7L33CH7FOdIn7yFkNQbUrhbZG6rqF4PFmpt6pMYDy9
2kQ+EtCk5C6YtkQh7Npo5rxbOHf6DsEOsK/EAnyg7IuB0UkXj5T39UrBul4wmN66Q7SbFJtZJ9ho
SHeIADkjzX3jDs2iw+IqXYUVu9m0MIrCSa5ig/TE1EMLP3wYUGeb1EMz7iaohzECTfFWyH7j8hh1
9OE15jZga5unF4SjwAQnwKNJlgKORZzjWCZgy3ERrlou2MfbHr9baG2GRN+4k7WdtAbJ2bjXoOu7
OJ4UI32qiKNjnmkI6CVpqGVMVhEG2Kl5LMOI7odb5DIT+S5WV5afrFLkf5GwVxprr7FSG5vljdni
hiBqIDJuNOSuo7xqc433/ctMKE7EzSSGGRi8qPp6gw0SeyqL+mzZqhsBBz2umBgdnNBbxgS1TyjZ
pxEdgeVvJKCKzmAW1Hpr2cwJCvmWSHgE09NGtcmB13C2pi0bdvXQ1NZFwfTH1i6z2L4Q7lmZfkGI
tAoJngHiNvEgfughYrMZLkUEgPcbnfYExe0h1ZE/91QnmXcaS//cmPJym4VkZwjs4vwyRcje5xyC
oEI5X/XGosb312OZCvp8NTObHKzSVU4WMnqcBCAeuEgABPaDbza7qsOhDlhFtmjNBz4RiX2SSlzb
dndW2eji4Gyu7AAkPpHwRHClPlsT8RRHJohh7zqULSbn5NhG/b0vup0I7hPfAFPMC0mWydTitNbb
BeaXdUBJEa2sG5EjYurusL6FJmytRl8MjbXv2QiBgVu7KtjklX1LC3XmiWsrOisezFNWtEsFSkNr
LxK64qp6HTK5zWmchS13gAeJr8QqljwWTAFF8tq03tJqCRCbtFWpmsvOhMZAYps/uPBzCM21xHOv
Z+cm3kPDqOlpb3S7XQnrCh7JOvFuO8HuMJsOUfDAumnVT2JL6umy7s5Rtyw1z9tGOPrSmvywRsIm
zTfxYNzlqffYAL3LDYuQAtQE6KjZkvEuVTulnFVrEZvXyL2ZdCvQYNvJeCWyd1cMjKRrhwDHHHiF
yTGLxcUTwxk5Cfxo+mU7W7Itf+mJG6XUET2+Aivs4mFt8tepNtdEDBFdxIku2j1sh0PTtPtyuvP9
JyPpKZnBOSscK5kNXoNwmAZhF5ahQEAriY2DPzEywBU9dfW522CSNJJrZ3ovHXleC+NCWu0tNghM
xtWms5qj6Y9b0RX9uoQwTC21n8o3+EPbAL+FlZcrrZP4XxXZQ19YsS5mcxL5Zdss7c4mO7sVQcoS
yTy1nFJmGN4DHTiZsbm26nGNjnDph/amnh3XPREcTXoFrIZ3vHuO/XQdOJfAmCfv1Y/OvebBmmCA
RWpZaNi2sVljoFh5+Zte9BdBb91YfN6L4MNuX01MsUPxOoGcaIGSB5N5gTOM3ndr59eJj9Misjap
8aaX92yvOA/CVR9j1W4/THDQsXHfJ9chaQSjU2watvEKf2xnITt2QW+Uh0E8pxW/vwDHezCdFLpF
XD9WIuf8hS2U6xc+nvGWYcmQY/1v801uN2uzAJAizAPwR4gb1koA8RTu+0grVeoP+KLWfd8zPyB+
qXwWTBsiMbwmtU7mX8uaPgK1AfrRGt+Inn5V3U2M31kV1tVgWmyjGatDqjxr+ZDKaDh1ig9JW2MI
xVwKCxWobmBfEgG4aAUYpDgfcWP2yzEYCIMa+ShBc20dkqH9d0IcjzIlWQcNLhtXP1g3lrEKuuLk
59NBmAz5bXuZFSidXO2+E+mL7NgGR9Euk+G+rFnbu1H3oWq1VdV9yCXJ5hKObnpDYb4bCJFWcfZi
WuWDiEFqmD1BN/VBFORx5KI4Yz/2ThAHyp/uMuZGU3a/KMMGlVWxqLRiOfrWhiaMES5nDWk3phdv
izQ99UYHQlNuiGjcdvDvEnJaRZlfMWNfYzX/Lxbaf7nKXt4+mp9L5h+K7v/Py2xMmC7+yFlKQyH8
D1eSTy+yzV+yz3OTr/vInx/hr1U2lbTPKORrsrQ3l9KfZrhIDUk8+OYZpcL9XmULshOZ4TKrdSxb
5yvfimy41siFZimREPxHt35pHckl8PMwBGS/zjLUNMlH1X2XAfbndaSZhlS3WkwKPY7q1raufKtc
5Wb4WDZyO9TyheVAuGq4sH0Bnt95iIFB2D3LHn0qdl6JlqLLghAlCrlScYXv2r1Xen8r7XqT4cNB
a74WyfgmEq57gEQcgedBCNN3xJIf9jeKOqirbHYt49nkNtvIL06jC4xjsNZyFO+m6V2grUH6mF+U
cb/L2AnFRbzCtLboASYneXeFyHErAO/G6c1QWR+ZF90TjEI0aAV/GXBSHl7A4yLLydn7tjz3W7Xs
8ITZmSKO+dYP+vsMlSLy84suDd+6cjzoiXnZyfRoZE29yDqx7YvisnGwTmqQH1HZrYx4pM7KKELI
SDHC+6nTD6Yu8d47532Nc9CQ/bsv5VlBhWI6kE+gjhV1txm18r7L58/7xLUSAjcG1mKMTDLdHVPQ
ha7VS0dyTiDlm+zySgIB7ukNGtgXJEPdeEW/nx17Eu6RzkBmLAk9gXZEtactxYA7MhGHGMq91OV9
m3m3DQVBU1fnA/IFOC0Wb1hqb9KQQYFRnfqhum1d2gvUDSSuRq+OCtdJk1znnbnJ0vzJa8dFiqbZ
5B7Eq9lt+zY7GUl3107k6sRAHwxytGWzT1kRZqFzw6DX3ogiuig8Y12rftvq8bnm1w/Kqm+70DxY
dXPuJf1VwMg+F8HGdtRNkbTrFh2qkNUh1ufkLp08WjwNVXxjmVxd3OURZDJHc3aemez/H3vnkeS4
1XbprfwbgALeTEkQ9GQymbYmiLTwHhduTz3qJXwb6wf1yVSVSupQDzsUUkiDrGI64t7XnPMcPfRx
cgAC8/t1Aw5a6aQ3dPEeMt77slTcTu0/RKzdScq0Vap8mYsSmAaaV0SwmEOo8KpuK8WDN6oF8ih2
jJK5m0qdERGkcD8pnjOAoZKATmwW700TX9nyevywPIl+zsdeSU7dI603ZQvzJ1wtb1nnpy4BcF4w
jMeOLkix1AVZY65ZT9j9SX6YsktG1yQADdvzph7vJj0V1K3HvDpMAe5rOq4QiVdvpzAI57xZ2BLF
FSor0CcKQna5I6VoRv8W0buV1imUgvWk3vujf4P8/yKrEgOl4kUkDs2ohHOIqlHJyweQ5izI26fc
vwmT9qFPlCOso1U9dx+tjcmPLjOSJM/stA+Z7lOlC7XpRi28kkRlQPoIb2KnoAfyn9Spf2equBJk
iCUsPKaYx5mfSsgiJJT9p1QJVgInSjNS59rklQlMr0BMTACN5dw2O7FzU1fGPnNmh2qzFtpn2xu7
Gg1YL2VuQ/udNHQJoc/OX4Z9XrEh+hgd4qJo2mfAB+kUnp3X72zNb+CsuDFNfkKzXzB9WgwQtrWS
kCxlsN3A4TCHtDIxKOhreeMzOAha/yGUilMtjEs6jp6kOm8R+3pJfWnKmmb3GffitSCm3Dfvx/5Y
1uM2RJklpOyl9eujyGI3zyIexYCvzmqZ0kWrpvX3TZq9WXF51Id2m9afcQZeKQehh10gorDMK5OK
SoKyga7rTh3uFHLuWxbw/eA/G0zRYI/U+XDJLLHum+cRPISWkwTc1NdBIVC+DB81npM4uMhwNxQq
EmcMdoHFYUPGS5HRu6uAyvuKHT+2lrXdzhEqAV5bh7JTWhqAbSbITGEFkbsMXrshvou0vSOX7+ag
LOs0Z0s/nktyf3luToNTekn5JRhm/5rKGDMOXebmO8liIxM7GxOaOg6TL0kYXIZm9g/X66QgkKuU
OD4MoHNpeyeTCewwOJ+Esm7HCAu/2e5HKIg+fPG6ILiJaS0qMzwvpDCPT3qG/Rx+dlratI3RShV3
AYOPYuoXCtASmzd4UICqg2+SSzpEsNI18b6krcXKDKGkRJmW28uMx0PVu5WAxtGiY0O2tezljLeb
RLw2bDLfIIwLLq9vLSvHuLLaXQER3wDw8fR8tiwrpy5FUamUyq4ZP3jfQ0Eyz1Zwy6f3MEG5c4vG
AoRMac5FxrbV6J9DWd+BHd/piLINRSy5cleGb9zzjLkacnmDfsMyG3y+zqoawHNm1a4D/BWP2koe
3u2W4ESaVt6MV2BQu2Dk/BGfZFFuG6xL0sg7Hzus43N16keT7wuxH/OBJF6XpMeNWIMluzrHcvTc
5dWqkQeaH95t1J5Mgw7KYKJ8FzdRnb7meTBX6s9hyYFkZWvyut5zRw+Whp686PHzyNxkwA4Mh+eI
4HXdTrAkShUSvkFi6+RmZrtLNUZbJMoqFQmw0LoAZm7Jtn6MmU04KgqEtNgOTUwzA/ZcKfltoYAZ
U/0gxdE6oSrWVnkhdf9qD34+HaZsnIUH7NEIXJERu/3ddHj3Ur//53/l35etP3mFP8pWXlPGRSkT
lfKd3XaO2zKZDfNhlTXfNzx04xfTMGZPLap1lnzWPNL9tWxFlYe/FB7672qGfzIcVr9Kxb91kX79
ykluQTlhaYybf9jhNUoVKkXT6STfpnfQ3jahkFxjGj/b1kDMLT1MRIEnPZFK6vjFojY17I51hv8W
1eOZANKNHiLCqRQvifqrOg/wOIYGCbxB1KTgWbP4pShs3v4yvaBdpadBrw/hWJxJ6pVBY6kpfpPy
JhDRMhkYh8VquyS7DnZeER9ABbwKmxOrHIxN6vgybCT9XiuHdTfJG6s0NrZcvnWtq9e3Rgn3LJ7/
XJ08sXo8I0JFJls5qwLJNNsywjtadlatRZnRj+3alK4a+uB0ancYKG/ySCJBQsQQA5H5crJfMofw
L7lf+MNwh6L9IZqhk9FbwbwJM99CUpM9bkHPbuUXU3OYK9VfIoXAQK2uVw0JIJqOqEBrTyLR3nrZ
vvTohjBOHbTKgigynkP1WQ40yuXwFDMhoDddARW/AtBEwJ+IQ22Z58RGk5vLD9hAP5Gdb/qwJtoT
4UPCTrUhpCPmMOVQzg4UDMvarklUJB+mNF9TUKwzWTaRHfiD/qHDbjhDMahZuRMqivv0IunlA4Lw
vVpg3gMSfxE+P8MxW6OChtM57gzWe6I/mrOmePRvczkBVgNLJZGOKkXFUBRrSnTPNt4LS90LGYhY
XiBj1BdDpp7ryFyD0fFqM6B2CtgckDJRQ4clozbrxS4142WKLLkAcDeSoR0DPOR6X071rAy28qWD
G6oXyktupdsxBiuhVWgM/SuTDFeguNQZMxsci3qiEJEo3XZthyQ6WbbBtRekqRjJbWO8cViSSJns
EjPfp5mJRq5mcoZkbIxdhwZBqgO4bLe94aOvu5el4dpEw86ht6KkOCGv8JC1PNl2cPBlslJzny2j
mcFlLPtdA+7eSHumw+RHtmn8HFesf+HO/ztC+PlZjIiLZZpDk49AwTL/r1mJ93n0n//9w2n8k9f4
4zRW53RD83vwAYcqWRCWYjF7+PrB3+cHCL00tM4EGJq2An/KwmX/+0lsI35AB8bfVZCWIcD+bYf5
q4nnv0K+nwME8NL/aYDAd04IF2laJlfRj+SD3NdlHR+uxobCfxzjyau15GDTNjSjtSpDdcl5tKx6
DAsyI3na8rBBEIpjYIC0pLRPfvMZCQLiiK8pp0csEUAoiXqopEVD7DiPSwhaNjlJpfmujfZJCxLC
oV+CqnvJhHJrTJCbo0+71NY1lWffoqQtIb3XxqV04n2XReQupbcVo8NIaTaadO6gsaRjsy4aFt6x
vW9m9uUU5QsLOl06OCdNAfhhorp29LMv3qqp3iTzBD0DwEBBFObNoi3qdesMDxLT5XFgC9U6ZH3L
3dKHJcT0diHIS2wy0DSOuas1/zzI60jTVgGOoLYmLgJMoarSUjP7rYWrwasjo9AdC/Vo+JcmIuLb
V70Rw2IVMauFOl0F0Ub3M8r3zyqVLyI6GFiEIoLFfD4N4TPLoLsN2G9V2qFNzxpQGe01I8z5PrKk
VdRsa/XGMvYRgGu1X4+xdtSqL4PGjPVSOwTy2dV6sHdK99wp9Dki8pTgs0ZZlsUWdXSwtlj19zVD
+rJaNqLZDgBmHIf/l2LfI2EuGfgqw02CE8ogH33QqmLekrB0SDxfDbdzayNKwslHzQNOgJwvIGge
dLbBmIegyZaozDG5c9CwZcASSM9c9VL6rJIFDfdcX4UMOGLT2YQB4ExmAVakeBZNT6nZRLmTdFmB
gOyIvmyIwJyyaZlWzloB+1BZHm3XrS+C9xGodD1ZC918HYnTLFXiYxvB9tQftmC2tgk7RbuWaIjR
udVEcvZwC0oiOkM45Z2QL9Yc3Qk3AOQjGsUs4QbIXxpE2UHZ35fyUSb6U9F8noT+0HAJWhlDa+ek
8NMu5vyt5lZH6sKeCdGusg2wuqXdlwnu/sAQ2klvg/Yx07Baye+tONagGkeG0CjK18rM56xOqqx4
uD5dMTFy0bmOHSvcj2OwCYb8rMkWdtBpZSn+feRU9IRjfqn6bBX63CEwPFO5xfFVEWEQ7AaSD9oY
TgBgFIywtGrROWheinxyc11waaCxdow9sQouNNd9xjOjm09yk3p9mGNRjb1xuEZko2vEzjRwKW2p
PSRMLsKK9FFARjJAyIlVT2a+BNLTVAAc882F6meEMEwL0wHxXC7/33Qh//+Pq2ffiO3MYR2yoTl/
76C5E/Xrj4LjP//93+4ZEo3wvlO/GwhDZqfqH8Nq6xdFJQ4Xua+hYa+Ztci/DqttavtZKYImBDUd
dwF/69fLBrUIV5DmEGs9V6qzxuQfXDaKzCf5QbqHZg/tsgEGCPu+9kPZLxdaUremEaxkUcXvLctc
B8DHwLs96dBReYk6uxSjMNHaTeODBMS5BhmvrnGNLTKJf1CQ9dbJKkKfAA1RWKzEG9Va2E1I7C5j
8u4tYUa1SwGNbXi8W4SxCF4Gl0zZsXjL0Mt7g2OhnNUr1VpKSWhesDQqzAqtJD0Y1dAxpaJt6wDS
KepbY/jDiN/VTnYNEXY4DC0NXVgjEn3p5LoyAn5rkKdZY1Q/BmbSPNJ7aeVCo98HmGZYolwRPsuU
2pSlJyPU0BxkfTW+J34avOVxIX0WuhrMYyUDRmI4iLZFqzBHvQ5FhrQNZPvwAlUJRmrRJtaradok
KEErJFBC6FXCzpXIOEjnBJZ/qWC39Mt61BEPyKrVPTYqQt6sbaNnc4Izi/YDoeRChjgcVYVybZLs
bPcdHH98TC3hl2q1qfQCz2WgNYyxfXiByzEMVI5Is81P3TD0rN+dQvlM9ai6kuIiY79r/fFLV+Uz
fTa3mapQ48O/TTsJW2w4WpyNA+qeOuMi5abD81BkGfmPeTb6D1ZnG9AANaePwEU7LOmNwmBIpjIj
h3luKIEFXNxuOO+1lIkt9pL+/ZtG+tea6FuIEhucP78p0ScZvDVNg2X59ysUe2z7MO6NGJBYEO9C
zcrPTseWX0dy9N8z7jtbxbef6qfvf3PW/RvYyBS8aN9ta0RcsWXS9BglmsxFhbVkWzaa5v57kv6F
vg6vHfs1jjyc99CZvvnFz4K+79wbxyJvP14/wA19P0SZy/YfXuS343SeelCbI5KzKI1tQuC+2f3x
jjFpFn4/GH87Tpmv8IrMNtja6nPZ/+0UhckKK4yZbsUZPEuX/8FxqmL3+OGdyyeaD+x51WgoiFu+
fzsVHVd0D4HHjSayDslgvlQRnnXyGpQ0uwqLlEx0Q6NVnpL2xZehK7XpdhgQMgzWKSvD24mpX9/W
KYMBYgJMgnr81qsM9b7ssGILA3gnYGgnWGWRgm06ifYt0Ek9x5UVMDZPxJU930M7QFtX/WodSu2e
g32tpp8+oBNVbpa2jzggcYhp8Qleja5ddeW1VznQew1biE4etU8uNVSTzUghb7FqILWaDCFUKfEx
m55G/A4FGa2xHa6tCU0SkdfYsGBYfZhj4FlqdldwkqfjQUHFo9v9wuaM94vQi1G5kavtdYZFVluy
xO+3bAeKfc7gGBmsj5g7JeHDNAZibBJAIYgOUA9PDEF6+peB4jyXsIfF55IEz9oX276u3DF6tplX
yP0xoezD9sIPiPkC35COztAP90QEcOIx+2GuXWpiZfU3Rhl5syLEjL7odbBsSVswYLfK6lJtezdH
ZmbZDCssCO4s4dh3mUQM9Mcgm/H3BNFonzF6slwwnygDL55fqpmiSwzWUUWUUWksMjugp4V1W2Z6
yATDfrPwe5JkedWqYV2AssxwolaIcsCRIcl8wpT4VA09dNLWNZp2U/nR0mfJIVk2ng5yIAY2DYUx
7PREJZ6vdYfAdi0tdStZkAo1nnwYd+UAvwFvvZTTWKUNqeyDq6okfF2E8R4k3W2qNWi5Bmp9eakb
qGeydJn3RKqmnevrN9jrvda4k8J06WsXJ0bOAtJBBLf15B8G0W0AWHG1aTu7Y1GpZbey/Zp2PRdy
NCO1XB1h2sgsL2gn1zSiVWCSrxKGDwgc7xPUbpNlrP49W39+tgJOYVzB+JhzRTXMvz1bTx9vxVv6
nx9BTn9+id9OVvMXndOTCtCarSZMH/44WU3IjsR1Ao/69dT9plAF4GSBOJNlU9PJtfijULV/mQ9j
YvCQGuu6yZT6n5ys+p84TvNXzhzIZggjz+Py7w9W0char9QtJUGsS58gBYI3YRvjO0mxjA9KNQqe
YctGd+TbduVK/VrsTV8LvyIbm0dzrgaNr4VhGzHUXIw2mxPJqBJASSbFmT8kG1+H0IsiiLkwNVKr
XFu5HHkAFIgIC7y7UcHgdLR2VR3bp1oxwFlIoODKnezUdkdEUJW8dKT10kAXdfdiBjEOPL0wIrFK
MPIefXa3WyFUxMEJVRd5VJmCb0vJbVxs/z4UP38oLG50AusdJDzz6oT67a+9Vjcflfj4sdb409//
7YkAbUahwb+8AWjPtG+eCCoK6PQ6qCDcmvrXh+UPnREWUb4OnS8Hrv13QiMMraY1w9IYGKKlN//J
E6H9iTQK94AXmmeEPJwURT88EnmpRwxgBBklhDqRCgjYpSVqVX5GfnuGxOOZtg9yoFw54BkdY/AA
jWwA8y1tiQgeY/gwc+bz+lCNbtom4TLQtM1kvdtl/xkn3IEFRvkhD1dyaqwyP7lLW1CTbeoz7evb
lday38Uebw1sY2LRv+XtdEFk+BCpc3ygvQuN1aQkgNPY9/gjRv9IufrJg6l2yAvRxfYqoxPWH7Vb
JPKRreVOEU8Ny9dBc9aiKok1MUBx9a6ELlPo4iyUHMGlc6Or10zfyeJY9cMaFxhrbH8bVlcnNBVC
wAiLne7RlC4Z2D4afrOtDOwK/W1lEo0ZQSUJrJeIuiDKYpAvBH/0/bLEAJ7hYEWre82whabETjsZ
06LwDXjTsgjkm64JXpyKVLTB2jRk1oNwXGiGA198P8B/HiZKF+4/terWNXnYUUnaCtDyNPsogs+O
yECVyG5esX+ORXao9daTCxIWe/3Nx485525pSb+MGHPGQb7t6ul2FmHVYXqOyvhYFvnBT81txQ9b
Dmd33VuPZzWMzWuL/lNHe1ShKOuH4C6nezOG6MWUPmpfOZmSTVo2SV41sHObRVHQsrpQwnXQihVC
cE+reoaG9lZpWwTGZAN0Al2VWhOrk7j1jCUKin0JUqJzLJxA9tap7GPdz5VWEbsDOJp0qrwyqTyf
eqQC0rQq+HWHcXwqJcZcQ6p+NOSlh/14qSPlYJHfPjkqihL7WTjKVbb7ZZs5wL1nwUBPMKPDPnzY
VBXZZ0m1lrSYt8C1j+sbAesVkXK0F6F86yOkTWznsZMJMiR7Ju+raNlRVSNuKJNw1zj+vqxmInUN
1bXWu43kkBaiSZssq+67Xv7ia+V1tPlGDI0NfWAc+5QUw5GazhT1u4jtczwVOUHquYuA+yH1O66B
cPCqILjBCOlKxvgQIXAiJOlESl7LL3NYt2hNFqFQdyUVPYLfYJENAbHNjC3zSGODhJ4m0rBVa9pz
HWoP/PpuBjuGicQ039eKc56+AU7cWAb6Kj17khNSj3RMZ7xbPjtHrNIUnnC1iiPnTGjFp17AtJel
rYOdWRrsV6kwbu1xwtNQ3LFHpdaXhvuEQa9S8NR/LUW74FbACNSZf0rdl16IA0PgpYjYBYbdxS6s
TaAKCFFReuwQTizGIfwgmmDjh/KuUtWNNdouf/ood8ZC68qT3tR3vlkeLQkjUGN80ag5jaa/QOFL
8HbY/LqHvWVnz2UTP8lBhrRQwWEzvuLTe5ZkvJdpQo3pO3eEdK4hhr+poPrSmBzUSckf5Hy6HXh9
1sHy57/X5F9ckwbTDYcoE5MGVfn72vEGM15b/A8cvj9dln96ld8uS/0XpiSMM7E7z7XejG34TZQL
Tfy/azGGLL9XjuYvoH/g7aFrgJoAmvTbfZpDavxcgxqqoij2P7wn52Hp99Mki9mrwX90mKLMOfki
vhXkFlNTi3DoVJfVfZnK53RSV8kIMZMd7iB12zw9tA0ZjjLRvZb90U/aQomMQ9Abl9ZRN1BoGeC9
akYFAChaqCLaWLOOAb63JOnLeVskcogBfvJoQ/N3hmaDQoe1eL8G/3PuC5TkevicB+0dU8RT0s8I
unFtkDAe2tOdZr3ReuFrbVZmTcfaE30Ie3maxGacCty9cHAYOCxYKH00hiA5dtzl8asslWgJ4OMZ
vtvU481EMC2jhQNj1r0UqdsCyabsJIjh/bNV9GctNk/UE5yD/pb0cuIcYBIoOJFkZYOck3j2+QLr
ONyKnqxd5dRMiADbcRWligeYGGRKyLah2g/9RU/Z543hynI+jSzyBrs7sPZ2h7q6+Drku5iatiTO
F6+LBF20djYEOS4nYk9UNd3noViqOSuzIPUEnvEwkDcMS7y4Nm5Kh9V9/ap2+pol/cLs7X1U0l83
qvFUFTIUmhlbMynFRtUieldRFyQg2C9ClT67ZBivSWANS0SAHdIVtAB+RvZXacGRqLrwSTHjL12f
Eulnp3eVrF97C/aP2TRHp9FQnNTZaxRQ2tiVjj8qpgJphn2qKqwF03aN8gKPhbNtUlhBLNucvh0P
RSSdRKtoBKKgvEiKErsjsxqMzus4RsTdaYRnydLVGNltobCbtG7n4OkLI2EucKlvJ5tXhXkdILyI
qEAwL+7kSvWcDoKONGEHLvQ7v6Zfz16VQXcrO1+2/UsxmJjQpFMO784MXtHRwHm12AibLDctr43k
o86qKfHFTjXbj059qTrr1JY0Oi3opUOmAfohQq8pKfQsvEtavQ/IliFlxJ1kn6iYkZrkU2cOLk3x
LiCYJnLM57Du3JrfqdWWrobvcdIRsupP/FCPMU4LUv/QrqVoKoslqzXexUrv+nVpIKG1ZFavMona
4D58baVI8y5abZB5+/pqzJzJhZeRumWF9akPWlw/1bvQ6ueuY0Ut1xRT/mcROR+2nFwhHAIBwqRm
ttpF4yIdjOTeao29X9e3lY6XBCjCgYWAnURoi/wcubmFMdQqH0vbZiEaRC+xUL5krWgIPjaxbIVv
Qh5vqpHiSFOz7UT0x9KYgCoVgZd2Id9KEF58H2i5b8kPxQRbsw7Lo2GVd71Au99N3XGqWre2Dc+W
8rtxkLZ6ACNp7Murr+C51US/9EezW4SmFS1TsrNdDTfUIg+VbTjY5cKR7ATXWEKoQW8S2DyY1xQF
ECa9wxRLnoYv0xHZOWqVhylVAKZjxpwycpNBKoA8ctZ5jqVdJ8QV/3hShde0z69d2z6LzN4E5XBn
D/iCVMKRCX+WSKOx1mxuNkpOmDeR8AsnZ7re9/4lbtTdJKBdiQTs2bSN5NZ1stAzEMW6Wl9uhEmA
ZzQSJt2FaGJN+gdtyQ/pGKvyLtJwHCYJzHW6CNYwIxIccZ8Bw1/oRYDFTXstDGUnF4wrayZp+eAR
BfLuNNFB4VsLJ8VNTHKaw3qTskuW++I95BBdMkzeW854MkL1To8nV50Bx5KE82l0Ws1VrWZCFaEQ
vxkM23/LhL8sE2heUdlDDkGmyFX519309SX/H/Le0j+jBA2Qf9+9yB9VAkgnLvVfxYzfj++VWY/D
DJ6FJIgmutlfW2pWqLS4Bk4aHmXzaz3w2zYUVQ49sCPT/DIEYIP7j/BLbFF/UirMtEJdoZ9m4DWX
Et/wdCufLNSgzTVXb8KnTEMTZiedjGNguBOTs5ns7nmQy2si4is19gIH4iLjoePbXStkIwOtINo5
V2aIuLoKeTeXdXFmhnsH/WFX6cbSV+0r+jpnEUeEZRlEpS4VHddG3avbeOSwMtqGltSW5ghMzgpS
6fulIAMjUuprITHWHsNwl2TVHQ4jLy+EGzfDsRgAv6VRA/CnOgZsshYi0x582LquFsQXY+5CTEwH
iM9NfDLYAP1BpRklxScXeDjGVNmIpvrMJe2LPyQvbdEQMzb2b+XsKMlbEx2jjrevCLhi0CB0iVjr
fvohD7TriQaQI9SDlTGqHE7JJswNmhlEc7Z/ZuNOkz27VxqaFqjoon5RzWxlRtw1ncFIrF518ZMj
4cPG0t1nzU4OiZpF82ySteeXYNhEsZgXdNBFCGMCzKFXu4DjhY9tJ9yneggiY6qXaQo1yYoMFPv1
HhwbL6guAtNye8l/iGR5lWosPLiqgxi/lYoZKFNt4sAn+OROZ/L9ZrcVep9eHu7yuF4oaX4tkdBz
Q2Ng85+60DqkebmtKuNo5vWuE/6RgcAyZiMLlJMusmqO2PldwY8212RvGJCCOHyzA8lqtMUE8zY6
6VP9tq2SZWVLWzvD7cIN4ljpepwN51nzEljxMW46FzLlRhSMIvUsfvQ7/7PMRwYv6i6LSiogOF9B
gkS+qm4E+HNZQSSp+PBJNAlrTsb9SllaKDeK7bt5A0Aw7W76vriLpGSZ4gaThvAW3cq+HIJdUuB8
R3XgUmtiuyjTtQ0VXsv1U8EvPbHCg1wNG4Txe73LliMW9ChHwkJ0Z5BhHKhCty/t02CBBvQjcUBg
tzP9V7llbNOYJyNpjogbFpo83JOB6CmV8MZe27eYv5SaZHtjYiMh5Z7B7Ck7YJ1axRaPUtk+Tply
inpEWxPsRYgoEzsWaUkGxZqpKlZZTPjc5iNtfGcEy6IeHi2M/EPS4nyNNwoiWDDN6y54gs4CZCuy
9lFeXjPJqFfjKC8awnmIxjuPcrGt/fhgw68moBn5UTT5CPGn6rHp0rWqlQE0atEvCOrb6DzmIQkC
Vo90B7A8eolSZydFUG+iJ+vJzraRmHd0UrvGlbzyyY5uijcfQ9iQpgugSJspjc62up3mSU0+3Y/t
R+3ARENii+X5KSv6DzUmf0ub7d0HLI1uNDAVkh18NJB1JmJW+uQU6uadjteimPY8GdfRMJdahLnv
vcOsE/TRjWnetqV+cZrUNckayIGBhurKYCxXTi8RBoXEoO/ILS9Tzb0qo0LjISvz3Sgc1+cTznnB
qXlXoiPLRUHkV8TuDBKibNqL2Q/TBzy6FH0q70crzTYmswkDxuJQUHw7HznInkh33KJsl1L0qcjU
SdO2ARzRouwGeLDSpvqSZtYq0odVrBYsDvuQJHhM01F/HrGM1HF47VRzB3I8cSepPoOKugbjrKrT
vdxhGqkyu6qK6FZXx63Rk6mn5GIbSPVTVbarOk33hdJtIqe8IQrzZRqS2xRKcqDaD1EjvUysDu3Z
QxhXTJK06jaoJhTuQAkAbYYO8e1Vpm58U14EYvii5FTIaXePE6QncBGn0zxtI1Xv1rIFimdAn616
N7dxVvIubN6m6NrahLVgXO2xguIoitb/liV/UZaA9mWUrsHiY0dlIOL4+7LktvjZoP/H1/imKmHI
wOBi/s9XGtrvswvjFwUJFiUBKp5Z2fttVYIwGcWvDZ9HoTCR+dCvGi0KFkVjY2DDKFEZi/wzbg+q
iZ9UJXNCGz8EC83R7Kb+tiqJpKLVtUjR3EJBbRX4+7Zit92K6GLCqk0T4KU8UmEUnyo7PbCVWLaq
5gKF85oh8sjp83yrRGMEh5zhgR/iNrYATL635kdSd7suzB61snBlQVC4z6pLGkmgRZUkOK9qicc4
mNamwnU0NOe8Kj1/llel4hzqR6GKPaQzDzPIwuQcNzJnGXUNGfIRuLTuJg9hNST6ZrQdKhACSur8
WonnGA+fzWCwMEVGqlOAClNEe8lH2kpZo0QIzHh6eidZ1o50b4Bdw1EIDth5bPyGbuNkM8roeh8h
s7zyiwph6p1sj/QI5qLkQz5gEpOVvJKeS24lrZIfu0JcKvS2CPI2g2p9ZFn84DSQAcr3zmiPbAJW
JKMDyDDW8CWXZCB53bCLjWTdjfVG1i+yvmXU7NWmulKye8vcivEljde2bLEDGdgFhItSeXMmfx3F
oDQqkhIb5MaEcWqELFVytipwBISyukK14Sk+dgeHqfuQ7HSpwBqK20yLPDHaC2e03Br5r7CHFbNm
dNbJg17QlOqvutK+EH/lVZF5KM1sr8npfSeaq8lyw1FCV+nzg2jGNdj52xjtKRWGyTDmGtu0seUb
TDg8sXzqag7EBgjyyot4OCq2EYnZguRsS0u8FCxMRqK2RCqCPidspx/IkGFjxw0yuuoxJYk7M9k4
kMwdIYke4+ZumCE8JHenEvnzJHk3JHo7c7J3kjwwFnvLC2tbD2x9SACPSQIfSARHGPkxtsOmmZPC
HcB+gJ4iEsRzObqqqnG05mhxoBNrMTz1cbCOEe8GgfmIUHwpofA2LKTLc0R5jny25kapyC7vyTBn
dOy1Trwm02I/NDMyiMG1zm+kgwnN/UYR7QAycdZtkKMtHDfkbm1N5xVU4CEy4XjEGxB1Ao2eQ2At
YglZKIvayLyybBbB9B7jVh5sayUMyBN2dDH6blvEqPF01ZUVMEnlx6SKFzXLNo5VkmEBjsaA2qfJ
rC4m0uit+Fzhe4HchPT4KkO+d4g9beOdo6JRDsj2lfejr3t18aFoAm/zdIg6fNDTrqmMQ2+anooD
drCnndX5noMd2mCS5ou9md0Cy15VPb5/aKNJv+NIWIjmmVqPyA24dM5ZIywtoV5s7HMCg2YqlTWb
stBpyVvNcBXWDEjs+qZFI6lW2Asl4yQyZnWsUkiS22ip6XZGfU2K6mJpw6PG7akaL+UYr3NSg5P2
KDnFne5ERMTOGTo6TVSlLiw9RcjPzE6RN5lpu3omv839P45MECXEY09vtooGPuWxbadyjRp7LTP7
YjVBdEO+aCrrw06lQ5ibBw5kjKA+WKq8XzR9vydNyCXp/jj01mMRxJTg8CBbBaF9+tiYVYlp8mWk
XLSqj2zstuaY3pO4igVq3AmBWJ/BqSG+xE6yrxV5rTrToSvNU60N4A5whav9w1DYr4VSu6kZXiPT
X4owvsKDXlZlihS9g9qH/H4CktJq2jK1X4i2423ZrIOadFV58vRCv9aIpBhA8+dOZRCstYCkp0ys
tbiB/aWiMOLZ1K2F2stuTik0pCdfKhjG2h+VbK2sxvFyRh5dmLrxhKw87XZqbXptPyvg05WS3mpB
tlP6YA0Whp1fGWwSBOV23viLQLmMinWbB/CoKNZB5cSgWhyY+SFd1f9h70x228a2NfwqQc0VsCcF
3CqgLHdJ7PSVVGoiqGyHosRGpEh1b3OGd3AGF+cR8mL3WyLpskjZOSkSOBsXl4MqJHZIaXPv1fzr
X//a5sZoa6xOk8HsasNQctvWoks38y78IfnQ1LOuUsufrEiMFiRIYxIlRzIm5gZSxyKJsiSbGgS7
DxFzJv4/xiljnIc8BLgzIpr6eFCDFGF49+z2LgRxKW4mR/5tHczAWqB3CVKOBQALR4FYqSrEePpz
IhzoCjRUii7LAw1CGxwFJg8V8Xqg0n0wY6JwDc1ABjloggtROvoBhqS00B4WY0wHghGhEZgI1Sih
GT2MZZZJaM83U9TmjYv0JD69/jR+uTshdjiZvZ+9un2wREdoxAInPfmwBo/YnwPQ7OY8bD7x3vnL
k/X79R3NgS+jj1l+blzaJUz4KJcY2dz282CE6ML0hwzlNeCjwF0MNYv+2TNk1F4Mb2heHXy23i5u
t79ll0ly8pniuhGcAA8FbwaXX/3z73xdIs7W1334+AaX2VwExjLKF+FZ8PrP5MI9y87Wp7/FF68G
33tQi4zFS3z4oOZLtFDGXTHt/Wz7Ds7BBdJN11fo5J18/c4XkvV62JMMEnjwnMb7y+N1Qr0KH6T/
br5dvjbfRO+Dd8nmNHvjX6ymI+0cw0tLkHdpf3n6yVKYbD+ZtgioNTRDO9Kb8XCb+isKWHrEkxeu
d7aZU8yxX+zSN5Y+e7m0fnN0GLXb/Hy8Zpy6JZIYyL0h1lXor9DaY5BsfJpar80UKB5PZ/vFub16
sWIcamZtXkTe9Q4Q5ukPfHTnPfi8jRqnbUTMYpDPu6Kh6nX0m3M6jU4JSK6jz08/SD/67h88Sd7Z
A4jUceiTnlu8+4Lp6UjEjbTJ/CVD1f1X+fvgw9MPkw3bev8PntXY0NZ4kekEqeFZ+BE9i/FV8pHi
WDUl6NFT+72la2xmX59O4cDyEKp05+E5/c4fnN+RQ/qeMfrel2lsZt1w42Do85wA9OEEEZcAHbgT
6wJl090rLz21fofE44vm/gkNd97Z8tXTiwnhvbGccPLRmXWYfkfrEFT4xiZBins3CBkOf2rZ6B+d
2sx2+sLUshRh5sEq+mQ4a7bovCDEOdGnvvVumccZ8IhrT2+ddQRHeDHYROvTpEhWlHILs1jADVoy
7dhZOMvwbFN4KOxos82Oczkdw6LJYwa9RTuLuAdq54aJYgnTWmbekLEssRMlRH7JcvqaLk1GwcZ5
ghx1uA7D8SW7rKDxbrdaACu7TBsDMQV/KzRKp3BT8pcIb2Sb03jLhGK6xMf0lC+3ZgjgYoXG6ny3
2g0nCeT2lzM6mUxUVDeEvyiwMjQng7CaQ3aJsvlotXHC4Sg3k/RyKpKR9MCMtxfbncmQtvUOUA4F
lmj3ZeM4pLTbZb5FzGPNqEw0ZSK04tbF2oVDutQYq2DRY0kyy4wZpmyhCpjT85SNPGuxgyZt66vZ
RVAgrJfvzJA+TheFJRgwzPzNh6ntXtLfvv4SAi98djL/xs4GiMMsF0v7qzsdLGCFGUZqn2naeAXo
lOqLz6EbOOjGzn14PoVjrr+iY+5+HDCNeUDqkPoGXzYKf0ctdofCXzwf33iLSL8dLLWxKTn4Gk4b
SjdXdFuhC6vvmPj3kgGozDFN1uMhQ5Ls1LmbDrZjpvmZ7tQdrYpktn2z83wkzC0tSxYMpQv934cF
A5KY3BWPRwYNWMmpS5/wqTaPN39QJjdhODgb237pZfOMdDRDEWIx1ZwPfsRgtpN0kxaflgzz1EY6
ikkDSv6J/SkdDPUCJViD0myxc/w3bMKICHfnWx/iNDBmF5sNLXKjcKDTHTB1gtV7dtxUv1zuHPQa
MvYcE4wsnUAVhub4ozaLGGXn7Gbu1yT0hqPVHInifIqa1spjLOMuXziAC+P0y7gYJEz60x3GAyVp
RItlMp2BA5h8aoRkZ+PzbW5G7okehQnY+lzfmKdDbbs4MxPUv0IbbbaX+twNERDPY+f3MQMUriNt
5X1OY4Bke5lkxtkqmY2vwFkpXS+KscuUxu3OfUe7OeZtZQ+MwYmvWcixOwTpVLedBVpDbsJYp0Ea
eChlGWu6QPOVE4cjdL3W+mg5nw7fpUa+zGBpgRaHUZrFSCUuHFRP1477cTZ05iTTs4Tq65KWPnrk
Ev23aWRPp6MBj/0w13yKDJGDONMp3EYNxtYsSucvMnu49kfuLGQoK4YgeDsjkb4exuEmusituGCA
xxJ1uXCYb02gcjNgnPR66H/aMsl8M4p269UXZ5Ot3+q7fMMRcN30ZREwMH013FknTPdALXlBSWp+
RmMe6tILPQ2Xl6hxm1fxJkARZOCBY5w4U2e8kDYwd4aCkjv+UnhQTEbLYhNRQ0tTNOoDm+mFJ0O+
3G4EL8lenMbz2KXYgvDu9GRnJuvXpjnQ/wSUj/+YJiv7hqlPaGA8bV2bAQO2FQFvyL0wpERKpYHR
JXYearAQzNOlB5RtZWvzxSbBKK5Jku6eftQRMz6kBYphEIbmMuxAwsAHHjjd7QYRurTmaTD+vFrq
L5CsdN0PNjhR+GYYzS9B7PYPrBTZ35YetzFsqPHHX/4vztF7mEURtUvNmrV+PAn7NWvmXn/9qyr9
cpi6AV/cdTSAX3abBJY1D85gxiwjMtjZ6GLKz+4r3HQCQ/BFfZLZ1xbtaQ675x5L1kzPpJEC/Xdm
fzCB6EfSLxK3RgxAmy/1bVIwPprLXOxGYLsymD+0Xc+S01WczZBBdr1Ef+XnM+vPYmV77lcTTjjj
rU8sK1i/2GISr3YmO/osdeK1fz5m3BW6arDRZXym9gf4uPN1kGj+5TJZZO+MtW1SIKYoaPi0CQ31
xebScJztSew7+qsZ4cXXOYH1rV5k9gfHW6D9PEZyQKZRnHogKAhBzgP/k49MOCDcconwfLxlDryb
b/9Ah2zz2kW/lepojry2sQ6td9Fm439O3eHmyp4Oo/eiREplPUqkOyl/wxwS/4ohe2gY7QKdBq9B
4l3uVttcZG0X5+kqL25T09dfh2GQXy+QWhxlprm8Ihiyvia2DTaTRKGLLD7l6dBL048k1/aFZWiB
qHbRLzKErGPr+QpUGfmauHDtt1u6V14z9zW/GuREQqEWXLvm9oZ2wfX6xYzGkLeLfANzB+1IYopi
Bmi+de0MzeVFArF3bNyygVC9HixfJeshs6x9eFTW3PSuTAZnnC7T2Lpg1JxlnsConb/YzteklF6x
tsQxG+abxdre/Omm4dZl/PhwhTihr71eewU0hq2WQlIaJxndhsPt18Rz888U5jcxBXYvti41tCO+
rkBjUQZHghRR/bl1u1ssUqH62VASZjmSpkzFXhYXRTAw6D5ODVzzam1M4t2g+DjcpkzO2CztIfpx
g3jmniTa7sU2CpbnwyKEuj4fzrRT6iXFb85yDUcyma5QbZjnL8V/vCEOtK7TlKLiWbba6IztDeKz
aZZbb3RvuX0VRxvzwzobz9+DZCyi98NBDKA8jJlxQ1Ojgwj7ajG2TXiHoe9T5XdQtNa3m/VmNJ9m
qY3yBqf2RNPD9PUgmr6Kdtvw7WK3Tf+0h9Powzad0yqJUO1gB9NZW2TXW38Zoiy0vWXUdHgemxaD
WILlaeGP/VPfm51qK7DB1dIozofDFGZ3ihY8zNEpEum29WlaLD7YwXR9le3y3Vk+DvKbBCRt5DMe
8RptN/uO7g3UScewAM+JRMy3Y4boXGhaGL8MjB21VCtC34SSI4rwXnROKEQxOYyz0SbP0HYPB1Do
Cw2hV2YyoLs9m+6ufd+DGLGMN8XZSh/uLgLdX5/7YezQdxhRMSdyh9BHlTt/v82W8ZVv6usL5POD
391sEVi8Hjj6S02fj9bOxlyhRajrf1pGmr6eLlPiscxEAGRuGul54K82l5t461xT+F6+93YofANK
jS88Egpqs6k9O4k3iLwEhGrMc37l7FBqGqysz856jo5Y4NPLSNPmgDo644JPLMqr56g+O+9ib6O9
DeaMideGgx0xHCSvAkkUe5hfZjopx3q4Xb/ajO3xeR77hkNAlyBBPhsEZ7E+hyPhhLZL98aKWb4r
wx1c+kE6d1CTTncfh8aGeY4RZYpxaJhng3Ec/QZmT7CQDbX0s095+2KbW9qn3YbphwEKMmfRAiuZ
hG7+jl51+4OxDNnby53hnc+0QUH2G8MDMo38KrDoePSZhHQVutRJsnjlfUnpAWIsBb24M3eVUY7a
rTNeku5eGJERvvQtRER4r9ofrkf2gvjMRoNE6Xv6JSNG/Ut7lToTk3/KaJ0t4RBh7cL9PLST7fwi
WLuDzcWP+3mV5sA8GBnTGgRzL6kkXeVvkyDOPyZ/75dqNPP4jX5gsoxl0hEmjeTIT0sj+WEksf+M
+zE3T94ypIUGt8MYG0bcG6bBaF0AiTCJmcS3/+uBiyigS/AHeCoBw3BIsEDM8mCxHluOp79pe/pO
+z5PfvS7WCb5lFMcCYFNUeLWRfCQZjjCoIO46odXA1ib8wWAYWjlReDSWBUQZfpjkXDZX0TFyq0K
/YTy1qjh05FAmNh5VeA/0l0rzMfWarAMNHtYzH+Ti9VScDVoyyAIJRLmpba1In54j3BiqHkQLFNg
2F9AcAd7hDF6UFP3s5n2q6LiyWGPkKR6OgcfiQvmP3U9ObBRSEuR5CDu31/kHQergqaGRfyGlEt5
KXlyaAaiagUSwoBW1xCyTTd74j436c+lG6j60tKne7AqDkJLTJ+FdlReJFIKnqC9KUENgDE+R+ja
f+ME4b2oXjFw7PgJEoFEsAem55arouYJYnSu69IwDQ8A89jZyrqUVNkMCAM/sirWcwdU3XV44v7C
7ii5VxxL3DJhCvq+nU+Q/Zx2ds2hnNw4OfxARjcjY6D0yaGYjX8UoTVRPO5qT2Q1EHpDfuiRPWI/
t2nHlfVXeo+YBpsD9TJq82AZXVcF34OAtYnWQWVF2XUHVhbiAV0muJ5qr2CFFTw5vDUEaFGFdRgT
0/3koKeiU1VGH6palbbvgeVJRwvCVPurfA9qRfioTwjBlaGV4DU0oPaxV1CMsahN1ldrr6CWiLgX
6I7Kq2KLr0ASB39sdLcrzHcm2mFd2hE+ns0jC6zsSRknqrZHaDYn5YEcLalZS8P5h+MTdFcYXYpn
qbPA5skhPiFMlM6t8mipmfcQwxJG0Y9vwxISJemusSzE8P2o8UfsCVbWpOBPrag6WopaWQweAn2Q
1Gg+7OyRyQYR4UNEtYJJRBrowPeQPBuw+oUTsb8UjfDRuuJbML0M+QKz/Iwlt+UesPoxVGlf96H0
Xe2VNo5CGIsgA1XM/aWm7zEoikFvxGHAthNFh64nCAWKIe693ittzA1ZV+Jmqwrv1LQrTDmEqWm6
VO2Qpeq8KpwgR8dEEQ7e242DE8S8a4NcEfW38lIzG0SmizxFch+srRBSu+0VB/gVpVGGr1Tf+pgP
wvSg+VyuGntJwZi2peTSdVV0YkAGiz+W/4C9iX4gQxLKZVM0R5ZWr/0MHEay6z2cINNmWgRSN9Ve
aVtbm2o8KVK1KmrmP6JVB6eB2ByeTh92ZQjbQkP4vLo4kw27ggalUbLO5Qyp6YMI9IltwfGJ9Pl/
d7uCzYbjweil6mqtCmrYhEeVWRmqGq+Q/1AYhqA0RL+p+6ogpWyjAlV/62N5EMNgGZH1HzKzN0kR
59n2/Z0fJIfzZ/7NL9+4wV8VQAtwhOZSPHpjJxgMDPM83ayrO2ruBOowJH7kOlg/aqPddwKZHZNv
7sONNpYErIlaPMHr/lIzRiMPw17wTWyX5pweqjvEvwQjsr4NGwqEB3eerKG8/kPHY3IbBfHpYzOe
qMURtAr5DaPhdfa3LqLDsPgAHB/xLCD1BmgKo1vKX1DVs5CUmgb1JymM9nByyOYAAIBay6sdsRLh
i8JOtWxKRiFSzBFqJUN+sSYV66FTJgzKbdHu3YzJDIADlp8KbHlw/lOO5emTgxUxJVRwkE1yRD2x
W/wuMxIIyMirqz1yxLricWBXVNCbkntExrA5jiSsvDuSva6r4jzXEaGkCN/GA9g3olJZHk7VYFdq
OB7D6kD9kMXqDrsCQkNtQoC9jtibBoTkTocLiM0qj4ySrpcMBqSPsyJiYchpdN0cnhArwEfgjd8b
igMXLDog+8JwBdGruVeYVwI+AteEyAQR/66rApddJ81nFEu1Ku2AnbWH2YZY+/5SEwggNCPYpLBl
4yJaA8F+uHAhJ4gBM3QFV6vSNii0BhO81OVhJU8QZT6gAPww5X2yu86BCcPMqCBK20zldLjjwQmy
nns2TQ9GvSpqJjo2o4VEh5//oNHT2elAJWBJmGdQH6D2XrFMJpBSWS9/Q80AhWkdkHBgbTKdgWS1
q12RAAUtHRhgjwaxBMzipyonpaK1lc4wCitUnRBpIAnsYVWIckD8hb63v7CmBycIsjBpM6pZVTCr
4qoIpkgWyI4nf+esd7YrWFuKORyPupzTXhV+SMc1Igb7S1EfJGQcKn+S+Bh9RHGYFAhbUh7fX01r
yxGjpfDeBSkKMGqMToFYIW1yBOflm+uUBlrgBTJo+fFVgbwAL7Kyx4r6IIwK/EQZTW3TRNjV2iLP
Tx4l3QePrgqN35BxqsxTtQSIkh/73MbQMoqn1dX5N8I3qhW0F9SwkvCPG2YWMpdo9KkJKFmEbcRs
7GFccXfy9L4wTIAMeFJe7LfGchAjwuWoMnDldgfFJQB0pqzDN+tezyJgoy4GgaDmB2MiGssBP4dB
7mLO99f+eCq3Khg43DCFTzDjPs4MSR6z6mqSYwtnE/YAhpXUs1wUNY8O4RVAPY1HIi/e/ehIHxOz
w8AMHj06FFqx4sJckkvNVYEcLKLstEc4Xi+dO1Tb4ZHeH5B2ykNfjIMlr5ywogEbqIEU/Hl50Pt6
CE0QcoMbPXw8NJE5OVQ/K9hNzUQQCiipoLFXPUBermtoIjUeurgsoyYzss4Na0uKiMh49QJUM7NS
zSZC82wHsLq786FPCS6cEF5Le3EEqhbijSYTCfeXmsA9uwMLSyOT2QuZ3IUoLDwEm+12sDlAqiWj
uifyqWleWwM0uhV3KGOAESBgXUfzzXiNEV24YZnUWu4RRVeFE48toW1viGBmZ5RAcDZwGP3evDar
GvwCpSTy4QpRKtEa1ewJwDKRJc3E0vbamtjyN1IdjAUTe5GoKa+meWWvYMU97JfK9oQAS+TeoUzz
UfugWVA3sp17Ar1MjjmwK5DJaZvkV5QO21DUhkYuRSkgFKcH8gnMDRqiMC3l1U58aK9jm1AtKC8F
Ex+RKgB6tOkGBBCEZdA1QKHTzybiAdJs7JESi8XTVeGamlYWR4zFI6wnpaXe33U19iV0adyqE542
dDLk1KCKUEHYJXalmpWliQkgiaVhwmUP9oQ00JDO0yMQLPcHK6jOS7n8qi0GyZ/U/xA5hmtndS5i
UDKGy0KIWpd22gdHpnBgZCo7o+bBgT1D3zP8XSZ1UE3v4eA4oA5suGovNB3xPn5BTISy2P5SE5gm
DzagUpkUv/vphxT5cspdNZTWRgokzOUFVOmhmnuF1ITjT+qOhe2liOGyJkJteXSvEOZyWmuARU0j
C/SokRbzPUjeumNtpMaWTN+pCcFHUHsJXzhh9RFTMDyR4ijIIzwjgjdKluWb61Tw2ofEQg4ur7ZD
Fn0PNqbSuCzKDdgUGa/Ui34DXV00lrPzarvStraMgEKEhna4/aWmXQFEoc+angGQw15UcsgrdRj8
VcTaSnv2GD47BfLY/lLTrhDgYwlERpUR11oPIS27gJZCKjrl1QYOJCcSwmRpjlX0zEJFIQuk7s1B
0iB1dY1XSHuADZ4ADohXgMZJtaowT0k4hVeKTqU0KdLjSdmn66p4Mo5FShvNOEUYgbDF7mW5VIRl
JSsW8l2ZzfbQky8iOPgwaq5VnNIGDIBmiRgppOwvNa2skJSwJrgekPc+PDIQBCfniRQZI0yZlGYe
ha2sNJ9TjuKAC7cX/9kNtHaZSUQbIQSoysq2s0IpyULlrvKf8qwqlyszBJISMmxNLEofNUGSBvTN
0MIsr6bvsUCfWBMU/cqfq+h7XAfknXcHzMHO74VIDDaAQ9ZrQkozpnXAW0xwFaMi/KlobYn0qW+j
Vg3Swc7vzsDgBMHor6X62A7tE8Q4dlE5rNJGFaO3Kk5hRwO+IU3WGVcBhaWqjgmvAcn2qsjsenlU
6YNKS6aaXQFjFok9+M60WvexKgJHohhbV9WJkg8KHKLUxow4tue93cG+K7cqjOEASxS3LGTwrj4I
8Jr2czDO8jsfP0HwLalw7B+l3HKInhqayCbs6n7k/PZasvcdT83wjeq6Sbgo+kH7S8VVEYOCi0TM
z6VHjtJU100ietwMUyQFroLa9tEBnSNIQbd2f6loZkVQHFaKFPPoaCNR67oqNL9JNwYyktWqNPcK
FGOa9emaUdIXA7yj4APljPdK02BnzMClD4O6Kz1gDbsK8ARJkmdVkYmaUSyUUF4nCn5UjfuhXogu
ARIhrdWQOTwoYCtsQGAiCkwoc+jB1PtRNYTPBjpVR6/sgYbv5VnQi9WuacCUZbAQ0JhIvjImtmP+
R4mU0JUorcYemwaEdhVkvdCDLK1qFQMp54LhyUpHBjG2kLC6rgpWE3xEbHR1tfcK1TbgghqyVdOe
kKuJfh95ILq6fcRpUHPIZGoj2sp0xBuJ960VLtR0wTaUagmygWNlTkT3vaIb7D7s6SMu2Ca8JU4G
nSg3k5KemO50YYbif6i+kBd3XRXMBjVGvnYdmHAmG9aWxlWQgjorVjP/Q4oN/r1Gnz2z5Kq2o05V
QWZ7l21u5V44EqeQ54hmuspZsZR5aOuBYo1WXR+0P7Bqma5QR/btvYJSKmJcNUapJF4tQ7QhYfAp
Yc730MPiPpeCNMXSCniVKsnBCaK2gWMGoajsipKrglGEE8FHFAWqHvTJvOf0sIDR37dMNuMV6AjI
BCI6VJljNX0QkBINSBhb6hu9xCt4F7r2Wxp20IgpBfEINZ0OszZ1mqFp1UKEq48SDzQFkN17/Y/m
5sAVA3CS/FRpoJpOB14ofCUpe9Et0N28UhGGRghAVdvXpnllk8C3MGHhl06JVVMQdOTVCmpPYG4y
77SHsE0aDkiiaqfSBqgx5SSEtLHsLzVXBXVuYnxMCVVBALLuYRuIHVXXmpV0pM+JNgiZ8FoFKGo2
w2FUmbCE0hpIWy/NcHI6mExS75WmK4ag41F7JK+4D+sUPEFITxkeBHAGWrMsnUs8wPYAsnRj1IlP
064A2Qrj/N7uKBmgUNaBFIC95ZD3Ax3QXEe4yhyIe7txELaxKiIrC6O7/LmaJ8iAHQoSCamY6mYf
NAPcGVIR96ooxCONVYGKqvyYCKBIIm6a2aDP9GBXQKXxZgbuvjQbLeosnpkXQRVVZfI5boczDobI
aee7dIYOvOdgtChzAdeXF3bjYK/IbADcD7y68ueKembxBczHY8uTEpaRZjfoAGAawKQGVJqgPpQU
nJAUZpUM39jEbHYKdCSCPWgZiIqSTKus6QUtLBISHIQgOFJ1vVDJVbGkfRIqJKRoqXR0Dd+Ei08Y
KMD0ceeDQZGRZ3uipIoRCnZEzj7nRebAdV0OASFFe5gOqvJqwm0IVbMYUKOqaFbNoyMjVVBFIh3E
Jnb3xegKYSiwFDWw1PTF0LgYqwIzR+XyoNSM6e1B2pxkHv/Tda8At6FECvZd9WOILlvD61CFNPeS
kfvNpKbXke+AVWRLM021j70CMxTcTsanNVZjP0RM6H77S83VQOFBAGpQajDIPlRAmIsghZIaSWnS
zTGvMjRPmkPKS0mnQwArWKz0UULl7GxlyQNtSbgrTA2l2cZewRUzPV3oO/dWWEHfA+0bdg4JMmBp
L+MAUG5jeYWMfHByGJ4oywXzsdwiZWSoWkGdUB5auCTHgqH0EL26HBuaNOrWyfbJAUdgtBWh0P76
gaz431i65S//VYbeo2kQ3p7FeZAHd8v9RL/3d8sizL/7C4/f4Nmd3G774vbnnxDiO/i9j9vFXXnn
8nfkz78cDBzYUzsf/LCmeu4/Z/XPq+/X/ugHz6q/VP2Xl8FdNsluptv9D7bVp3w9ie5+/mk0CW8n
y58efnIaH+s/y2N//ungYz5wrk/d932wnGRy7/pWsijIPdjkKn99yb93749JGEQHN6aQ6hExd73x
p0kY3j27vQufjSbFzeETEM7u4aO/TrJcnvDswyTOJ/HtXVZ/alkf+vGhYmEzu36R15Ms+PY/SX2j
+t6QMeq/+vtv9nri307Cu/hgefjk1G962Dejb//KbpM/GzeXaVSEdV2XpfVWkY2jutLDxz5Jwm//
XE0ab5MM3cOndv3Yv+bht39gWW4aL3Q/sa2H20eTXRIfGgEpi8Hw6WFl3hZ5EU22Bx+9unsPS/Np
Uiy+/feB/apujp/quu6jSVrc5d/+Ud9JjlF1d3xS17tfFJNVMMnu6js9uHsPhuayCMKDQ1R+cKMH
A8AHD+Jv/zx2d73+Mn/fvLwrgvj22z+P7BejFwuwCPJJ+Kyej1V/3r8WXwbMdH2113f5sdXpwUON
ivg2iCcR7vzYE3o4r5+Cm+nk0G1XW6eXE7WcxEf3vNHDifo1a3rt6pP3cJ5Oku3k5pgp6MOljqbJ
zbd/1fvur70oVI2ue/FXHEeSFsGR7SKDzrre/mgcUy67zM7ufPvi5piFFFJi11uP7ohQ69v8teYy
V7Trra8mzzCSsyA7suii0N31/iz6s1/j2wzP94wg8tnbLFkFt3fxzbG3bH93Ex3LKu47zdq5Rpkm
ffcXyHbkxjfh3ST75X8BAAD//w==</cx:binary>
              </cx:geoCache>
            </cx:geography>
          </cx:layoutPr>
        </cx:series>
      </cx:plotAreaRegion>
    </cx:plotArea>
    <cx:legend pos="r" align="min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49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85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3175">
        <a:solidFill>
          <a:schemeClr val="bg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microsoft.com/office/2014/relationships/chartEx" Target="../charts/chartEx1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75559</xdr:colOff>
      <xdr:row>5</xdr:row>
      <xdr:rowOff>2834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96578" cy="847354"/>
        </a:xfrm>
        <a:prstGeom prst="rect">
          <a:avLst/>
        </a:prstGeom>
      </xdr:spPr>
    </xdr:pic>
    <xdr:clientData/>
  </xdr:twoCellAnchor>
  <xdr:twoCellAnchor>
    <xdr:from>
      <xdr:col>13</xdr:col>
      <xdr:colOff>73269</xdr:colOff>
      <xdr:row>28</xdr:row>
      <xdr:rowOff>14654</xdr:rowOff>
    </xdr:from>
    <xdr:to>
      <xdr:col>21</xdr:col>
      <xdr:colOff>322384</xdr:colOff>
      <xdr:row>37</xdr:row>
      <xdr:rowOff>141501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131885</xdr:colOff>
      <xdr:row>39</xdr:row>
      <xdr:rowOff>146538</xdr:rowOff>
    </xdr:from>
    <xdr:to>
      <xdr:col>21</xdr:col>
      <xdr:colOff>86549</xdr:colOff>
      <xdr:row>50</xdr:row>
      <xdr:rowOff>29307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117231</xdr:colOff>
      <xdr:row>52</xdr:row>
      <xdr:rowOff>168519</xdr:rowOff>
    </xdr:from>
    <xdr:to>
      <xdr:col>21</xdr:col>
      <xdr:colOff>71895</xdr:colOff>
      <xdr:row>62</xdr:row>
      <xdr:rowOff>126847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1203905" cy="843232"/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03905" cy="843232"/>
        </a:xfrm>
        <a:prstGeom prst="rect">
          <a:avLst/>
        </a:prstGeom>
      </xdr:spPr>
    </xdr:pic>
    <xdr:clientData/>
  </xdr:oneCellAnchor>
  <xdr:twoCellAnchor>
    <xdr:from>
      <xdr:col>0</xdr:col>
      <xdr:colOff>432288</xdr:colOff>
      <xdr:row>98</xdr:row>
      <xdr:rowOff>190499</xdr:rowOff>
    </xdr:from>
    <xdr:to>
      <xdr:col>21</xdr:col>
      <xdr:colOff>300404</xdr:colOff>
      <xdr:row>114</xdr:row>
      <xdr:rowOff>51288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152400</xdr:colOff>
      <xdr:row>115</xdr:row>
      <xdr:rowOff>17584</xdr:rowOff>
    </xdr:from>
    <xdr:to>
      <xdr:col>21</xdr:col>
      <xdr:colOff>304800</xdr:colOff>
      <xdr:row>124</xdr:row>
      <xdr:rowOff>99652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380999</xdr:colOff>
      <xdr:row>130</xdr:row>
      <xdr:rowOff>0</xdr:rowOff>
    </xdr:from>
    <xdr:to>
      <xdr:col>21</xdr:col>
      <xdr:colOff>246915</xdr:colOff>
      <xdr:row>151</xdr:row>
      <xdr:rowOff>58615</xdr:rowOff>
    </xdr:to>
    <mc:AlternateContent xmlns:mc="http://schemas.openxmlformats.org/markup-compatibility/2006">
      <mc:Choice xmlns="" xmlns:cx4="http://schemas.microsoft.com/office/drawing/2016/5/10/chartex" Requires="cx4">
        <xdr:graphicFrame macro="">
          <xdr:nvGraphicFramePr>
            <xdr:cNvPr id="10" name="Gráfico 9">
              <a:extLst>
                <a:ext uri="{FF2B5EF4-FFF2-40B4-BE49-F238E27FC236}">
                  <a16:creationId xmlns:a16="http://schemas.microsoft.com/office/drawing/2014/main" id="{7C810B26-E7D5-401D-ACCF-DBB2FF1CA31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7"/>
            </a:graphicData>
          </a:graphic>
        </xdr:graphicFrame>
      </mc:Choice>
      <mc:Fallback>
        <xdr:sp macro="" textlink="">
          <xdr:nvSpPr>
            <xdr:cNvPr id="6" name="Rectángulo 5">
              <a:extLst>
                <a:ext uri="{FF2B5EF4-FFF2-40B4-BE49-F238E27FC236}">
                  <a16:creationId xmlns:a16="http://schemas.microsoft.com/office/drawing/2014/main" id="{00000000-0008-0000-0200-000006000000}"/>
                </a:ext>
              </a:extLst>
            </xdr:cNvPr>
            <xdr:cNvSpPr>
              <a:spLocks noTextEdit="1"/>
            </xdr:cNvSpPr>
          </xdr:nvSpPr>
          <xdr:spPr>
            <a:xfrm>
              <a:off x="5265419" y="23393400"/>
              <a:ext cx="3569236" cy="367049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75559</xdr:colOff>
      <xdr:row>4</xdr:row>
      <xdr:rowOff>172819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99509" cy="8300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54"/>
  <sheetViews>
    <sheetView workbookViewId="0"/>
  </sheetViews>
  <sheetFormatPr baseColWidth="10" defaultColWidth="9.140625" defaultRowHeight="15" x14ac:dyDescent="0.25"/>
  <cols>
    <col min="1" max="1" width="87.42578125" customWidth="1"/>
    <col min="2" max="2" width="34.85546875" customWidth="1"/>
    <col min="3" max="3" width="60" customWidth="1"/>
    <col min="4" max="4" width="66.42578125" customWidth="1"/>
    <col min="5" max="5" width="72.85546875" customWidth="1"/>
    <col min="16" max="16" width="36.85546875" customWidth="1"/>
  </cols>
  <sheetData>
    <row r="1" spans="1:17" x14ac:dyDescent="0.25"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</row>
    <row r="2" spans="1:17" x14ac:dyDescent="0.25">
      <c r="A2" t="str">
        <f ca="1">B2&amp;";"&amp;D2&amp;";"&amp;E2</f>
        <v>Total;Total;Total</v>
      </c>
      <c r="B2" t="str">
        <f ca="1">+IFERROR(_xlfn.XLOOKUP(C2,DIVIPOLA!G:G,DIVIPOLA!F:F),C2)</f>
        <v>Total</v>
      </c>
      <c r="C2" t="s">
        <v>15</v>
      </c>
      <c r="D2" t="s">
        <v>15</v>
      </c>
      <c r="E2" t="s">
        <v>15</v>
      </c>
      <c r="F2">
        <v>8365</v>
      </c>
      <c r="G2">
        <v>100</v>
      </c>
      <c r="H2">
        <v>1654</v>
      </c>
      <c r="I2">
        <v>1170</v>
      </c>
      <c r="J2">
        <v>488483</v>
      </c>
      <c r="K2">
        <v>207074</v>
      </c>
      <c r="L2">
        <v>224836</v>
      </c>
      <c r="M2">
        <v>56645</v>
      </c>
      <c r="N2">
        <v>179660</v>
      </c>
      <c r="O2">
        <v>39275</v>
      </c>
      <c r="P2">
        <v>435911194875</v>
      </c>
      <c r="Q2">
        <v>100</v>
      </c>
    </row>
    <row r="3" spans="1:17" x14ac:dyDescent="0.25">
      <c r="A3" t="str">
        <f t="shared" ref="A3:A66" ca="1" si="0">B3&amp;";"&amp;D3&amp;";"&amp;E3</f>
        <v>AMAZONAS;Total;Total</v>
      </c>
      <c r="B3" t="str">
        <f ca="1">+IFERROR(_xlfn.XLOOKUP(C3,DIVIPOLA!G:G,DIVIPOLA!F:F),C3)</f>
        <v>AMAZONAS</v>
      </c>
      <c r="C3" t="s">
        <v>16</v>
      </c>
      <c r="D3" t="s">
        <v>15</v>
      </c>
      <c r="E3" t="s">
        <v>15</v>
      </c>
      <c r="F3">
        <v>5</v>
      </c>
      <c r="G3">
        <v>5.9780009564801527E-2</v>
      </c>
      <c r="H3">
        <v>0</v>
      </c>
      <c r="I3">
        <v>0</v>
      </c>
      <c r="J3">
        <v>6</v>
      </c>
      <c r="K3">
        <v>10</v>
      </c>
      <c r="L3">
        <v>7</v>
      </c>
      <c r="M3">
        <v>10</v>
      </c>
      <c r="N3">
        <v>1</v>
      </c>
      <c r="O3">
        <v>4</v>
      </c>
      <c r="P3">
        <v>15088450</v>
      </c>
      <c r="Q3">
        <v>3.4613767491444591E-3</v>
      </c>
    </row>
    <row r="4" spans="1:17" x14ac:dyDescent="0.25">
      <c r="A4" t="str">
        <f t="shared" ca="1" si="0"/>
        <v>ANTIOQUIA;Total;Total</v>
      </c>
      <c r="B4" t="str">
        <f ca="1">+IFERROR(_xlfn.XLOOKUP(C4,DIVIPOLA!G:G,DIVIPOLA!F:F),C4)</f>
        <v>ANTIOQUIA</v>
      </c>
      <c r="C4" t="s">
        <v>17</v>
      </c>
      <c r="D4" t="s">
        <v>15</v>
      </c>
      <c r="E4" t="s">
        <v>15</v>
      </c>
      <c r="F4">
        <v>1899</v>
      </c>
      <c r="G4">
        <v>22.70444763271162</v>
      </c>
      <c r="H4">
        <v>200</v>
      </c>
      <c r="I4">
        <v>180</v>
      </c>
      <c r="J4">
        <v>84865</v>
      </c>
      <c r="K4">
        <v>36952</v>
      </c>
      <c r="L4">
        <v>35426</v>
      </c>
      <c r="M4">
        <v>8904</v>
      </c>
      <c r="N4">
        <v>37712</v>
      </c>
      <c r="O4">
        <v>8471</v>
      </c>
      <c r="P4">
        <v>76696290450</v>
      </c>
      <c r="Q4">
        <v>17.594567799161631</v>
      </c>
    </row>
    <row r="5" spans="1:17" x14ac:dyDescent="0.25">
      <c r="A5" t="str">
        <f t="shared" ca="1" si="0"/>
        <v>ARAUCA;Total;Total</v>
      </c>
      <c r="B5" t="str">
        <f ca="1">+IFERROR(_xlfn.XLOOKUP(C5,DIVIPOLA!G:G,DIVIPOLA!F:F),C5)</f>
        <v>ARAUCA</v>
      </c>
      <c r="C5" t="s">
        <v>18</v>
      </c>
      <c r="D5" t="s">
        <v>15</v>
      </c>
      <c r="E5" t="s">
        <v>15</v>
      </c>
      <c r="F5">
        <v>17</v>
      </c>
      <c r="G5">
        <v>0.2032520325203252</v>
      </c>
      <c r="H5">
        <v>2</v>
      </c>
      <c r="I5">
        <v>0</v>
      </c>
      <c r="J5">
        <v>55</v>
      </c>
      <c r="K5">
        <v>90</v>
      </c>
      <c r="L5">
        <v>16</v>
      </c>
      <c r="M5">
        <v>16</v>
      </c>
      <c r="N5">
        <v>24</v>
      </c>
      <c r="O5">
        <v>3</v>
      </c>
      <c r="P5">
        <v>85980700</v>
      </c>
      <c r="Q5">
        <v>1.972446446488307E-2</v>
      </c>
    </row>
    <row r="6" spans="1:17" x14ac:dyDescent="0.25">
      <c r="A6" t="str">
        <f t="shared" ca="1" si="0"/>
        <v>SAN_ANDRÉS_PROVIDENCIA_Y_SANTA_CATALINA;Total;Total</v>
      </c>
      <c r="B6" t="str">
        <f ca="1">+IFERROR(_xlfn.XLOOKUP(C6,DIVIPOLA!G:G,DIVIPOLA!F:F),C6)</f>
        <v>SAN_ANDRÉS_PROVIDENCIA_Y_SANTA_CATALINA</v>
      </c>
      <c r="C6" t="s">
        <v>1189</v>
      </c>
      <c r="D6" t="s">
        <v>15</v>
      </c>
      <c r="E6" t="s">
        <v>15</v>
      </c>
      <c r="F6">
        <v>9</v>
      </c>
      <c r="G6">
        <v>0.1076040172166428</v>
      </c>
      <c r="H6">
        <v>0</v>
      </c>
      <c r="I6">
        <v>0</v>
      </c>
      <c r="J6">
        <v>138</v>
      </c>
      <c r="K6">
        <v>180</v>
      </c>
      <c r="L6">
        <v>113</v>
      </c>
      <c r="M6">
        <v>51</v>
      </c>
      <c r="N6">
        <v>35</v>
      </c>
      <c r="O6">
        <v>10</v>
      </c>
      <c r="P6">
        <v>212038450</v>
      </c>
      <c r="Q6">
        <v>4.8642833475580988E-2</v>
      </c>
    </row>
    <row r="7" spans="1:17" x14ac:dyDescent="0.25">
      <c r="A7" t="str">
        <f t="shared" ca="1" si="0"/>
        <v>ATLÁNTICO;Total;Total</v>
      </c>
      <c r="B7" t="str">
        <f ca="1">+IFERROR(_xlfn.XLOOKUP(C7,DIVIPOLA!G:G,DIVIPOLA!F:F),C7)</f>
        <v>ATLÁNTICO</v>
      </c>
      <c r="C7" t="s">
        <v>19</v>
      </c>
      <c r="D7" t="s">
        <v>15</v>
      </c>
      <c r="E7" t="s">
        <v>15</v>
      </c>
      <c r="F7">
        <v>287</v>
      </c>
      <c r="G7">
        <v>3.4313725490196081</v>
      </c>
      <c r="H7">
        <v>69</v>
      </c>
      <c r="I7">
        <v>36</v>
      </c>
      <c r="J7">
        <v>16102</v>
      </c>
      <c r="K7">
        <v>7299</v>
      </c>
      <c r="L7">
        <v>11236</v>
      </c>
      <c r="M7">
        <v>3240</v>
      </c>
      <c r="N7">
        <v>11917</v>
      </c>
      <c r="O7">
        <v>2796</v>
      </c>
      <c r="P7">
        <v>17920469450</v>
      </c>
      <c r="Q7">
        <v>4.1110582126052444</v>
      </c>
    </row>
    <row r="8" spans="1:17" x14ac:dyDescent="0.25">
      <c r="A8" t="str">
        <f t="shared" ca="1" si="0"/>
        <v>BOGOTÁ;Total;Total</v>
      </c>
      <c r="B8" t="str">
        <f ca="1">+IFERROR(_xlfn.XLOOKUP(C8,DIVIPOLA!G:G,DIVIPOLA!F:F),C8)</f>
        <v>BOGOTÁ</v>
      </c>
      <c r="C8" t="s">
        <v>1146</v>
      </c>
      <c r="D8" t="s">
        <v>15</v>
      </c>
      <c r="E8" t="s">
        <v>15</v>
      </c>
      <c r="F8">
        <v>2741</v>
      </c>
      <c r="G8">
        <v>32.771401243424201</v>
      </c>
      <c r="H8">
        <v>932</v>
      </c>
      <c r="I8">
        <v>629</v>
      </c>
      <c r="J8">
        <v>259371</v>
      </c>
      <c r="K8">
        <v>99800</v>
      </c>
      <c r="L8">
        <v>93941</v>
      </c>
      <c r="M8">
        <v>20957</v>
      </c>
      <c r="N8">
        <v>68493</v>
      </c>
      <c r="O8">
        <v>14970</v>
      </c>
      <c r="P8">
        <v>208383088225</v>
      </c>
      <c r="Q8">
        <v>47.804272572526237</v>
      </c>
    </row>
    <row r="9" spans="1:17" x14ac:dyDescent="0.25">
      <c r="A9" t="str">
        <f t="shared" ca="1" si="0"/>
        <v>BOLÍVAR;Total;Total</v>
      </c>
      <c r="B9" t="str">
        <f ca="1">+IFERROR(_xlfn.XLOOKUP(C9,DIVIPOLA!G:G,DIVIPOLA!F:F),C9)</f>
        <v>BOLÍVAR</v>
      </c>
      <c r="C9" t="s">
        <v>21</v>
      </c>
      <c r="D9" t="s">
        <v>15</v>
      </c>
      <c r="E9" t="s">
        <v>15</v>
      </c>
      <c r="F9">
        <v>178</v>
      </c>
      <c r="G9">
        <v>2.1281683405069352</v>
      </c>
      <c r="H9">
        <v>18</v>
      </c>
      <c r="I9">
        <v>0</v>
      </c>
      <c r="J9">
        <v>7450</v>
      </c>
      <c r="K9">
        <v>2496</v>
      </c>
      <c r="L9">
        <v>3087</v>
      </c>
      <c r="M9">
        <v>882</v>
      </c>
      <c r="N9">
        <v>3285</v>
      </c>
      <c r="O9">
        <v>923</v>
      </c>
      <c r="P9">
        <v>6429379775</v>
      </c>
      <c r="Q9">
        <v>1.4749365020664571</v>
      </c>
    </row>
    <row r="10" spans="1:17" x14ac:dyDescent="0.25">
      <c r="A10" t="str">
        <f t="shared" ca="1" si="0"/>
        <v>BOYACÁ;Total;Total</v>
      </c>
      <c r="B10" t="str">
        <f ca="1">+IFERROR(_xlfn.XLOOKUP(C10,DIVIPOLA!G:G,DIVIPOLA!F:F),C10)</f>
        <v>BOYACÁ</v>
      </c>
      <c r="C10" t="s">
        <v>22</v>
      </c>
      <c r="D10" t="s">
        <v>15</v>
      </c>
      <c r="E10" t="s">
        <v>15</v>
      </c>
      <c r="F10">
        <v>109</v>
      </c>
      <c r="G10">
        <v>1.3032042085126729</v>
      </c>
      <c r="H10">
        <v>11</v>
      </c>
      <c r="I10">
        <v>7</v>
      </c>
      <c r="J10">
        <v>2054</v>
      </c>
      <c r="K10">
        <v>1137</v>
      </c>
      <c r="L10">
        <v>896</v>
      </c>
      <c r="M10">
        <v>344</v>
      </c>
      <c r="N10">
        <v>792</v>
      </c>
      <c r="O10">
        <v>315</v>
      </c>
      <c r="P10">
        <v>2060409000</v>
      </c>
      <c r="Q10">
        <v>0.47266961194343932</v>
      </c>
    </row>
    <row r="11" spans="1:17" x14ac:dyDescent="0.25">
      <c r="A11" t="str">
        <f t="shared" ca="1" si="0"/>
        <v>CALDAS;Total;Total</v>
      </c>
      <c r="B11" t="str">
        <f ca="1">+IFERROR(_xlfn.XLOOKUP(C11,DIVIPOLA!G:G,DIVIPOLA!F:F),C11)</f>
        <v>CALDAS</v>
      </c>
      <c r="C11" t="s">
        <v>23</v>
      </c>
      <c r="D11" t="s">
        <v>15</v>
      </c>
      <c r="E11" t="s">
        <v>15</v>
      </c>
      <c r="F11">
        <v>159</v>
      </c>
      <c r="G11">
        <v>1.901004304160689</v>
      </c>
      <c r="H11">
        <v>8</v>
      </c>
      <c r="I11">
        <v>15</v>
      </c>
      <c r="J11">
        <v>3284</v>
      </c>
      <c r="K11">
        <v>1215</v>
      </c>
      <c r="L11">
        <v>1934</v>
      </c>
      <c r="M11">
        <v>658</v>
      </c>
      <c r="N11">
        <v>1815</v>
      </c>
      <c r="O11">
        <v>496</v>
      </c>
      <c r="P11">
        <v>3263514475</v>
      </c>
      <c r="Q11">
        <v>0.74866889072511666</v>
      </c>
    </row>
    <row r="12" spans="1:17" x14ac:dyDescent="0.25">
      <c r="A12" t="str">
        <f t="shared" ca="1" si="0"/>
        <v>CAQUETÁ;Total;Total</v>
      </c>
      <c r="B12" t="str">
        <f ca="1">+IFERROR(_xlfn.XLOOKUP(C12,DIVIPOLA!G:G,DIVIPOLA!F:F),C12)</f>
        <v>CAQUETÁ</v>
      </c>
      <c r="C12" t="s">
        <v>24</v>
      </c>
      <c r="D12" t="s">
        <v>15</v>
      </c>
      <c r="E12" t="s">
        <v>15</v>
      </c>
      <c r="F12">
        <v>26</v>
      </c>
      <c r="G12">
        <v>0.31085604973696801</v>
      </c>
      <c r="H12">
        <v>0</v>
      </c>
      <c r="I12">
        <v>1</v>
      </c>
      <c r="J12">
        <v>194</v>
      </c>
      <c r="K12">
        <v>271</v>
      </c>
      <c r="L12">
        <v>62</v>
      </c>
      <c r="M12">
        <v>54</v>
      </c>
      <c r="N12">
        <v>58</v>
      </c>
      <c r="O12">
        <v>42</v>
      </c>
      <c r="P12">
        <v>285208300</v>
      </c>
      <c r="Q12">
        <v>6.5428415661185721E-2</v>
      </c>
    </row>
    <row r="13" spans="1:17" x14ac:dyDescent="0.25">
      <c r="A13" t="str">
        <f t="shared" ca="1" si="0"/>
        <v>CASANARE;Total;Total</v>
      </c>
      <c r="B13" t="str">
        <f ca="1">+IFERROR(_xlfn.XLOOKUP(C13,DIVIPOLA!G:G,DIVIPOLA!F:F),C13)</f>
        <v>CASANARE</v>
      </c>
      <c r="C13" t="s">
        <v>25</v>
      </c>
      <c r="D13" t="s">
        <v>15</v>
      </c>
      <c r="E13" t="s">
        <v>15</v>
      </c>
      <c r="F13">
        <v>44</v>
      </c>
      <c r="G13">
        <v>0.52606408417025341</v>
      </c>
      <c r="H13">
        <v>10</v>
      </c>
      <c r="I13">
        <v>1</v>
      </c>
      <c r="J13">
        <v>178</v>
      </c>
      <c r="K13">
        <v>144</v>
      </c>
      <c r="L13">
        <v>196</v>
      </c>
      <c r="M13">
        <v>165</v>
      </c>
      <c r="N13">
        <v>158</v>
      </c>
      <c r="O13">
        <v>74</v>
      </c>
      <c r="P13">
        <v>328632850</v>
      </c>
      <c r="Q13">
        <v>7.5390255857631414E-2</v>
      </c>
    </row>
    <row r="14" spans="1:17" x14ac:dyDescent="0.25">
      <c r="A14" t="str">
        <f t="shared" ca="1" si="0"/>
        <v>CAUCA;Total;Total</v>
      </c>
      <c r="B14" t="str">
        <f ca="1">+IFERROR(_xlfn.XLOOKUP(C14,DIVIPOLA!G:G,DIVIPOLA!F:F),C14)</f>
        <v>CAUCA</v>
      </c>
      <c r="C14" t="s">
        <v>26</v>
      </c>
      <c r="D14" t="s">
        <v>15</v>
      </c>
      <c r="E14" t="s">
        <v>15</v>
      </c>
      <c r="F14">
        <v>46</v>
      </c>
      <c r="G14">
        <v>0.54997608799617403</v>
      </c>
      <c r="H14">
        <v>5</v>
      </c>
      <c r="I14">
        <v>0</v>
      </c>
      <c r="J14">
        <v>604</v>
      </c>
      <c r="K14">
        <v>533</v>
      </c>
      <c r="L14">
        <v>699</v>
      </c>
      <c r="M14">
        <v>277</v>
      </c>
      <c r="N14">
        <v>1081</v>
      </c>
      <c r="O14">
        <v>417</v>
      </c>
      <c r="P14">
        <v>1183868075</v>
      </c>
      <c r="Q14">
        <v>0.2715861091669064</v>
      </c>
    </row>
    <row r="15" spans="1:17" x14ac:dyDescent="0.25">
      <c r="A15" t="str">
        <f t="shared" ca="1" si="0"/>
        <v>CESAR;Total;Total</v>
      </c>
      <c r="B15" t="str">
        <f ca="1">+IFERROR(_xlfn.XLOOKUP(C15,DIVIPOLA!G:G,DIVIPOLA!F:F),C15)</f>
        <v>CESAR</v>
      </c>
      <c r="C15" t="s">
        <v>27</v>
      </c>
      <c r="D15" t="s">
        <v>15</v>
      </c>
      <c r="E15" t="s">
        <v>15</v>
      </c>
      <c r="F15">
        <v>43</v>
      </c>
      <c r="G15">
        <v>0.51410808225729321</v>
      </c>
      <c r="H15">
        <v>5</v>
      </c>
      <c r="I15">
        <v>2</v>
      </c>
      <c r="J15">
        <v>428</v>
      </c>
      <c r="K15">
        <v>533</v>
      </c>
      <c r="L15">
        <v>196</v>
      </c>
      <c r="M15">
        <v>185</v>
      </c>
      <c r="N15">
        <v>256</v>
      </c>
      <c r="O15">
        <v>172</v>
      </c>
      <c r="P15">
        <v>681870475</v>
      </c>
      <c r="Q15">
        <v>0.15642498786111819</v>
      </c>
    </row>
    <row r="16" spans="1:17" x14ac:dyDescent="0.25">
      <c r="A16" t="str">
        <f t="shared" ca="1" si="0"/>
        <v>CHOCÓ;Total;Total</v>
      </c>
      <c r="B16" t="str">
        <f ca="1">+IFERROR(_xlfn.XLOOKUP(C16,DIVIPOLA!G:G,DIVIPOLA!F:F),C16)</f>
        <v>CHOCÓ</v>
      </c>
      <c r="C16" t="s">
        <v>28</v>
      </c>
      <c r="D16" t="s">
        <v>15</v>
      </c>
      <c r="E16" t="s">
        <v>15</v>
      </c>
      <c r="F16">
        <v>3</v>
      </c>
      <c r="G16">
        <v>3.5868005738880923E-2</v>
      </c>
      <c r="H16">
        <v>0</v>
      </c>
      <c r="I16">
        <v>0</v>
      </c>
      <c r="J16">
        <v>2</v>
      </c>
      <c r="K16">
        <v>0</v>
      </c>
      <c r="L16">
        <v>3</v>
      </c>
      <c r="M16">
        <v>8</v>
      </c>
      <c r="N16">
        <v>0</v>
      </c>
      <c r="O16">
        <v>0</v>
      </c>
      <c r="P16">
        <v>4828200</v>
      </c>
      <c r="Q16">
        <v>1.1076167015312559E-3</v>
      </c>
    </row>
    <row r="17" spans="1:17" x14ac:dyDescent="0.25">
      <c r="A17" t="str">
        <f t="shared" ca="1" si="0"/>
        <v>CUNDINAMARCA;Total;Total</v>
      </c>
      <c r="B17" t="str">
        <f ca="1">+IFERROR(_xlfn.XLOOKUP(C17,DIVIPOLA!G:G,DIVIPOLA!F:F),C17)</f>
        <v>CUNDINAMARCA</v>
      </c>
      <c r="C17" t="s">
        <v>29</v>
      </c>
      <c r="D17" t="s">
        <v>15</v>
      </c>
      <c r="E17" t="s">
        <v>15</v>
      </c>
      <c r="F17">
        <v>389</v>
      </c>
      <c r="G17">
        <v>4.6508847441415586</v>
      </c>
      <c r="H17">
        <v>40</v>
      </c>
      <c r="I17">
        <v>20</v>
      </c>
      <c r="J17">
        <v>11415</v>
      </c>
      <c r="K17">
        <v>4589</v>
      </c>
      <c r="L17">
        <v>6055</v>
      </c>
      <c r="M17">
        <v>1516</v>
      </c>
      <c r="N17">
        <v>4098</v>
      </c>
      <c r="O17">
        <v>724</v>
      </c>
      <c r="P17">
        <v>10267024950</v>
      </c>
      <c r="Q17">
        <v>2.3553142599018488</v>
      </c>
    </row>
    <row r="18" spans="1:17" x14ac:dyDescent="0.25">
      <c r="A18" t="str">
        <f t="shared" ca="1" si="0"/>
        <v>CÓRDOBA;Total;Total</v>
      </c>
      <c r="B18" t="str">
        <f ca="1">+IFERROR(_xlfn.XLOOKUP(C18,DIVIPOLA!G:G,DIVIPOLA!F:F),C18)</f>
        <v>CÓRDOBA</v>
      </c>
      <c r="C18" t="s">
        <v>30</v>
      </c>
      <c r="D18" t="s">
        <v>15</v>
      </c>
      <c r="E18" t="s">
        <v>15</v>
      </c>
      <c r="F18">
        <v>90</v>
      </c>
      <c r="G18">
        <v>1.0760401721664281</v>
      </c>
      <c r="H18">
        <v>20</v>
      </c>
      <c r="I18">
        <v>13</v>
      </c>
      <c r="J18">
        <v>5300</v>
      </c>
      <c r="K18">
        <v>5615</v>
      </c>
      <c r="L18">
        <v>2997</v>
      </c>
      <c r="M18">
        <v>1903</v>
      </c>
      <c r="N18">
        <v>3263</v>
      </c>
      <c r="O18">
        <v>1205</v>
      </c>
      <c r="P18">
        <v>7691260850</v>
      </c>
      <c r="Q18">
        <v>1.764419239736027</v>
      </c>
    </row>
    <row r="19" spans="1:17" x14ac:dyDescent="0.25">
      <c r="A19" t="str">
        <f t="shared" ca="1" si="0"/>
        <v>GUAVIARE;Total;Total</v>
      </c>
      <c r="B19" t="str">
        <f ca="1">+IFERROR(_xlfn.XLOOKUP(C19,DIVIPOLA!G:G,DIVIPOLA!F:F),C19)</f>
        <v>GUAVIARE</v>
      </c>
      <c r="C19" t="s">
        <v>31</v>
      </c>
      <c r="D19" t="s">
        <v>15</v>
      </c>
      <c r="E19" t="s">
        <v>15</v>
      </c>
      <c r="F19">
        <v>3</v>
      </c>
      <c r="G19">
        <v>3.5868005738880923E-2</v>
      </c>
      <c r="H19">
        <v>0</v>
      </c>
      <c r="I19">
        <v>0</v>
      </c>
      <c r="J19">
        <v>9</v>
      </c>
      <c r="K19">
        <v>9</v>
      </c>
      <c r="L19">
        <v>12</v>
      </c>
      <c r="M19">
        <v>5</v>
      </c>
      <c r="N19">
        <v>0</v>
      </c>
      <c r="O19">
        <v>1</v>
      </c>
      <c r="P19">
        <v>13585000</v>
      </c>
      <c r="Q19">
        <v>3.1164767180941371E-3</v>
      </c>
    </row>
    <row r="20" spans="1:17" x14ac:dyDescent="0.25">
      <c r="A20" t="str">
        <f t="shared" ca="1" si="0"/>
        <v>HUILA;Total;Total</v>
      </c>
      <c r="B20" t="str">
        <f ca="1">+IFERROR(_xlfn.XLOOKUP(C20,DIVIPOLA!G:G,DIVIPOLA!F:F),C20)</f>
        <v>HUILA</v>
      </c>
      <c r="C20" t="s">
        <v>32</v>
      </c>
      <c r="D20" t="s">
        <v>15</v>
      </c>
      <c r="E20" t="s">
        <v>15</v>
      </c>
      <c r="F20">
        <v>89</v>
      </c>
      <c r="G20">
        <v>1.0640841702534669</v>
      </c>
      <c r="H20">
        <v>18</v>
      </c>
      <c r="I20">
        <v>5</v>
      </c>
      <c r="J20">
        <v>2181</v>
      </c>
      <c r="K20">
        <v>1565</v>
      </c>
      <c r="L20">
        <v>1056</v>
      </c>
      <c r="M20">
        <v>498</v>
      </c>
      <c r="N20">
        <v>846</v>
      </c>
      <c r="O20">
        <v>269</v>
      </c>
      <c r="P20">
        <v>2457417300</v>
      </c>
      <c r="Q20">
        <v>0.56374558719850976</v>
      </c>
    </row>
    <row r="21" spans="1:17" x14ac:dyDescent="0.25">
      <c r="A21" t="str">
        <f t="shared" ca="1" si="0"/>
        <v>LA_GUAJIRA;Total;Total</v>
      </c>
      <c r="B21" t="str">
        <f ca="1">+IFERROR(_xlfn.XLOOKUP(C21,DIVIPOLA!G:G,DIVIPOLA!F:F),C21)</f>
        <v>LA_GUAJIRA</v>
      </c>
      <c r="C21" t="s">
        <v>1187</v>
      </c>
      <c r="D21" t="s">
        <v>15</v>
      </c>
      <c r="E21" t="s">
        <v>15</v>
      </c>
      <c r="F21">
        <v>13</v>
      </c>
      <c r="G21">
        <v>0.155428024868484</v>
      </c>
      <c r="H21">
        <v>0</v>
      </c>
      <c r="I21">
        <v>3</v>
      </c>
      <c r="J21">
        <v>520</v>
      </c>
      <c r="K21">
        <v>372</v>
      </c>
      <c r="L21">
        <v>68</v>
      </c>
      <c r="M21">
        <v>154</v>
      </c>
      <c r="N21">
        <v>139</v>
      </c>
      <c r="O21">
        <v>64</v>
      </c>
      <c r="P21">
        <v>531192025</v>
      </c>
      <c r="Q21">
        <v>0.12185848941846</v>
      </c>
    </row>
    <row r="22" spans="1:17" x14ac:dyDescent="0.25">
      <c r="A22" t="str">
        <f t="shared" ca="1" si="0"/>
        <v>MAGDALENA;Total;Total</v>
      </c>
      <c r="B22" t="str">
        <f ca="1">+IFERROR(_xlfn.XLOOKUP(C22,DIVIPOLA!G:G,DIVIPOLA!F:F),C22)</f>
        <v>MAGDALENA</v>
      </c>
      <c r="C22" t="s">
        <v>33</v>
      </c>
      <c r="D22" t="s">
        <v>15</v>
      </c>
      <c r="E22" t="s">
        <v>15</v>
      </c>
      <c r="F22">
        <v>70</v>
      </c>
      <c r="G22">
        <v>0.83692013390722142</v>
      </c>
      <c r="H22">
        <v>7</v>
      </c>
      <c r="I22">
        <v>11</v>
      </c>
      <c r="J22">
        <v>1317</v>
      </c>
      <c r="K22">
        <v>784</v>
      </c>
      <c r="L22">
        <v>705</v>
      </c>
      <c r="M22">
        <v>391</v>
      </c>
      <c r="N22">
        <v>1241</v>
      </c>
      <c r="O22">
        <v>316</v>
      </c>
      <c r="P22">
        <v>1652917175</v>
      </c>
      <c r="Q22">
        <v>0.37918865607842711</v>
      </c>
    </row>
    <row r="23" spans="1:17" x14ac:dyDescent="0.25">
      <c r="A23" t="str">
        <f t="shared" ca="1" si="0"/>
        <v>META;Total;Total</v>
      </c>
      <c r="B23" t="str">
        <f ca="1">+IFERROR(_xlfn.XLOOKUP(C23,DIVIPOLA!G:G,DIVIPOLA!F:F),C23)</f>
        <v>META</v>
      </c>
      <c r="C23" t="s">
        <v>34</v>
      </c>
      <c r="D23" t="s">
        <v>15</v>
      </c>
      <c r="E23" t="s">
        <v>15</v>
      </c>
      <c r="F23">
        <v>127</v>
      </c>
      <c r="G23">
        <v>1.518412242945959</v>
      </c>
      <c r="H23">
        <v>5</v>
      </c>
      <c r="I23">
        <v>7</v>
      </c>
      <c r="J23">
        <v>1322</v>
      </c>
      <c r="K23">
        <v>1059</v>
      </c>
      <c r="L23">
        <v>1053</v>
      </c>
      <c r="M23">
        <v>409</v>
      </c>
      <c r="N23">
        <v>934</v>
      </c>
      <c r="O23">
        <v>327</v>
      </c>
      <c r="P23">
        <v>1825947175</v>
      </c>
      <c r="Q23">
        <v>0.41888272796152087</v>
      </c>
    </row>
    <row r="24" spans="1:17" x14ac:dyDescent="0.25">
      <c r="A24" t="str">
        <f t="shared" ca="1" si="0"/>
        <v>NARIÑO;Total;Total</v>
      </c>
      <c r="B24" t="str">
        <f ca="1">+IFERROR(_xlfn.XLOOKUP(C24,DIVIPOLA!G:G,DIVIPOLA!F:F),C24)</f>
        <v>NARIÑO</v>
      </c>
      <c r="C24" t="s">
        <v>35</v>
      </c>
      <c r="D24" t="s">
        <v>15</v>
      </c>
      <c r="E24" t="s">
        <v>15</v>
      </c>
      <c r="F24">
        <v>87</v>
      </c>
      <c r="G24">
        <v>1.040172166427547</v>
      </c>
      <c r="H24">
        <v>2</v>
      </c>
      <c r="I24">
        <v>13</v>
      </c>
      <c r="J24">
        <v>513</v>
      </c>
      <c r="K24">
        <v>667</v>
      </c>
      <c r="L24">
        <v>779</v>
      </c>
      <c r="M24">
        <v>343</v>
      </c>
      <c r="N24">
        <v>413</v>
      </c>
      <c r="O24">
        <v>241</v>
      </c>
      <c r="P24">
        <v>1079598975</v>
      </c>
      <c r="Q24">
        <v>0.24766618111636321</v>
      </c>
    </row>
    <row r="25" spans="1:17" x14ac:dyDescent="0.25">
      <c r="A25" t="str">
        <f t="shared" ca="1" si="0"/>
        <v>NORTE_DE_SANTANDER;Total;Total</v>
      </c>
      <c r="B25" t="str">
        <f ca="1">+IFERROR(_xlfn.XLOOKUP(C25,DIVIPOLA!G:G,DIVIPOLA!F:F),C25)</f>
        <v>NORTE_DE_SANTANDER</v>
      </c>
      <c r="C25" t="s">
        <v>1186</v>
      </c>
      <c r="D25" t="s">
        <v>15</v>
      </c>
      <c r="E25" t="s">
        <v>15</v>
      </c>
      <c r="F25">
        <v>274</v>
      </c>
      <c r="G25">
        <v>3.2759445241511238</v>
      </c>
      <c r="H25">
        <v>31</v>
      </c>
      <c r="I25">
        <v>7</v>
      </c>
      <c r="J25">
        <v>4244</v>
      </c>
      <c r="K25">
        <v>3068</v>
      </c>
      <c r="L25">
        <v>1738</v>
      </c>
      <c r="M25">
        <v>897</v>
      </c>
      <c r="N25">
        <v>1550</v>
      </c>
      <c r="O25">
        <v>492</v>
      </c>
      <c r="P25">
        <v>4608273150</v>
      </c>
      <c r="Q25">
        <v>1.05716422396712</v>
      </c>
    </row>
    <row r="26" spans="1:17" x14ac:dyDescent="0.25">
      <c r="A26" t="str">
        <f t="shared" ca="1" si="0"/>
        <v>PUTUMAYO;Total;Total</v>
      </c>
      <c r="B26" t="str">
        <f ca="1">+IFERROR(_xlfn.XLOOKUP(C26,DIVIPOLA!G:G,DIVIPOLA!F:F),C26)</f>
        <v>PUTUMAYO</v>
      </c>
      <c r="C26" t="s">
        <v>36</v>
      </c>
      <c r="D26" t="s">
        <v>15</v>
      </c>
      <c r="E26" t="s">
        <v>15</v>
      </c>
      <c r="F26">
        <v>14</v>
      </c>
      <c r="G26">
        <v>0.16738402678144429</v>
      </c>
      <c r="H26">
        <v>0</v>
      </c>
      <c r="I26">
        <v>0</v>
      </c>
      <c r="J26">
        <v>120</v>
      </c>
      <c r="K26">
        <v>83</v>
      </c>
      <c r="L26">
        <v>52</v>
      </c>
      <c r="M26">
        <v>37</v>
      </c>
      <c r="N26">
        <v>27</v>
      </c>
      <c r="O26">
        <v>14</v>
      </c>
      <c r="P26">
        <v>128435125</v>
      </c>
      <c r="Q26">
        <v>2.9463752436364381E-2</v>
      </c>
    </row>
    <row r="27" spans="1:17" x14ac:dyDescent="0.25">
      <c r="A27" t="str">
        <f t="shared" ca="1" si="0"/>
        <v>QUINDÍO;Total;Total</v>
      </c>
      <c r="B27" t="str">
        <f ca="1">+IFERROR(_xlfn.XLOOKUP(C27,DIVIPOLA!G:G,DIVIPOLA!F:F),C27)</f>
        <v>QUINDÍO</v>
      </c>
      <c r="C27" t="s">
        <v>37</v>
      </c>
      <c r="D27" t="s">
        <v>15</v>
      </c>
      <c r="E27" t="s">
        <v>15</v>
      </c>
      <c r="F27">
        <v>97</v>
      </c>
      <c r="G27">
        <v>1.1597321855571501</v>
      </c>
      <c r="H27">
        <v>6</v>
      </c>
      <c r="I27">
        <v>13</v>
      </c>
      <c r="J27">
        <v>6845</v>
      </c>
      <c r="K27">
        <v>3582</v>
      </c>
      <c r="L27">
        <v>2135</v>
      </c>
      <c r="M27">
        <v>1070</v>
      </c>
      <c r="N27">
        <v>1674</v>
      </c>
      <c r="O27">
        <v>454</v>
      </c>
      <c r="P27">
        <v>6097115700</v>
      </c>
      <c r="Q27">
        <v>1.3987132224200389</v>
      </c>
    </row>
    <row r="28" spans="1:17" x14ac:dyDescent="0.25">
      <c r="A28" t="str">
        <f t="shared" ca="1" si="0"/>
        <v>RISARALDA;Total;Total</v>
      </c>
      <c r="B28" t="str">
        <f ca="1">+IFERROR(_xlfn.XLOOKUP(C28,DIVIPOLA!G:G,DIVIPOLA!F:F),C28)</f>
        <v>RISARALDA</v>
      </c>
      <c r="C28" t="s">
        <v>38</v>
      </c>
      <c r="D28" t="s">
        <v>15</v>
      </c>
      <c r="E28" t="s">
        <v>15</v>
      </c>
      <c r="F28">
        <v>206</v>
      </c>
      <c r="G28">
        <v>2.462936394069823</v>
      </c>
      <c r="H28">
        <v>67</v>
      </c>
      <c r="I28">
        <v>45</v>
      </c>
      <c r="J28">
        <v>12814</v>
      </c>
      <c r="K28">
        <v>5814</v>
      </c>
      <c r="L28">
        <v>5893</v>
      </c>
      <c r="M28">
        <v>1290</v>
      </c>
      <c r="N28">
        <v>6179</v>
      </c>
      <c r="O28">
        <v>930</v>
      </c>
      <c r="P28">
        <v>11857932450</v>
      </c>
      <c r="Q28">
        <v>2.7202775417856442</v>
      </c>
    </row>
    <row r="29" spans="1:17" x14ac:dyDescent="0.25">
      <c r="A29" t="str">
        <f t="shared" ca="1" si="0"/>
        <v>SANTANDER;Total;Total</v>
      </c>
      <c r="B29" t="str">
        <f ca="1">+IFERROR(_xlfn.XLOOKUP(C29,DIVIPOLA!G:G,DIVIPOLA!F:F),C29)</f>
        <v>SANTANDER</v>
      </c>
      <c r="C29" t="s">
        <v>39</v>
      </c>
      <c r="D29" t="s">
        <v>15</v>
      </c>
      <c r="E29" t="s">
        <v>15</v>
      </c>
      <c r="F29">
        <v>407</v>
      </c>
      <c r="G29">
        <v>4.8660927785748447</v>
      </c>
      <c r="H29">
        <v>61</v>
      </c>
      <c r="I29">
        <v>61</v>
      </c>
      <c r="J29">
        <v>19960</v>
      </c>
      <c r="K29">
        <v>8304</v>
      </c>
      <c r="L29">
        <v>14745</v>
      </c>
      <c r="M29">
        <v>2803</v>
      </c>
      <c r="N29">
        <v>11085</v>
      </c>
      <c r="O29">
        <v>1430</v>
      </c>
      <c r="P29">
        <v>20014650500</v>
      </c>
      <c r="Q29">
        <v>4.5914753260243781</v>
      </c>
    </row>
    <row r="30" spans="1:17" x14ac:dyDescent="0.25">
      <c r="A30" t="str">
        <f t="shared" ca="1" si="0"/>
        <v>SUCRE;Total;Total</v>
      </c>
      <c r="B30" t="str">
        <f ca="1">+IFERROR(_xlfn.XLOOKUP(C30,DIVIPOLA!G:G,DIVIPOLA!F:F),C30)</f>
        <v>SUCRE</v>
      </c>
      <c r="C30" t="s">
        <v>40</v>
      </c>
      <c r="D30" t="s">
        <v>15</v>
      </c>
      <c r="E30" t="s">
        <v>15</v>
      </c>
      <c r="F30">
        <v>28</v>
      </c>
      <c r="G30">
        <v>0.33476805356288858</v>
      </c>
      <c r="H30">
        <v>0</v>
      </c>
      <c r="I30">
        <v>2</v>
      </c>
      <c r="J30">
        <v>399</v>
      </c>
      <c r="K30">
        <v>471</v>
      </c>
      <c r="L30">
        <v>174</v>
      </c>
      <c r="M30">
        <v>64</v>
      </c>
      <c r="N30">
        <v>259</v>
      </c>
      <c r="O30">
        <v>67</v>
      </c>
      <c r="P30">
        <v>547174875</v>
      </c>
      <c r="Q30">
        <v>0.12552504664435549</v>
      </c>
    </row>
    <row r="31" spans="1:17" x14ac:dyDescent="0.25">
      <c r="A31" t="str">
        <f t="shared" ca="1" si="0"/>
        <v>TOLIMA;Total;Total</v>
      </c>
      <c r="B31" t="str">
        <f ca="1">+IFERROR(_xlfn.XLOOKUP(C31,DIVIPOLA!G:G,DIVIPOLA!F:F),C31)</f>
        <v>TOLIMA</v>
      </c>
      <c r="C31" t="s">
        <v>41</v>
      </c>
      <c r="D31" t="s">
        <v>15</v>
      </c>
      <c r="E31" t="s">
        <v>15</v>
      </c>
      <c r="F31">
        <v>156</v>
      </c>
      <c r="G31">
        <v>1.8651362984218081</v>
      </c>
      <c r="H31">
        <v>13</v>
      </c>
      <c r="I31">
        <v>25</v>
      </c>
      <c r="J31">
        <v>3858</v>
      </c>
      <c r="K31">
        <v>2686</v>
      </c>
      <c r="L31">
        <v>1969</v>
      </c>
      <c r="M31">
        <v>635</v>
      </c>
      <c r="N31">
        <v>1704</v>
      </c>
      <c r="O31">
        <v>271</v>
      </c>
      <c r="P31">
        <v>4183007725</v>
      </c>
      <c r="Q31">
        <v>0.95960590258155487</v>
      </c>
    </row>
    <row r="32" spans="1:17" x14ac:dyDescent="0.25">
      <c r="A32" t="str">
        <f t="shared" ca="1" si="0"/>
        <v>VALLE_DEL_CAUCA;Total;Total</v>
      </c>
      <c r="B32" t="str">
        <f ca="1">+IFERROR(_xlfn.XLOOKUP(C32,DIVIPOLA!G:G,DIVIPOLA!F:F),C32)</f>
        <v>VALLE_DEL_CAUCA</v>
      </c>
      <c r="C32" t="s">
        <v>1190</v>
      </c>
      <c r="D32" t="s">
        <v>15</v>
      </c>
      <c r="E32" t="s">
        <v>15</v>
      </c>
      <c r="F32">
        <v>747</v>
      </c>
      <c r="G32">
        <v>8.9311334289813491</v>
      </c>
      <c r="H32">
        <v>124</v>
      </c>
      <c r="I32">
        <v>74</v>
      </c>
      <c r="J32">
        <v>42934</v>
      </c>
      <c r="K32">
        <v>17746</v>
      </c>
      <c r="L32">
        <v>37590</v>
      </c>
      <c r="M32">
        <v>8876</v>
      </c>
      <c r="N32">
        <v>20619</v>
      </c>
      <c r="O32">
        <v>3774</v>
      </c>
      <c r="P32">
        <v>45401290025</v>
      </c>
      <c r="Q32">
        <v>10.415315666864339</v>
      </c>
    </row>
    <row r="33" spans="1:17" x14ac:dyDescent="0.25">
      <c r="A33" t="str">
        <f t="shared" ca="1" si="0"/>
        <v>VICHADA;Total;Total</v>
      </c>
      <c r="B33" t="str">
        <f ca="1">+IFERROR(_xlfn.XLOOKUP(C33,DIVIPOLA!G:G,DIVIPOLA!F:F),C33)</f>
        <v>VICHADA</v>
      </c>
      <c r="C33" t="s">
        <v>42</v>
      </c>
      <c r="D33" t="s">
        <v>15</v>
      </c>
      <c r="E33" t="s">
        <v>15</v>
      </c>
      <c r="F33">
        <v>1</v>
      </c>
      <c r="G33">
        <v>1.1956001912960311E-2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0</v>
      </c>
      <c r="O33">
        <v>2</v>
      </c>
      <c r="P33">
        <v>1430000</v>
      </c>
      <c r="Q33">
        <v>3.2805018085201439E-4</v>
      </c>
    </row>
    <row r="34" spans="1:17" x14ac:dyDescent="0.25">
      <c r="A34" t="str">
        <f t="shared" ca="1" si="0"/>
        <v>AMAZONAS;LETICIA;Total</v>
      </c>
      <c r="B34" t="str">
        <f ca="1">+IFERROR(_xlfn.XLOOKUP(C34,DIVIPOLA!G:G,DIVIPOLA!F:F),C34)</f>
        <v>AMAZONAS</v>
      </c>
      <c r="C34" t="s">
        <v>16</v>
      </c>
      <c r="D34" t="s">
        <v>43</v>
      </c>
      <c r="E34" t="s">
        <v>15</v>
      </c>
      <c r="F34">
        <v>5</v>
      </c>
      <c r="G34">
        <v>100</v>
      </c>
      <c r="H34">
        <v>0</v>
      </c>
      <c r="I34">
        <v>0</v>
      </c>
      <c r="J34">
        <v>6</v>
      </c>
      <c r="K34">
        <v>10</v>
      </c>
      <c r="L34">
        <v>7</v>
      </c>
      <c r="M34">
        <v>10</v>
      </c>
      <c r="N34">
        <v>1</v>
      </c>
      <c r="O34">
        <v>4</v>
      </c>
      <c r="P34">
        <v>15088450</v>
      </c>
      <c r="Q34">
        <v>100</v>
      </c>
    </row>
    <row r="35" spans="1:17" x14ac:dyDescent="0.25">
      <c r="A35" t="str">
        <f t="shared" ca="1" si="0"/>
        <v>ANTIOQUIA;ABEJORRAL;Total</v>
      </c>
      <c r="B35" t="str">
        <f ca="1">+IFERROR(_xlfn.XLOOKUP(C35,DIVIPOLA!G:G,DIVIPOLA!F:F),C35)</f>
        <v>ANTIOQUIA</v>
      </c>
      <c r="C35" t="s">
        <v>17</v>
      </c>
      <c r="D35" t="s">
        <v>44</v>
      </c>
      <c r="E35" t="s">
        <v>15</v>
      </c>
      <c r="F35">
        <v>3</v>
      </c>
      <c r="G35">
        <v>0.15797788309636651</v>
      </c>
      <c r="H35">
        <v>0</v>
      </c>
      <c r="I35">
        <v>0</v>
      </c>
      <c r="J35">
        <v>8</v>
      </c>
      <c r="K35">
        <v>3</v>
      </c>
      <c r="L35">
        <v>0</v>
      </c>
      <c r="M35">
        <v>2</v>
      </c>
      <c r="N35">
        <v>11</v>
      </c>
      <c r="O35">
        <v>2</v>
      </c>
      <c r="P35">
        <v>8761350</v>
      </c>
      <c r="Q35">
        <v>1.1423433843533431E-2</v>
      </c>
    </row>
    <row r="36" spans="1:17" x14ac:dyDescent="0.25">
      <c r="A36" t="str">
        <f t="shared" ca="1" si="0"/>
        <v>ANTIOQUIA;AMAGÁ;Total</v>
      </c>
      <c r="B36" t="str">
        <f ca="1">+IFERROR(_xlfn.XLOOKUP(C36,DIVIPOLA!G:G,DIVIPOLA!F:F),C36)</f>
        <v>ANTIOQUIA</v>
      </c>
      <c r="C36" t="s">
        <v>17</v>
      </c>
      <c r="D36" t="s">
        <v>45</v>
      </c>
      <c r="E36" t="s">
        <v>15</v>
      </c>
      <c r="F36">
        <v>2</v>
      </c>
      <c r="G36">
        <v>0.105318588730911</v>
      </c>
      <c r="H36">
        <v>0</v>
      </c>
      <c r="I36">
        <v>0</v>
      </c>
      <c r="J36">
        <v>274</v>
      </c>
      <c r="K36">
        <v>151</v>
      </c>
      <c r="L36">
        <v>35</v>
      </c>
      <c r="M36">
        <v>46</v>
      </c>
      <c r="N36">
        <v>97</v>
      </c>
      <c r="O36">
        <v>18</v>
      </c>
      <c r="P36">
        <v>240655350</v>
      </c>
      <c r="Q36">
        <v>0.3137770400471826</v>
      </c>
    </row>
    <row r="37" spans="1:17" x14ac:dyDescent="0.25">
      <c r="A37" t="str">
        <f t="shared" ca="1" si="0"/>
        <v>ANTIOQUIA;AMALFI;Total</v>
      </c>
      <c r="B37" t="str">
        <f ca="1">+IFERROR(_xlfn.XLOOKUP(C37,DIVIPOLA!G:G,DIVIPOLA!F:F),C37)</f>
        <v>ANTIOQUIA</v>
      </c>
      <c r="C37" t="s">
        <v>17</v>
      </c>
      <c r="D37" t="s">
        <v>46</v>
      </c>
      <c r="E37" t="s">
        <v>15</v>
      </c>
      <c r="F37">
        <v>1</v>
      </c>
      <c r="G37">
        <v>5.2659294365455502E-2</v>
      </c>
      <c r="H37">
        <v>0</v>
      </c>
      <c r="I37">
        <v>0</v>
      </c>
      <c r="J37">
        <v>0</v>
      </c>
      <c r="K37">
        <v>0</v>
      </c>
      <c r="L37">
        <v>3</v>
      </c>
      <c r="M37">
        <v>1</v>
      </c>
      <c r="N37">
        <v>3</v>
      </c>
      <c r="O37">
        <v>1</v>
      </c>
      <c r="P37">
        <v>2080000</v>
      </c>
      <c r="Q37">
        <v>2.7119955708366341E-3</v>
      </c>
    </row>
    <row r="38" spans="1:17" x14ac:dyDescent="0.25">
      <c r="A38" t="str">
        <f t="shared" ca="1" si="0"/>
        <v>ANTIOQUIA;ANDES;Total</v>
      </c>
      <c r="B38" t="str">
        <f ca="1">+IFERROR(_xlfn.XLOOKUP(C38,DIVIPOLA!G:G,DIVIPOLA!F:F),C38)</f>
        <v>ANTIOQUIA</v>
      </c>
      <c r="C38" t="s">
        <v>17</v>
      </c>
      <c r="D38" t="s">
        <v>47</v>
      </c>
      <c r="E38" t="s">
        <v>15</v>
      </c>
      <c r="F38">
        <v>1</v>
      </c>
      <c r="G38">
        <v>5.2659294365455502E-2</v>
      </c>
      <c r="H38">
        <v>0</v>
      </c>
      <c r="I38">
        <v>0</v>
      </c>
      <c r="J38">
        <v>0</v>
      </c>
      <c r="K38">
        <v>2</v>
      </c>
      <c r="L38">
        <v>0</v>
      </c>
      <c r="M38">
        <v>0</v>
      </c>
      <c r="N38">
        <v>0</v>
      </c>
      <c r="O38">
        <v>0</v>
      </c>
      <c r="P38">
        <v>1040000</v>
      </c>
      <c r="Q38">
        <v>1.355997785418317E-3</v>
      </c>
    </row>
    <row r="39" spans="1:17" x14ac:dyDescent="0.25">
      <c r="A39" t="str">
        <f t="shared" ca="1" si="0"/>
        <v>ANTIOQUIA;ANZÁ;Total</v>
      </c>
      <c r="B39" t="str">
        <f ca="1">+IFERROR(_xlfn.XLOOKUP(C39,DIVIPOLA!G:G,DIVIPOLA!F:F),C39)</f>
        <v>ANTIOQUIA</v>
      </c>
      <c r="C39" t="s">
        <v>17</v>
      </c>
      <c r="D39" t="s">
        <v>48</v>
      </c>
      <c r="E39" t="s">
        <v>15</v>
      </c>
      <c r="F39">
        <v>1</v>
      </c>
      <c r="G39">
        <v>5.2659294365455502E-2</v>
      </c>
      <c r="H39">
        <v>0</v>
      </c>
      <c r="I39">
        <v>0</v>
      </c>
      <c r="J39">
        <v>6</v>
      </c>
      <c r="K39">
        <v>0</v>
      </c>
      <c r="L39">
        <v>1</v>
      </c>
      <c r="M39">
        <v>0</v>
      </c>
      <c r="N39">
        <v>0</v>
      </c>
      <c r="O39">
        <v>0</v>
      </c>
      <c r="P39">
        <v>2637050</v>
      </c>
      <c r="Q39">
        <v>3.43830188465132E-3</v>
      </c>
    </row>
    <row r="40" spans="1:17" x14ac:dyDescent="0.25">
      <c r="A40" t="str">
        <f t="shared" ca="1" si="0"/>
        <v>ANTIOQUIA;APARTADÓ;Total</v>
      </c>
      <c r="B40" t="str">
        <f ca="1">+IFERROR(_xlfn.XLOOKUP(C40,DIVIPOLA!G:G,DIVIPOLA!F:F),C40)</f>
        <v>ANTIOQUIA</v>
      </c>
      <c r="C40" t="s">
        <v>17</v>
      </c>
      <c r="D40" t="s">
        <v>49</v>
      </c>
      <c r="E40" t="s">
        <v>15</v>
      </c>
      <c r="F40">
        <v>17</v>
      </c>
      <c r="G40">
        <v>0.89520800421274349</v>
      </c>
      <c r="H40">
        <v>0</v>
      </c>
      <c r="I40">
        <v>0</v>
      </c>
      <c r="J40">
        <v>127</v>
      </c>
      <c r="K40">
        <v>180</v>
      </c>
      <c r="L40">
        <v>35</v>
      </c>
      <c r="M40">
        <v>18</v>
      </c>
      <c r="N40">
        <v>20</v>
      </c>
      <c r="O40">
        <v>10</v>
      </c>
      <c r="P40">
        <v>169870350</v>
      </c>
      <c r="Q40">
        <v>0.22148444077714841</v>
      </c>
    </row>
    <row r="41" spans="1:17" x14ac:dyDescent="0.25">
      <c r="A41" t="str">
        <f t="shared" ca="1" si="0"/>
        <v>ANTIOQUIA;ARBOLETES;Total</v>
      </c>
      <c r="B41" t="str">
        <f ca="1">+IFERROR(_xlfn.XLOOKUP(C41,DIVIPOLA!G:G,DIVIPOLA!F:F),C41)</f>
        <v>ANTIOQUIA</v>
      </c>
      <c r="C41" t="s">
        <v>17</v>
      </c>
      <c r="D41" t="s">
        <v>50</v>
      </c>
      <c r="E41" t="s">
        <v>15</v>
      </c>
      <c r="F41">
        <v>1</v>
      </c>
      <c r="G41">
        <v>5.2659294365455502E-2</v>
      </c>
      <c r="H41">
        <v>0</v>
      </c>
      <c r="I41">
        <v>0</v>
      </c>
      <c r="J41">
        <v>0</v>
      </c>
      <c r="K41">
        <v>1</v>
      </c>
      <c r="L41">
        <v>1</v>
      </c>
      <c r="M41">
        <v>1</v>
      </c>
      <c r="N41">
        <v>0</v>
      </c>
      <c r="O41">
        <v>1</v>
      </c>
      <c r="P41">
        <v>1495000</v>
      </c>
      <c r="Q41">
        <v>1.94924681653883E-3</v>
      </c>
    </row>
    <row r="42" spans="1:17" x14ac:dyDescent="0.25">
      <c r="A42" t="str">
        <f t="shared" ca="1" si="0"/>
        <v>ANTIOQUIA;ARMENIA;Total</v>
      </c>
      <c r="B42" t="str">
        <f ca="1">+IFERROR(_xlfn.XLOOKUP(C42,DIVIPOLA!G:G,DIVIPOLA!F:F),C42)</f>
        <v>ANTIOQUIA</v>
      </c>
      <c r="C42" t="s">
        <v>17</v>
      </c>
      <c r="D42" t="s">
        <v>51</v>
      </c>
      <c r="E42" t="s">
        <v>15</v>
      </c>
      <c r="F42">
        <v>3</v>
      </c>
      <c r="G42">
        <v>0.15797788309636651</v>
      </c>
      <c r="H42">
        <v>0</v>
      </c>
      <c r="I42">
        <v>0</v>
      </c>
      <c r="J42">
        <v>35</v>
      </c>
      <c r="K42">
        <v>9</v>
      </c>
      <c r="L42">
        <v>9</v>
      </c>
      <c r="M42">
        <v>13</v>
      </c>
      <c r="N42">
        <v>1</v>
      </c>
      <c r="O42">
        <v>14</v>
      </c>
      <c r="P42">
        <v>31287750</v>
      </c>
      <c r="Q42">
        <v>4.0794345875694173E-2</v>
      </c>
    </row>
    <row r="43" spans="1:17" x14ac:dyDescent="0.25">
      <c r="A43" t="str">
        <f t="shared" ca="1" si="0"/>
        <v>ANTIOQUIA;BELLO;Total</v>
      </c>
      <c r="B43" t="str">
        <f ca="1">+IFERROR(_xlfn.XLOOKUP(C43,DIVIPOLA!G:G,DIVIPOLA!F:F),C43)</f>
        <v>ANTIOQUIA</v>
      </c>
      <c r="C43" t="s">
        <v>17</v>
      </c>
      <c r="D43" t="s">
        <v>52</v>
      </c>
      <c r="E43" t="s">
        <v>15</v>
      </c>
      <c r="F43">
        <v>47</v>
      </c>
      <c r="G43">
        <v>2.4749868351764088</v>
      </c>
      <c r="H43">
        <v>0</v>
      </c>
      <c r="I43">
        <v>0</v>
      </c>
      <c r="J43">
        <v>426</v>
      </c>
      <c r="K43">
        <v>160</v>
      </c>
      <c r="L43">
        <v>832</v>
      </c>
      <c r="M43">
        <v>199</v>
      </c>
      <c r="N43">
        <v>341</v>
      </c>
      <c r="O43">
        <v>106</v>
      </c>
      <c r="P43">
        <v>652785900</v>
      </c>
      <c r="Q43">
        <v>0.85113099495413724</v>
      </c>
    </row>
    <row r="44" spans="1:17" x14ac:dyDescent="0.25">
      <c r="A44" t="str">
        <f t="shared" ca="1" si="0"/>
        <v>ANTIOQUIA;BURITICÁ;Total</v>
      </c>
      <c r="B44" t="str">
        <f ca="1">+IFERROR(_xlfn.XLOOKUP(C44,DIVIPOLA!G:G,DIVIPOLA!F:F),C44)</f>
        <v>ANTIOQUIA</v>
      </c>
      <c r="C44" t="s">
        <v>17</v>
      </c>
      <c r="D44" t="s">
        <v>53</v>
      </c>
      <c r="E44" t="s">
        <v>15</v>
      </c>
      <c r="F44">
        <v>1</v>
      </c>
      <c r="G44">
        <v>5.2659294365455502E-2</v>
      </c>
      <c r="H44">
        <v>0</v>
      </c>
      <c r="I44">
        <v>0</v>
      </c>
      <c r="J44">
        <v>2</v>
      </c>
      <c r="K44">
        <v>2</v>
      </c>
      <c r="L44">
        <v>0</v>
      </c>
      <c r="M44">
        <v>0</v>
      </c>
      <c r="N44">
        <v>3</v>
      </c>
      <c r="O44">
        <v>2</v>
      </c>
      <c r="P44">
        <v>3055000</v>
      </c>
      <c r="Q44">
        <v>3.9832434946663053E-3</v>
      </c>
    </row>
    <row r="45" spans="1:17" x14ac:dyDescent="0.25">
      <c r="A45" t="str">
        <f t="shared" ca="1" si="0"/>
        <v>ANTIOQUIA;CALDAS;Total</v>
      </c>
      <c r="B45" t="str">
        <f ca="1">+IFERROR(_xlfn.XLOOKUP(C45,DIVIPOLA!G:G,DIVIPOLA!F:F),C45)</f>
        <v>ANTIOQUIA</v>
      </c>
      <c r="C45" t="s">
        <v>17</v>
      </c>
      <c r="D45" t="s">
        <v>23</v>
      </c>
      <c r="E45" t="s">
        <v>15</v>
      </c>
      <c r="F45">
        <v>8</v>
      </c>
      <c r="G45">
        <v>0.42127435492364401</v>
      </c>
      <c r="H45">
        <v>0</v>
      </c>
      <c r="I45">
        <v>0</v>
      </c>
      <c r="J45">
        <v>174</v>
      </c>
      <c r="K45">
        <v>74</v>
      </c>
      <c r="L45">
        <v>31</v>
      </c>
      <c r="M45">
        <v>21</v>
      </c>
      <c r="N45">
        <v>23</v>
      </c>
      <c r="O45">
        <v>13</v>
      </c>
      <c r="P45">
        <v>133078400</v>
      </c>
      <c r="Q45">
        <v>0.17351347662212779</v>
      </c>
    </row>
    <row r="46" spans="1:17" x14ac:dyDescent="0.25">
      <c r="A46" t="str">
        <f t="shared" ca="1" si="0"/>
        <v>ANTIOQUIA;CARAMANTA;Total</v>
      </c>
      <c r="B46" t="str">
        <f ca="1">+IFERROR(_xlfn.XLOOKUP(C46,DIVIPOLA!G:G,DIVIPOLA!F:F),C46)</f>
        <v>ANTIOQUIA</v>
      </c>
      <c r="C46" t="s">
        <v>17</v>
      </c>
      <c r="D46" t="s">
        <v>54</v>
      </c>
      <c r="E46" t="s">
        <v>15</v>
      </c>
      <c r="F46">
        <v>1</v>
      </c>
      <c r="G46">
        <v>5.2659294365455502E-2</v>
      </c>
      <c r="H46">
        <v>0</v>
      </c>
      <c r="I46">
        <v>0</v>
      </c>
      <c r="J46">
        <v>2</v>
      </c>
      <c r="K46">
        <v>23</v>
      </c>
      <c r="L46">
        <v>7</v>
      </c>
      <c r="M46">
        <v>2</v>
      </c>
      <c r="N46">
        <v>0</v>
      </c>
      <c r="O46">
        <v>5</v>
      </c>
      <c r="P46">
        <v>16965000</v>
      </c>
      <c r="Q46">
        <v>2.211971387463629E-2</v>
      </c>
    </row>
    <row r="47" spans="1:17" x14ac:dyDescent="0.25">
      <c r="A47" t="str">
        <f t="shared" ca="1" si="0"/>
        <v>ANTIOQUIA;CAREPA;Total</v>
      </c>
      <c r="B47" t="str">
        <f ca="1">+IFERROR(_xlfn.XLOOKUP(C47,DIVIPOLA!G:G,DIVIPOLA!F:F),C47)</f>
        <v>ANTIOQUIA</v>
      </c>
      <c r="C47" t="s">
        <v>17</v>
      </c>
      <c r="D47" t="s">
        <v>55</v>
      </c>
      <c r="E47" t="s">
        <v>15</v>
      </c>
      <c r="F47">
        <v>4</v>
      </c>
      <c r="G47">
        <v>0.21063717746182201</v>
      </c>
      <c r="H47">
        <v>0</v>
      </c>
      <c r="I47">
        <v>0</v>
      </c>
      <c r="J47">
        <v>12</v>
      </c>
      <c r="K47">
        <v>12</v>
      </c>
      <c r="L47">
        <v>0</v>
      </c>
      <c r="M47">
        <v>2</v>
      </c>
      <c r="N47">
        <v>15</v>
      </c>
      <c r="O47">
        <v>5</v>
      </c>
      <c r="P47">
        <v>16250000</v>
      </c>
      <c r="Q47">
        <v>2.1187465397161199E-2</v>
      </c>
    </row>
    <row r="48" spans="1:17" x14ac:dyDescent="0.25">
      <c r="A48" t="str">
        <f t="shared" ca="1" si="0"/>
        <v>ANTIOQUIA;CAUCASIA;Total</v>
      </c>
      <c r="B48" t="str">
        <f ca="1">+IFERROR(_xlfn.XLOOKUP(C48,DIVIPOLA!G:G,DIVIPOLA!F:F),C48)</f>
        <v>ANTIOQUIA</v>
      </c>
      <c r="C48" t="s">
        <v>17</v>
      </c>
      <c r="D48" t="s">
        <v>56</v>
      </c>
      <c r="E48" t="s">
        <v>15</v>
      </c>
      <c r="F48">
        <v>3</v>
      </c>
      <c r="G48">
        <v>0.15797788309636651</v>
      </c>
      <c r="H48">
        <v>0</v>
      </c>
      <c r="I48">
        <v>0</v>
      </c>
      <c r="J48">
        <v>7</v>
      </c>
      <c r="K48">
        <v>19</v>
      </c>
      <c r="L48">
        <v>14</v>
      </c>
      <c r="M48">
        <v>0</v>
      </c>
      <c r="N48">
        <v>5</v>
      </c>
      <c r="O48">
        <v>0</v>
      </c>
      <c r="P48">
        <v>17323800</v>
      </c>
      <c r="Q48">
        <v>2.2587533110605611E-2</v>
      </c>
    </row>
    <row r="49" spans="1:17" x14ac:dyDescent="0.25">
      <c r="A49" t="str">
        <f t="shared" ca="1" si="0"/>
        <v>ANTIOQUIA;CIUDAD BOLÍVAR;Total</v>
      </c>
      <c r="B49" t="str">
        <f ca="1">+IFERROR(_xlfn.XLOOKUP(C49,DIVIPOLA!G:G,DIVIPOLA!F:F),C49)</f>
        <v>ANTIOQUIA</v>
      </c>
      <c r="C49" t="s">
        <v>17</v>
      </c>
      <c r="D49" t="s">
        <v>57</v>
      </c>
      <c r="E49" t="s">
        <v>15</v>
      </c>
      <c r="F49">
        <v>3</v>
      </c>
      <c r="G49">
        <v>0.15797788309636651</v>
      </c>
      <c r="H49">
        <v>0</v>
      </c>
      <c r="I49">
        <v>0</v>
      </c>
      <c r="J49">
        <v>0</v>
      </c>
      <c r="K49">
        <v>4</v>
      </c>
      <c r="L49">
        <v>3</v>
      </c>
      <c r="M49">
        <v>0</v>
      </c>
      <c r="N49">
        <v>0</v>
      </c>
      <c r="O49">
        <v>2</v>
      </c>
      <c r="P49">
        <v>3843450</v>
      </c>
      <c r="Q49">
        <v>5.0112593157365668E-3</v>
      </c>
    </row>
    <row r="50" spans="1:17" x14ac:dyDescent="0.25">
      <c r="A50" t="str">
        <f t="shared" ca="1" si="0"/>
        <v>ANTIOQUIA;COPACABANA;Total</v>
      </c>
      <c r="B50" t="str">
        <f ca="1">+IFERROR(_xlfn.XLOOKUP(C50,DIVIPOLA!G:G,DIVIPOLA!F:F),C50)</f>
        <v>ANTIOQUIA</v>
      </c>
      <c r="C50" t="s">
        <v>17</v>
      </c>
      <c r="D50" t="s">
        <v>58</v>
      </c>
      <c r="E50" t="s">
        <v>15</v>
      </c>
      <c r="F50">
        <v>9</v>
      </c>
      <c r="G50">
        <v>0.47393364928909948</v>
      </c>
      <c r="H50">
        <v>0</v>
      </c>
      <c r="I50">
        <v>0</v>
      </c>
      <c r="J50">
        <v>113</v>
      </c>
      <c r="K50">
        <v>17</v>
      </c>
      <c r="L50">
        <v>59</v>
      </c>
      <c r="M50">
        <v>10</v>
      </c>
      <c r="N50">
        <v>16</v>
      </c>
      <c r="O50">
        <v>6</v>
      </c>
      <c r="P50">
        <v>78782275</v>
      </c>
      <c r="Q50">
        <v>0.10271979849059309</v>
      </c>
    </row>
    <row r="51" spans="1:17" x14ac:dyDescent="0.25">
      <c r="A51" t="str">
        <f t="shared" ca="1" si="0"/>
        <v>ANTIOQUIA;DABEIBA;Total</v>
      </c>
      <c r="B51" t="str">
        <f ca="1">+IFERROR(_xlfn.XLOOKUP(C51,DIVIPOLA!G:G,DIVIPOLA!F:F),C51)</f>
        <v>ANTIOQUIA</v>
      </c>
      <c r="C51" t="s">
        <v>17</v>
      </c>
      <c r="D51" t="s">
        <v>59</v>
      </c>
      <c r="E51" t="s">
        <v>15</v>
      </c>
      <c r="F51">
        <v>4</v>
      </c>
      <c r="G51">
        <v>0.21063717746182201</v>
      </c>
      <c r="H51">
        <v>0</v>
      </c>
      <c r="I51">
        <v>0</v>
      </c>
      <c r="J51">
        <v>17</v>
      </c>
      <c r="K51">
        <v>54</v>
      </c>
      <c r="L51">
        <v>25</v>
      </c>
      <c r="M51">
        <v>7</v>
      </c>
      <c r="N51">
        <v>25</v>
      </c>
      <c r="O51">
        <v>0</v>
      </c>
      <c r="P51">
        <v>49691850</v>
      </c>
      <c r="Q51">
        <v>6.4790421685903071E-2</v>
      </c>
    </row>
    <row r="52" spans="1:17" x14ac:dyDescent="0.25">
      <c r="A52" t="str">
        <f t="shared" ca="1" si="0"/>
        <v>ANTIOQUIA;DONMATÍAS;Total</v>
      </c>
      <c r="B52" t="str">
        <f ca="1">+IFERROR(_xlfn.XLOOKUP(C52,DIVIPOLA!G:G,DIVIPOLA!F:F),C52)</f>
        <v>ANTIOQUIA</v>
      </c>
      <c r="C52" t="s">
        <v>17</v>
      </c>
      <c r="D52" t="s">
        <v>60</v>
      </c>
      <c r="E52" t="s">
        <v>15</v>
      </c>
      <c r="F52">
        <v>2</v>
      </c>
      <c r="G52">
        <v>0.105318588730911</v>
      </c>
      <c r="H52">
        <v>0</v>
      </c>
      <c r="I52">
        <v>0</v>
      </c>
      <c r="J52">
        <v>27</v>
      </c>
      <c r="K52">
        <v>3</v>
      </c>
      <c r="L52">
        <v>32</v>
      </c>
      <c r="M52">
        <v>6</v>
      </c>
      <c r="N52">
        <v>46</v>
      </c>
      <c r="O52">
        <v>6</v>
      </c>
      <c r="P52">
        <v>34336900</v>
      </c>
      <c r="Q52">
        <v>4.4769961882817497E-2</v>
      </c>
    </row>
    <row r="53" spans="1:17" x14ac:dyDescent="0.25">
      <c r="A53" t="str">
        <f t="shared" ca="1" si="0"/>
        <v>ANTIOQUIA;EBÉJICO;Total</v>
      </c>
      <c r="B53" t="str">
        <f ca="1">+IFERROR(_xlfn.XLOOKUP(C53,DIVIPOLA!G:G,DIVIPOLA!F:F),C53)</f>
        <v>ANTIOQUIA</v>
      </c>
      <c r="C53" t="s">
        <v>17</v>
      </c>
      <c r="D53" t="s">
        <v>61</v>
      </c>
      <c r="E53" t="s">
        <v>15</v>
      </c>
      <c r="F53">
        <v>1</v>
      </c>
      <c r="G53">
        <v>5.2659294365455502E-2</v>
      </c>
      <c r="H53">
        <v>0</v>
      </c>
      <c r="I53">
        <v>0</v>
      </c>
      <c r="J53">
        <v>0</v>
      </c>
      <c r="K53">
        <v>3</v>
      </c>
      <c r="L53">
        <v>0</v>
      </c>
      <c r="M53">
        <v>0</v>
      </c>
      <c r="N53">
        <v>0</v>
      </c>
      <c r="O53">
        <v>3</v>
      </c>
      <c r="P53">
        <v>2535000</v>
      </c>
      <c r="Q53">
        <v>3.305244601957147E-3</v>
      </c>
    </row>
    <row r="54" spans="1:17" x14ac:dyDescent="0.25">
      <c r="A54" t="str">
        <f t="shared" ca="1" si="0"/>
        <v>ANTIOQUIA;EL BAGRE;Total</v>
      </c>
      <c r="B54" t="str">
        <f ca="1">+IFERROR(_xlfn.XLOOKUP(C54,DIVIPOLA!G:G,DIVIPOLA!F:F),C54)</f>
        <v>ANTIOQUIA</v>
      </c>
      <c r="C54" t="s">
        <v>17</v>
      </c>
      <c r="D54" t="s">
        <v>62</v>
      </c>
      <c r="E54" t="s">
        <v>15</v>
      </c>
      <c r="F54">
        <v>2</v>
      </c>
      <c r="G54">
        <v>0.105318588730911</v>
      </c>
      <c r="H54">
        <v>0</v>
      </c>
      <c r="I54">
        <v>0</v>
      </c>
      <c r="J54">
        <v>0</v>
      </c>
      <c r="K54">
        <v>2</v>
      </c>
      <c r="L54">
        <v>1</v>
      </c>
      <c r="M54">
        <v>9</v>
      </c>
      <c r="N54">
        <v>0</v>
      </c>
      <c r="O54">
        <v>0</v>
      </c>
      <c r="P54">
        <v>5007600</v>
      </c>
      <c r="Q54">
        <v>6.5291293367891962E-3</v>
      </c>
    </row>
    <row r="55" spans="1:17" x14ac:dyDescent="0.25">
      <c r="A55" t="str">
        <f t="shared" ca="1" si="0"/>
        <v>ANTIOQUIA;EL CARMEN DE VIBORAL;Total</v>
      </c>
      <c r="B55" t="str">
        <f ca="1">+IFERROR(_xlfn.XLOOKUP(C55,DIVIPOLA!G:G,DIVIPOLA!F:F),C55)</f>
        <v>ANTIOQUIA</v>
      </c>
      <c r="C55" t="s">
        <v>17</v>
      </c>
      <c r="D55" t="s">
        <v>63</v>
      </c>
      <c r="E55" t="s">
        <v>15</v>
      </c>
      <c r="F55">
        <v>12</v>
      </c>
      <c r="G55">
        <v>0.63191153238546605</v>
      </c>
      <c r="H55">
        <v>0</v>
      </c>
      <c r="I55">
        <v>0</v>
      </c>
      <c r="J55">
        <v>164</v>
      </c>
      <c r="K55">
        <v>180</v>
      </c>
      <c r="L55">
        <v>49</v>
      </c>
      <c r="M55">
        <v>16</v>
      </c>
      <c r="N55">
        <v>43</v>
      </c>
      <c r="O55">
        <v>33</v>
      </c>
      <c r="P55">
        <v>199564950</v>
      </c>
      <c r="Q55">
        <v>0.26020156754530488</v>
      </c>
    </row>
    <row r="56" spans="1:17" x14ac:dyDescent="0.25">
      <c r="A56" t="str">
        <f t="shared" ca="1" si="0"/>
        <v>ANTIOQUIA;EL SANTUARIO;Total</v>
      </c>
      <c r="B56" t="str">
        <f ca="1">+IFERROR(_xlfn.XLOOKUP(C56,DIVIPOLA!G:G,DIVIPOLA!F:F),C56)</f>
        <v>ANTIOQUIA</v>
      </c>
      <c r="C56" t="s">
        <v>17</v>
      </c>
      <c r="D56" t="s">
        <v>64</v>
      </c>
      <c r="E56" t="s">
        <v>15</v>
      </c>
      <c r="F56">
        <v>3</v>
      </c>
      <c r="G56">
        <v>0.15797788309636651</v>
      </c>
      <c r="H56">
        <v>0</v>
      </c>
      <c r="I56">
        <v>0</v>
      </c>
      <c r="J56">
        <v>15</v>
      </c>
      <c r="K56">
        <v>26</v>
      </c>
      <c r="L56">
        <v>3</v>
      </c>
      <c r="M56">
        <v>11</v>
      </c>
      <c r="N56">
        <v>3</v>
      </c>
      <c r="O56">
        <v>0</v>
      </c>
      <c r="P56">
        <v>26124150</v>
      </c>
      <c r="Q56">
        <v>3.4061816871092228E-2</v>
      </c>
    </row>
    <row r="57" spans="1:17" x14ac:dyDescent="0.25">
      <c r="A57" t="str">
        <f t="shared" ca="1" si="0"/>
        <v>ANTIOQUIA;ENTRERRÍOS;Total</v>
      </c>
      <c r="B57" t="str">
        <f ca="1">+IFERROR(_xlfn.XLOOKUP(C57,DIVIPOLA!G:G,DIVIPOLA!F:F),C57)</f>
        <v>ANTIOQUIA</v>
      </c>
      <c r="C57" t="s">
        <v>17</v>
      </c>
      <c r="D57" t="s">
        <v>65</v>
      </c>
      <c r="E57" t="s">
        <v>15</v>
      </c>
      <c r="F57">
        <v>5</v>
      </c>
      <c r="G57">
        <v>0.2632964718272775</v>
      </c>
      <c r="H57">
        <v>0</v>
      </c>
      <c r="I57">
        <v>0</v>
      </c>
      <c r="J57">
        <v>7</v>
      </c>
      <c r="K57">
        <v>0</v>
      </c>
      <c r="L57">
        <v>0</v>
      </c>
      <c r="M57">
        <v>2</v>
      </c>
      <c r="N57">
        <v>2</v>
      </c>
      <c r="O57">
        <v>0</v>
      </c>
      <c r="P57">
        <v>3900000</v>
      </c>
      <c r="Q57">
        <v>5.0849916953186877E-3</v>
      </c>
    </row>
    <row r="58" spans="1:17" x14ac:dyDescent="0.25">
      <c r="A58" t="str">
        <f t="shared" ca="1" si="0"/>
        <v>ANTIOQUIA;ENVIGADO;Total</v>
      </c>
      <c r="B58" t="str">
        <f ca="1">+IFERROR(_xlfn.XLOOKUP(C58,DIVIPOLA!G:G,DIVIPOLA!F:F),C58)</f>
        <v>ANTIOQUIA</v>
      </c>
      <c r="C58" t="s">
        <v>17</v>
      </c>
      <c r="D58" t="s">
        <v>66</v>
      </c>
      <c r="E58" t="s">
        <v>15</v>
      </c>
      <c r="F58">
        <v>128</v>
      </c>
      <c r="G58">
        <v>6.7403896787783042</v>
      </c>
      <c r="H58">
        <v>13</v>
      </c>
      <c r="I58">
        <v>5</v>
      </c>
      <c r="J58">
        <v>4955</v>
      </c>
      <c r="K58">
        <v>2147</v>
      </c>
      <c r="L58">
        <v>1720</v>
      </c>
      <c r="M58">
        <v>444</v>
      </c>
      <c r="N58">
        <v>1678</v>
      </c>
      <c r="O58">
        <v>544</v>
      </c>
      <c r="P58">
        <v>4282845125</v>
      </c>
      <c r="Q58">
        <v>5.5841620238361864</v>
      </c>
    </row>
    <row r="59" spans="1:17" x14ac:dyDescent="0.25">
      <c r="A59" t="str">
        <f t="shared" ca="1" si="0"/>
        <v>ANTIOQUIA;FREDONIA;Total</v>
      </c>
      <c r="B59" t="str">
        <f ca="1">+IFERROR(_xlfn.XLOOKUP(C59,DIVIPOLA!G:G,DIVIPOLA!F:F),C59)</f>
        <v>ANTIOQUIA</v>
      </c>
      <c r="C59" t="s">
        <v>17</v>
      </c>
      <c r="D59" t="s">
        <v>67</v>
      </c>
      <c r="E59" t="s">
        <v>15</v>
      </c>
      <c r="F59">
        <v>2</v>
      </c>
      <c r="G59">
        <v>0.105318588730911</v>
      </c>
      <c r="H59">
        <v>0</v>
      </c>
      <c r="I59">
        <v>0</v>
      </c>
      <c r="J59">
        <v>2</v>
      </c>
      <c r="K59">
        <v>0</v>
      </c>
      <c r="L59">
        <v>0</v>
      </c>
      <c r="M59">
        <v>0</v>
      </c>
      <c r="N59">
        <v>6</v>
      </c>
      <c r="O59">
        <v>0</v>
      </c>
      <c r="P59">
        <v>1950000</v>
      </c>
      <c r="Q59">
        <v>2.5424958476593438E-3</v>
      </c>
    </row>
    <row r="60" spans="1:17" x14ac:dyDescent="0.25">
      <c r="A60" t="str">
        <f t="shared" ca="1" si="0"/>
        <v>ANTIOQUIA;GIRARDOTA;Total</v>
      </c>
      <c r="B60" t="str">
        <f ca="1">+IFERROR(_xlfn.XLOOKUP(C60,DIVIPOLA!G:G,DIVIPOLA!F:F),C60)</f>
        <v>ANTIOQUIA</v>
      </c>
      <c r="C60" t="s">
        <v>17</v>
      </c>
      <c r="D60" t="s">
        <v>68</v>
      </c>
      <c r="E60" t="s">
        <v>15</v>
      </c>
      <c r="F60">
        <v>17</v>
      </c>
      <c r="G60">
        <v>0.89520800421274349</v>
      </c>
      <c r="H60">
        <v>0</v>
      </c>
      <c r="I60">
        <v>0</v>
      </c>
      <c r="J60">
        <v>877</v>
      </c>
      <c r="K60">
        <v>324</v>
      </c>
      <c r="L60">
        <v>170</v>
      </c>
      <c r="M60">
        <v>51</v>
      </c>
      <c r="N60">
        <v>182</v>
      </c>
      <c r="O60">
        <v>27</v>
      </c>
      <c r="P60">
        <v>629325450</v>
      </c>
      <c r="Q60">
        <v>0.82054222741094773</v>
      </c>
    </row>
    <row r="61" spans="1:17" x14ac:dyDescent="0.25">
      <c r="A61" t="str">
        <f t="shared" ca="1" si="0"/>
        <v>ANTIOQUIA;GUARNE;Total</v>
      </c>
      <c r="B61" t="str">
        <f ca="1">+IFERROR(_xlfn.XLOOKUP(C61,DIVIPOLA!G:G,DIVIPOLA!F:F),C61)</f>
        <v>ANTIOQUIA</v>
      </c>
      <c r="C61" t="s">
        <v>17</v>
      </c>
      <c r="D61" t="s">
        <v>69</v>
      </c>
      <c r="E61" t="s">
        <v>15</v>
      </c>
      <c r="F61">
        <v>14</v>
      </c>
      <c r="G61">
        <v>0.73723012111637698</v>
      </c>
      <c r="H61">
        <v>26</v>
      </c>
      <c r="I61">
        <v>0</v>
      </c>
      <c r="J61">
        <v>513</v>
      </c>
      <c r="K61">
        <v>71</v>
      </c>
      <c r="L61">
        <v>364</v>
      </c>
      <c r="M61">
        <v>21</v>
      </c>
      <c r="N61">
        <v>73</v>
      </c>
      <c r="O61">
        <v>3</v>
      </c>
      <c r="P61">
        <v>371540650</v>
      </c>
      <c r="Q61">
        <v>0.48443105633930961</v>
      </c>
    </row>
    <row r="62" spans="1:17" x14ac:dyDescent="0.25">
      <c r="A62" t="str">
        <f t="shared" ca="1" si="0"/>
        <v>ANTIOQUIA;GUATAPÉ;Total</v>
      </c>
      <c r="B62" t="str">
        <f ca="1">+IFERROR(_xlfn.XLOOKUP(C62,DIVIPOLA!G:G,DIVIPOLA!F:F),C62)</f>
        <v>ANTIOQUIA</v>
      </c>
      <c r="C62" t="s">
        <v>17</v>
      </c>
      <c r="D62" t="s">
        <v>70</v>
      </c>
      <c r="E62" t="s">
        <v>15</v>
      </c>
      <c r="F62">
        <v>1</v>
      </c>
      <c r="G62">
        <v>5.2659294365455502E-2</v>
      </c>
      <c r="H62">
        <v>0</v>
      </c>
      <c r="I62">
        <v>0</v>
      </c>
      <c r="J62">
        <v>0</v>
      </c>
      <c r="K62">
        <v>0</v>
      </c>
      <c r="L62">
        <v>6</v>
      </c>
      <c r="M62">
        <v>0</v>
      </c>
      <c r="N62">
        <v>0</v>
      </c>
      <c r="O62">
        <v>0</v>
      </c>
      <c r="P62">
        <v>1560000</v>
      </c>
      <c r="Q62">
        <v>2.0339966781274749E-3</v>
      </c>
    </row>
    <row r="63" spans="1:17" x14ac:dyDescent="0.25">
      <c r="A63" t="str">
        <f t="shared" ca="1" si="0"/>
        <v>ANTIOQUIA;GÓMEZ PLATA;Total</v>
      </c>
      <c r="B63" t="str">
        <f ca="1">+IFERROR(_xlfn.XLOOKUP(C63,DIVIPOLA!G:G,DIVIPOLA!F:F),C63)</f>
        <v>ANTIOQUIA</v>
      </c>
      <c r="C63" t="s">
        <v>17</v>
      </c>
      <c r="D63" t="s">
        <v>71</v>
      </c>
      <c r="E63" t="s">
        <v>15</v>
      </c>
      <c r="F63">
        <v>1</v>
      </c>
      <c r="G63">
        <v>5.2659294365455502E-2</v>
      </c>
      <c r="H63">
        <v>0</v>
      </c>
      <c r="I63">
        <v>0</v>
      </c>
      <c r="J63">
        <v>17</v>
      </c>
      <c r="K63">
        <v>15</v>
      </c>
      <c r="L63">
        <v>1</v>
      </c>
      <c r="M63">
        <v>0</v>
      </c>
      <c r="N63">
        <v>0</v>
      </c>
      <c r="O63">
        <v>0</v>
      </c>
      <c r="P63">
        <v>15011100</v>
      </c>
      <c r="Q63">
        <v>1.957213303528163E-2</v>
      </c>
    </row>
    <row r="64" spans="1:17" x14ac:dyDescent="0.25">
      <c r="A64" t="str">
        <f t="shared" ca="1" si="0"/>
        <v>ANTIOQUIA;ITAGÜÍ;Total</v>
      </c>
      <c r="B64" t="str">
        <f ca="1">+IFERROR(_xlfn.XLOOKUP(C64,DIVIPOLA!G:G,DIVIPOLA!F:F),C64)</f>
        <v>ANTIOQUIA</v>
      </c>
      <c r="C64" t="s">
        <v>17</v>
      </c>
      <c r="D64" t="s">
        <v>72</v>
      </c>
      <c r="E64" t="s">
        <v>15</v>
      </c>
      <c r="F64">
        <v>112</v>
      </c>
      <c r="G64">
        <v>5.8978409689310158</v>
      </c>
      <c r="H64">
        <v>3</v>
      </c>
      <c r="I64">
        <v>14</v>
      </c>
      <c r="J64">
        <v>4750</v>
      </c>
      <c r="K64">
        <v>2037</v>
      </c>
      <c r="L64">
        <v>2293</v>
      </c>
      <c r="M64">
        <v>674</v>
      </c>
      <c r="N64">
        <v>2839</v>
      </c>
      <c r="O64">
        <v>728</v>
      </c>
      <c r="P64">
        <v>4641799500</v>
      </c>
      <c r="Q64">
        <v>6.0521825407267791</v>
      </c>
    </row>
    <row r="65" spans="1:17" x14ac:dyDescent="0.25">
      <c r="A65" t="str">
        <f t="shared" ca="1" si="0"/>
        <v>ANTIOQUIA;ITUANGO;Total</v>
      </c>
      <c r="B65" t="str">
        <f ca="1">+IFERROR(_xlfn.XLOOKUP(C65,DIVIPOLA!G:G,DIVIPOLA!F:F),C65)</f>
        <v>ANTIOQUIA</v>
      </c>
      <c r="C65" t="s">
        <v>17</v>
      </c>
      <c r="D65" t="s">
        <v>73</v>
      </c>
      <c r="E65" t="s">
        <v>15</v>
      </c>
      <c r="F65">
        <v>1</v>
      </c>
      <c r="G65">
        <v>5.2659294365455502E-2</v>
      </c>
      <c r="H65">
        <v>0</v>
      </c>
      <c r="I65">
        <v>0</v>
      </c>
      <c r="J65">
        <v>3</v>
      </c>
      <c r="K65">
        <v>9</v>
      </c>
      <c r="L65">
        <v>0</v>
      </c>
      <c r="M65">
        <v>2</v>
      </c>
      <c r="N65">
        <v>18</v>
      </c>
      <c r="O65">
        <v>9</v>
      </c>
      <c r="P65">
        <v>13065000</v>
      </c>
      <c r="Q65">
        <v>1.7034722179317601E-2</v>
      </c>
    </row>
    <row r="66" spans="1:17" x14ac:dyDescent="0.25">
      <c r="A66" t="str">
        <f t="shared" ca="1" si="0"/>
        <v>ANTIOQUIA;JARDÍN;Total</v>
      </c>
      <c r="B66" t="str">
        <f ca="1">+IFERROR(_xlfn.XLOOKUP(C66,DIVIPOLA!G:G,DIVIPOLA!F:F),C66)</f>
        <v>ANTIOQUIA</v>
      </c>
      <c r="C66" t="s">
        <v>17</v>
      </c>
      <c r="D66" t="s">
        <v>74</v>
      </c>
      <c r="E66" t="s">
        <v>15</v>
      </c>
      <c r="F66">
        <v>1</v>
      </c>
      <c r="G66">
        <v>5.2659294365455502E-2</v>
      </c>
      <c r="H66">
        <v>0</v>
      </c>
      <c r="I66">
        <v>0</v>
      </c>
      <c r="J66">
        <v>0</v>
      </c>
      <c r="K66">
        <v>3</v>
      </c>
      <c r="L66">
        <v>0</v>
      </c>
      <c r="M66">
        <v>0</v>
      </c>
      <c r="N66">
        <v>9</v>
      </c>
      <c r="O66">
        <v>0</v>
      </c>
      <c r="P66">
        <v>3315000</v>
      </c>
      <c r="Q66">
        <v>4.3222429410208849E-3</v>
      </c>
    </row>
    <row r="67" spans="1:17" x14ac:dyDescent="0.25">
      <c r="A67" t="str">
        <f t="shared" ref="A67:A130" ca="1" si="1">B67&amp;";"&amp;D67&amp;";"&amp;E67</f>
        <v>ANTIOQUIA;JERICÓ;Total</v>
      </c>
      <c r="B67" t="str">
        <f ca="1">+IFERROR(_xlfn.XLOOKUP(C67,DIVIPOLA!G:G,DIVIPOLA!F:F),C67)</f>
        <v>ANTIOQUIA</v>
      </c>
      <c r="C67" t="s">
        <v>17</v>
      </c>
      <c r="D67" t="s">
        <v>75</v>
      </c>
      <c r="E67" t="s">
        <v>15</v>
      </c>
      <c r="F67">
        <v>4</v>
      </c>
      <c r="G67">
        <v>0.21063717746182201</v>
      </c>
      <c r="H67">
        <v>0</v>
      </c>
      <c r="I67">
        <v>0</v>
      </c>
      <c r="J67">
        <v>45</v>
      </c>
      <c r="K67">
        <v>35</v>
      </c>
      <c r="L67">
        <v>34</v>
      </c>
      <c r="M67">
        <v>28</v>
      </c>
      <c r="N67">
        <v>428</v>
      </c>
      <c r="O67">
        <v>71</v>
      </c>
      <c r="P67">
        <v>165626500</v>
      </c>
      <c r="Q67">
        <v>0.2159511223140258</v>
      </c>
    </row>
    <row r="68" spans="1:17" x14ac:dyDescent="0.25">
      <c r="A68" t="str">
        <f t="shared" ca="1" si="1"/>
        <v>ANTIOQUIA;LA CEJA;Total</v>
      </c>
      <c r="B68" t="str">
        <f ca="1">+IFERROR(_xlfn.XLOOKUP(C68,DIVIPOLA!G:G,DIVIPOLA!F:F),C68)</f>
        <v>ANTIOQUIA</v>
      </c>
      <c r="C68" t="s">
        <v>17</v>
      </c>
      <c r="D68" t="s">
        <v>76</v>
      </c>
      <c r="E68" t="s">
        <v>15</v>
      </c>
      <c r="F68">
        <v>14</v>
      </c>
      <c r="G68">
        <v>0.73723012111637698</v>
      </c>
      <c r="H68">
        <v>1</v>
      </c>
      <c r="I68">
        <v>25</v>
      </c>
      <c r="J68">
        <v>1093</v>
      </c>
      <c r="K68">
        <v>652</v>
      </c>
      <c r="L68">
        <v>242</v>
      </c>
      <c r="M68">
        <v>104</v>
      </c>
      <c r="N68">
        <v>130</v>
      </c>
      <c r="O68">
        <v>54</v>
      </c>
      <c r="P68">
        <v>946128625</v>
      </c>
      <c r="Q68">
        <v>1.2336041540585361</v>
      </c>
    </row>
    <row r="69" spans="1:17" x14ac:dyDescent="0.25">
      <c r="A69" t="str">
        <f t="shared" ca="1" si="1"/>
        <v>ANTIOQUIA;LA ESTRELLA;Total</v>
      </c>
      <c r="B69" t="str">
        <f ca="1">+IFERROR(_xlfn.XLOOKUP(C69,DIVIPOLA!G:G,DIVIPOLA!F:F),C69)</f>
        <v>ANTIOQUIA</v>
      </c>
      <c r="C69" t="s">
        <v>17</v>
      </c>
      <c r="D69" t="s">
        <v>77</v>
      </c>
      <c r="E69" t="s">
        <v>15</v>
      </c>
      <c r="F69">
        <v>43</v>
      </c>
      <c r="G69">
        <v>2.264349657714587</v>
      </c>
      <c r="H69">
        <v>0</v>
      </c>
      <c r="I69">
        <v>0</v>
      </c>
      <c r="J69">
        <v>790</v>
      </c>
      <c r="K69">
        <v>162</v>
      </c>
      <c r="L69">
        <v>349</v>
      </c>
      <c r="M69">
        <v>124</v>
      </c>
      <c r="N69">
        <v>197</v>
      </c>
      <c r="O69">
        <v>54</v>
      </c>
      <c r="P69">
        <v>598482950</v>
      </c>
      <c r="Q69">
        <v>0.78032841808713571</v>
      </c>
    </row>
    <row r="70" spans="1:17" x14ac:dyDescent="0.25">
      <c r="A70" t="str">
        <f t="shared" ca="1" si="1"/>
        <v>ANTIOQUIA;LA PINTADA;Total</v>
      </c>
      <c r="B70" t="str">
        <f ca="1">+IFERROR(_xlfn.XLOOKUP(C70,DIVIPOLA!G:G,DIVIPOLA!F:F),C70)</f>
        <v>ANTIOQUIA</v>
      </c>
      <c r="C70" t="s">
        <v>17</v>
      </c>
      <c r="D70" t="s">
        <v>78</v>
      </c>
      <c r="E70" t="s">
        <v>15</v>
      </c>
      <c r="F70">
        <v>1</v>
      </c>
      <c r="G70">
        <v>5.2659294365455502E-2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1</v>
      </c>
      <c r="O70">
        <v>0</v>
      </c>
      <c r="P70">
        <v>195000</v>
      </c>
      <c r="Q70">
        <v>2.5424958476593442E-4</v>
      </c>
    </row>
    <row r="71" spans="1:17" x14ac:dyDescent="0.25">
      <c r="A71" t="str">
        <f t="shared" ca="1" si="1"/>
        <v>ANTIOQUIA;LA UNIÓN;Total</v>
      </c>
      <c r="B71" t="str">
        <f ca="1">+IFERROR(_xlfn.XLOOKUP(C71,DIVIPOLA!G:G,DIVIPOLA!F:F),C71)</f>
        <v>ANTIOQUIA</v>
      </c>
      <c r="C71" t="s">
        <v>17</v>
      </c>
      <c r="D71" t="s">
        <v>79</v>
      </c>
      <c r="E71" t="s">
        <v>15</v>
      </c>
      <c r="F71">
        <v>9</v>
      </c>
      <c r="G71">
        <v>0.47393364928909948</v>
      </c>
      <c r="H71">
        <v>6</v>
      </c>
      <c r="I71">
        <v>0</v>
      </c>
      <c r="J71">
        <v>174</v>
      </c>
      <c r="K71">
        <v>98</v>
      </c>
      <c r="L71">
        <v>52</v>
      </c>
      <c r="M71">
        <v>41</v>
      </c>
      <c r="N71">
        <v>86</v>
      </c>
      <c r="O71">
        <v>39</v>
      </c>
      <c r="P71">
        <v>182295750</v>
      </c>
      <c r="Q71">
        <v>0.23768522431843381</v>
      </c>
    </row>
    <row r="72" spans="1:17" x14ac:dyDescent="0.25">
      <c r="A72" t="str">
        <f t="shared" ca="1" si="1"/>
        <v>ANTIOQUIA;MARINILLA;Total</v>
      </c>
      <c r="B72" t="str">
        <f ca="1">+IFERROR(_xlfn.XLOOKUP(C72,DIVIPOLA!G:G,DIVIPOLA!F:F),C72)</f>
        <v>ANTIOQUIA</v>
      </c>
      <c r="C72" t="s">
        <v>17</v>
      </c>
      <c r="D72" t="s">
        <v>80</v>
      </c>
      <c r="E72" t="s">
        <v>15</v>
      </c>
      <c r="F72">
        <v>7</v>
      </c>
      <c r="G72">
        <v>0.36861506055818849</v>
      </c>
      <c r="H72">
        <v>0</v>
      </c>
      <c r="I72">
        <v>0</v>
      </c>
      <c r="J72">
        <v>103</v>
      </c>
      <c r="K72">
        <v>17</v>
      </c>
      <c r="L72">
        <v>32</v>
      </c>
      <c r="M72">
        <v>7</v>
      </c>
      <c r="N72">
        <v>17</v>
      </c>
      <c r="O72">
        <v>17</v>
      </c>
      <c r="P72">
        <v>69264325</v>
      </c>
      <c r="Q72">
        <v>9.0309876258167845E-2</v>
      </c>
    </row>
    <row r="73" spans="1:17" x14ac:dyDescent="0.25">
      <c r="A73" t="str">
        <f t="shared" ca="1" si="1"/>
        <v>ANTIOQUIA;MEDELLÍN;Total</v>
      </c>
      <c r="B73" t="str">
        <f ca="1">+IFERROR(_xlfn.XLOOKUP(C73,DIVIPOLA!G:G,DIVIPOLA!F:F),C73)</f>
        <v>ANTIOQUIA</v>
      </c>
      <c r="C73" t="s">
        <v>17</v>
      </c>
      <c r="D73" t="s">
        <v>81</v>
      </c>
      <c r="E73" t="s">
        <v>15</v>
      </c>
      <c r="F73">
        <v>1230</v>
      </c>
      <c r="G73">
        <v>64.770932069510266</v>
      </c>
      <c r="H73">
        <v>151</v>
      </c>
      <c r="I73">
        <v>136</v>
      </c>
      <c r="J73">
        <v>66732</v>
      </c>
      <c r="K73">
        <v>29050</v>
      </c>
      <c r="L73">
        <v>27786</v>
      </c>
      <c r="M73">
        <v>6494</v>
      </c>
      <c r="N73">
        <v>29348</v>
      </c>
      <c r="O73">
        <v>6100</v>
      </c>
      <c r="P73">
        <v>59825300275</v>
      </c>
      <c r="Q73">
        <v>78.002860273928675</v>
      </c>
    </row>
    <row r="74" spans="1:17" x14ac:dyDescent="0.25">
      <c r="A74" t="str">
        <f t="shared" ca="1" si="1"/>
        <v>ANTIOQUIA;NECOCLÍ;Total</v>
      </c>
      <c r="B74" t="str">
        <f ca="1">+IFERROR(_xlfn.XLOOKUP(C74,DIVIPOLA!G:G,DIVIPOLA!F:F),C74)</f>
        <v>ANTIOQUIA</v>
      </c>
      <c r="C74" t="s">
        <v>17</v>
      </c>
      <c r="D74" t="s">
        <v>82</v>
      </c>
      <c r="E74" t="s">
        <v>15</v>
      </c>
      <c r="F74">
        <v>1</v>
      </c>
      <c r="G74">
        <v>5.2659294365455502E-2</v>
      </c>
      <c r="H74">
        <v>0</v>
      </c>
      <c r="I74">
        <v>0</v>
      </c>
      <c r="J74">
        <v>22</v>
      </c>
      <c r="K74">
        <v>37</v>
      </c>
      <c r="L74">
        <v>4</v>
      </c>
      <c r="M74">
        <v>0</v>
      </c>
      <c r="N74">
        <v>31</v>
      </c>
      <c r="O74">
        <v>27</v>
      </c>
      <c r="P74">
        <v>43680000</v>
      </c>
      <c r="Q74">
        <v>5.6951906987569301E-2</v>
      </c>
    </row>
    <row r="75" spans="1:17" x14ac:dyDescent="0.25">
      <c r="A75" t="str">
        <f t="shared" ca="1" si="1"/>
        <v>ANTIOQUIA;PEÑOL;Total</v>
      </c>
      <c r="B75" t="str">
        <f ca="1">+IFERROR(_xlfn.XLOOKUP(C75,DIVIPOLA!G:G,DIVIPOLA!F:F),C75)</f>
        <v>ANTIOQUIA</v>
      </c>
      <c r="C75" t="s">
        <v>17</v>
      </c>
      <c r="D75" t="s">
        <v>83</v>
      </c>
      <c r="E75" t="s">
        <v>15</v>
      </c>
      <c r="F75">
        <v>6</v>
      </c>
      <c r="G75">
        <v>0.31595576619273302</v>
      </c>
      <c r="H75">
        <v>0</v>
      </c>
      <c r="I75">
        <v>0</v>
      </c>
      <c r="J75">
        <v>10</v>
      </c>
      <c r="K75">
        <v>3</v>
      </c>
      <c r="L75">
        <v>16</v>
      </c>
      <c r="M75">
        <v>6</v>
      </c>
      <c r="N75">
        <v>1</v>
      </c>
      <c r="O75">
        <v>4</v>
      </c>
      <c r="P75">
        <v>13455000</v>
      </c>
      <c r="Q75">
        <v>1.7543221348849471E-2</v>
      </c>
    </row>
    <row r="76" spans="1:17" x14ac:dyDescent="0.25">
      <c r="A76" t="str">
        <f t="shared" ca="1" si="1"/>
        <v>ANTIOQUIA;PUERTO BERRÍO;Total</v>
      </c>
      <c r="B76" t="str">
        <f ca="1">+IFERROR(_xlfn.XLOOKUP(C76,DIVIPOLA!G:G,DIVIPOLA!F:F),C76)</f>
        <v>ANTIOQUIA</v>
      </c>
      <c r="C76" t="s">
        <v>17</v>
      </c>
      <c r="D76" t="s">
        <v>84</v>
      </c>
      <c r="E76" t="s">
        <v>15</v>
      </c>
      <c r="F76">
        <v>1</v>
      </c>
      <c r="G76">
        <v>5.2659294365455502E-2</v>
      </c>
      <c r="H76">
        <v>0</v>
      </c>
      <c r="I76">
        <v>0</v>
      </c>
      <c r="J76">
        <v>13</v>
      </c>
      <c r="K76">
        <v>3</v>
      </c>
      <c r="L76">
        <v>10</v>
      </c>
      <c r="M76">
        <v>16</v>
      </c>
      <c r="N76">
        <v>11</v>
      </c>
      <c r="O76">
        <v>10</v>
      </c>
      <c r="P76">
        <v>20865000</v>
      </c>
      <c r="Q76">
        <v>2.7204705569954982E-2</v>
      </c>
    </row>
    <row r="77" spans="1:17" x14ac:dyDescent="0.25">
      <c r="A77" t="str">
        <f t="shared" ca="1" si="1"/>
        <v>ANTIOQUIA;PUERTO TRIUNFO;Total</v>
      </c>
      <c r="B77" t="str">
        <f ca="1">+IFERROR(_xlfn.XLOOKUP(C77,DIVIPOLA!G:G,DIVIPOLA!F:F),C77)</f>
        <v>ANTIOQUIA</v>
      </c>
      <c r="C77" t="s">
        <v>17</v>
      </c>
      <c r="D77" t="s">
        <v>85</v>
      </c>
      <c r="E77" t="s">
        <v>15</v>
      </c>
      <c r="F77">
        <v>1</v>
      </c>
      <c r="G77">
        <v>5.2659294365455502E-2</v>
      </c>
      <c r="H77">
        <v>0</v>
      </c>
      <c r="I77">
        <v>0</v>
      </c>
      <c r="J77">
        <v>4</v>
      </c>
      <c r="K77">
        <v>2</v>
      </c>
      <c r="L77">
        <v>0</v>
      </c>
      <c r="M77">
        <v>1</v>
      </c>
      <c r="N77">
        <v>0</v>
      </c>
      <c r="O77">
        <v>2</v>
      </c>
      <c r="P77">
        <v>3640000</v>
      </c>
      <c r="Q77">
        <v>4.745992248964109E-3</v>
      </c>
    </row>
    <row r="78" spans="1:17" x14ac:dyDescent="0.25">
      <c r="A78" t="str">
        <f t="shared" ca="1" si="1"/>
        <v>ANTIOQUIA;RETIRO;Total</v>
      </c>
      <c r="B78" t="str">
        <f ca="1">+IFERROR(_xlfn.XLOOKUP(C78,DIVIPOLA!G:G,DIVIPOLA!F:F),C78)</f>
        <v>ANTIOQUIA</v>
      </c>
      <c r="C78" t="s">
        <v>17</v>
      </c>
      <c r="D78" t="s">
        <v>86</v>
      </c>
      <c r="E78" t="s">
        <v>15</v>
      </c>
      <c r="F78">
        <v>5</v>
      </c>
      <c r="G78">
        <v>0.2632964718272775</v>
      </c>
      <c r="H78">
        <v>0</v>
      </c>
      <c r="I78">
        <v>0</v>
      </c>
      <c r="J78">
        <v>65</v>
      </c>
      <c r="K78">
        <v>25</v>
      </c>
      <c r="L78">
        <v>14</v>
      </c>
      <c r="M78">
        <v>6</v>
      </c>
      <c r="N78">
        <v>54</v>
      </c>
      <c r="O78">
        <v>5</v>
      </c>
      <c r="P78">
        <v>56485000</v>
      </c>
      <c r="Q78">
        <v>7.3647629720532334E-2</v>
      </c>
    </row>
    <row r="79" spans="1:17" x14ac:dyDescent="0.25">
      <c r="A79" t="str">
        <f t="shared" ca="1" si="1"/>
        <v>ANTIOQUIA;RIONEGRO;Total</v>
      </c>
      <c r="B79" t="str">
        <f ca="1">+IFERROR(_xlfn.XLOOKUP(C79,DIVIPOLA!G:G,DIVIPOLA!F:F),C79)</f>
        <v>ANTIOQUIA</v>
      </c>
      <c r="C79" t="s">
        <v>17</v>
      </c>
      <c r="D79" t="s">
        <v>87</v>
      </c>
      <c r="E79" t="s">
        <v>15</v>
      </c>
      <c r="F79">
        <v>49</v>
      </c>
      <c r="G79">
        <v>2.58030542390732</v>
      </c>
      <c r="H79">
        <v>0</v>
      </c>
      <c r="I79">
        <v>0</v>
      </c>
      <c r="J79">
        <v>1543</v>
      </c>
      <c r="K79">
        <v>477</v>
      </c>
      <c r="L79">
        <v>386</v>
      </c>
      <c r="M79">
        <v>108</v>
      </c>
      <c r="N79">
        <v>233</v>
      </c>
      <c r="O79">
        <v>69</v>
      </c>
      <c r="P79">
        <v>1068924675</v>
      </c>
      <c r="Q79">
        <v>1.393711050075956</v>
      </c>
    </row>
    <row r="80" spans="1:17" x14ac:dyDescent="0.25">
      <c r="A80" t="str">
        <f t="shared" ca="1" si="1"/>
        <v>ANTIOQUIA;SABANETA;Total</v>
      </c>
      <c r="B80" t="str">
        <f ca="1">+IFERROR(_xlfn.XLOOKUP(C80,DIVIPOLA!G:G,DIVIPOLA!F:F),C80)</f>
        <v>ANTIOQUIA</v>
      </c>
      <c r="C80" t="s">
        <v>17</v>
      </c>
      <c r="D80" t="s">
        <v>88</v>
      </c>
      <c r="E80" t="s">
        <v>15</v>
      </c>
      <c r="F80">
        <v>69</v>
      </c>
      <c r="G80">
        <v>3.6334913112164289</v>
      </c>
      <c r="H80">
        <v>0</v>
      </c>
      <c r="I80">
        <v>0</v>
      </c>
      <c r="J80">
        <v>1325</v>
      </c>
      <c r="K80">
        <v>471</v>
      </c>
      <c r="L80">
        <v>418</v>
      </c>
      <c r="M80">
        <v>181</v>
      </c>
      <c r="N80">
        <v>1201</v>
      </c>
      <c r="O80">
        <v>164</v>
      </c>
      <c r="P80">
        <v>1260674675</v>
      </c>
      <c r="Q80">
        <v>1.643723141762458</v>
      </c>
    </row>
    <row r="81" spans="1:17" x14ac:dyDescent="0.25">
      <c r="A81" t="str">
        <f t="shared" ca="1" si="1"/>
        <v>ANTIOQUIA;SALGAR;Total</v>
      </c>
      <c r="B81" t="str">
        <f ca="1">+IFERROR(_xlfn.XLOOKUP(C81,DIVIPOLA!G:G,DIVIPOLA!F:F),C81)</f>
        <v>ANTIOQUIA</v>
      </c>
      <c r="C81" t="s">
        <v>17</v>
      </c>
      <c r="D81" t="s">
        <v>89</v>
      </c>
      <c r="E81" t="s">
        <v>15</v>
      </c>
      <c r="F81">
        <v>1</v>
      </c>
      <c r="G81">
        <v>5.2659294365455502E-2</v>
      </c>
      <c r="H81">
        <v>0</v>
      </c>
      <c r="I81">
        <v>0</v>
      </c>
      <c r="J81">
        <v>192</v>
      </c>
      <c r="K81">
        <v>191</v>
      </c>
      <c r="L81">
        <v>45</v>
      </c>
      <c r="M81">
        <v>96</v>
      </c>
      <c r="N81">
        <v>278</v>
      </c>
      <c r="O81">
        <v>246</v>
      </c>
      <c r="P81">
        <v>372604050</v>
      </c>
      <c r="Q81">
        <v>0.48581756407489979</v>
      </c>
    </row>
    <row r="82" spans="1:17" x14ac:dyDescent="0.25">
      <c r="A82" t="str">
        <f t="shared" ca="1" si="1"/>
        <v>ANTIOQUIA;SAN ANDRÉS DE CUERQUÍA;Total</v>
      </c>
      <c r="B82" t="str">
        <f ca="1">+IFERROR(_xlfn.XLOOKUP(C82,DIVIPOLA!G:G,DIVIPOLA!F:F),C82)</f>
        <v>ANTIOQUIA</v>
      </c>
      <c r="C82" t="s">
        <v>17</v>
      </c>
      <c r="D82" t="s">
        <v>90</v>
      </c>
      <c r="E82" t="s">
        <v>15</v>
      </c>
      <c r="F82">
        <v>1</v>
      </c>
      <c r="G82">
        <v>5.2659294365455502E-2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10</v>
      </c>
      <c r="P82">
        <v>3280875</v>
      </c>
      <c r="Q82">
        <v>4.2777492636868458E-3</v>
      </c>
    </row>
    <row r="83" spans="1:17" x14ac:dyDescent="0.25">
      <c r="A83" t="str">
        <f t="shared" ca="1" si="1"/>
        <v>ANTIOQUIA;SAN CARLOS;Total</v>
      </c>
      <c r="B83" t="str">
        <f ca="1">+IFERROR(_xlfn.XLOOKUP(C83,DIVIPOLA!G:G,DIVIPOLA!F:F),C83)</f>
        <v>ANTIOQUIA</v>
      </c>
      <c r="C83" t="s">
        <v>17</v>
      </c>
      <c r="D83" t="s">
        <v>91</v>
      </c>
      <c r="E83" t="s">
        <v>15</v>
      </c>
      <c r="F83">
        <v>1</v>
      </c>
      <c r="G83">
        <v>5.2659294365455502E-2</v>
      </c>
      <c r="H83">
        <v>0</v>
      </c>
      <c r="I83">
        <v>0</v>
      </c>
      <c r="J83">
        <v>0</v>
      </c>
      <c r="K83">
        <v>5</v>
      </c>
      <c r="L83">
        <v>0</v>
      </c>
      <c r="M83">
        <v>2</v>
      </c>
      <c r="N83">
        <v>2</v>
      </c>
      <c r="O83">
        <v>0</v>
      </c>
      <c r="P83">
        <v>4128150</v>
      </c>
      <c r="Q83">
        <v>5.3824637094948306E-3</v>
      </c>
    </row>
    <row r="84" spans="1:17" x14ac:dyDescent="0.25">
      <c r="A84" t="str">
        <f t="shared" ca="1" si="1"/>
        <v>ANTIOQUIA;SAN JERÓNIMO;Total</v>
      </c>
      <c r="B84" t="str">
        <f ca="1">+IFERROR(_xlfn.XLOOKUP(C84,DIVIPOLA!G:G,DIVIPOLA!F:F),C84)</f>
        <v>ANTIOQUIA</v>
      </c>
      <c r="C84" t="s">
        <v>17</v>
      </c>
      <c r="D84" t="s">
        <v>92</v>
      </c>
      <c r="E84" t="s">
        <v>15</v>
      </c>
      <c r="F84">
        <v>1</v>
      </c>
      <c r="G84">
        <v>5.2659294365455502E-2</v>
      </c>
      <c r="H84">
        <v>0</v>
      </c>
      <c r="I84">
        <v>0</v>
      </c>
      <c r="J84">
        <v>6</v>
      </c>
      <c r="K84">
        <v>4</v>
      </c>
      <c r="L84">
        <v>0</v>
      </c>
      <c r="M84">
        <v>2</v>
      </c>
      <c r="N84">
        <v>1</v>
      </c>
      <c r="O84">
        <v>3</v>
      </c>
      <c r="P84">
        <v>6370000</v>
      </c>
      <c r="Q84">
        <v>8.3054864356871903E-3</v>
      </c>
    </row>
    <row r="85" spans="1:17" x14ac:dyDescent="0.25">
      <c r="A85" t="str">
        <f t="shared" ca="1" si="1"/>
        <v>ANTIOQUIA;SAN LUIS;Total</v>
      </c>
      <c r="B85" t="str">
        <f ca="1">+IFERROR(_xlfn.XLOOKUP(C85,DIVIPOLA!G:G,DIVIPOLA!F:F),C85)</f>
        <v>ANTIOQUIA</v>
      </c>
      <c r="C85" t="s">
        <v>17</v>
      </c>
      <c r="D85" t="s">
        <v>93</v>
      </c>
      <c r="E85" t="s">
        <v>15</v>
      </c>
      <c r="F85">
        <v>1</v>
      </c>
      <c r="G85">
        <v>5.2659294365455502E-2</v>
      </c>
      <c r="H85">
        <v>0</v>
      </c>
      <c r="I85">
        <v>0</v>
      </c>
      <c r="J85">
        <v>29</v>
      </c>
      <c r="K85">
        <v>15</v>
      </c>
      <c r="L85">
        <v>1</v>
      </c>
      <c r="M85">
        <v>1</v>
      </c>
      <c r="N85">
        <v>0</v>
      </c>
      <c r="O85">
        <v>0</v>
      </c>
      <c r="P85">
        <v>20142850</v>
      </c>
      <c r="Q85">
        <v>2.626313460770514E-2</v>
      </c>
    </row>
    <row r="86" spans="1:17" x14ac:dyDescent="0.25">
      <c r="A86" t="str">
        <f t="shared" ca="1" si="1"/>
        <v>ANTIOQUIA;SAN PEDRO DE LOS MILAGROS;Total</v>
      </c>
      <c r="B86" t="str">
        <f ca="1">+IFERROR(_xlfn.XLOOKUP(C86,DIVIPOLA!G:G,DIVIPOLA!F:F),C86)</f>
        <v>ANTIOQUIA</v>
      </c>
      <c r="C86" t="s">
        <v>17</v>
      </c>
      <c r="D86" t="s">
        <v>94</v>
      </c>
      <c r="E86" t="s">
        <v>15</v>
      </c>
      <c r="F86">
        <v>10</v>
      </c>
      <c r="G86">
        <v>0.526592943654555</v>
      </c>
      <c r="H86">
        <v>0</v>
      </c>
      <c r="I86">
        <v>0</v>
      </c>
      <c r="J86">
        <v>46</v>
      </c>
      <c r="K86">
        <v>24</v>
      </c>
      <c r="L86">
        <v>119</v>
      </c>
      <c r="M86">
        <v>22</v>
      </c>
      <c r="N86">
        <v>87</v>
      </c>
      <c r="O86">
        <v>7</v>
      </c>
      <c r="P86">
        <v>90025975</v>
      </c>
      <c r="Q86">
        <v>0.1173798295481969</v>
      </c>
    </row>
    <row r="87" spans="1:17" x14ac:dyDescent="0.25">
      <c r="A87" t="str">
        <f t="shared" ca="1" si="1"/>
        <v>ANTIOQUIA;SAN ROQUE;Total</v>
      </c>
      <c r="B87" t="str">
        <f ca="1">+IFERROR(_xlfn.XLOOKUP(C87,DIVIPOLA!G:G,DIVIPOLA!F:F),C87)</f>
        <v>ANTIOQUIA</v>
      </c>
      <c r="C87" t="s">
        <v>17</v>
      </c>
      <c r="D87" t="s">
        <v>95</v>
      </c>
      <c r="E87" t="s">
        <v>15</v>
      </c>
      <c r="F87">
        <v>4</v>
      </c>
      <c r="G87">
        <v>0.21063717746182201</v>
      </c>
      <c r="H87">
        <v>0</v>
      </c>
      <c r="I87">
        <v>0</v>
      </c>
      <c r="J87">
        <v>16</v>
      </c>
      <c r="K87">
        <v>39</v>
      </c>
      <c r="L87">
        <v>8</v>
      </c>
      <c r="M87">
        <v>18</v>
      </c>
      <c r="N87">
        <v>12</v>
      </c>
      <c r="O87">
        <v>8</v>
      </c>
      <c r="P87">
        <v>41548000</v>
      </c>
      <c r="Q87">
        <v>5.4172111527461757E-2</v>
      </c>
    </row>
    <row r="88" spans="1:17" x14ac:dyDescent="0.25">
      <c r="A88" t="str">
        <f t="shared" ca="1" si="1"/>
        <v>ANTIOQUIA;SANTA BÁRBARA;Total</v>
      </c>
      <c r="B88" t="str">
        <f ca="1">+IFERROR(_xlfn.XLOOKUP(C88,DIVIPOLA!G:G,DIVIPOLA!F:F),C88)</f>
        <v>ANTIOQUIA</v>
      </c>
      <c r="C88" t="s">
        <v>17</v>
      </c>
      <c r="D88" t="s">
        <v>96</v>
      </c>
      <c r="E88" t="s">
        <v>15</v>
      </c>
      <c r="F88">
        <v>1</v>
      </c>
      <c r="G88">
        <v>5.2659294365455502E-2</v>
      </c>
      <c r="H88">
        <v>0</v>
      </c>
      <c r="I88">
        <v>0</v>
      </c>
      <c r="J88">
        <v>10</v>
      </c>
      <c r="K88">
        <v>4</v>
      </c>
      <c r="L88">
        <v>6</v>
      </c>
      <c r="M88">
        <v>0</v>
      </c>
      <c r="N88">
        <v>3</v>
      </c>
      <c r="O88">
        <v>5</v>
      </c>
      <c r="P88">
        <v>10120500</v>
      </c>
      <c r="Q88">
        <v>1.3195553449352001E-2</v>
      </c>
    </row>
    <row r="89" spans="1:17" x14ac:dyDescent="0.25">
      <c r="A89" t="str">
        <f t="shared" ca="1" si="1"/>
        <v>ANTIOQUIA;SANTA FÉ DE ANTIOQUIA;Total</v>
      </c>
      <c r="B89" t="str">
        <f ca="1">+IFERROR(_xlfn.XLOOKUP(C89,DIVIPOLA!G:G,DIVIPOLA!F:F),C89)</f>
        <v>ANTIOQUIA</v>
      </c>
      <c r="C89" t="s">
        <v>17</v>
      </c>
      <c r="D89" t="s">
        <v>97</v>
      </c>
      <c r="E89" t="s">
        <v>15</v>
      </c>
      <c r="F89">
        <v>6</v>
      </c>
      <c r="G89">
        <v>0.31595576619273302</v>
      </c>
      <c r="H89">
        <v>0</v>
      </c>
      <c r="I89">
        <v>0</v>
      </c>
      <c r="J89">
        <v>11</v>
      </c>
      <c r="K89">
        <v>11</v>
      </c>
      <c r="L89">
        <v>8</v>
      </c>
      <c r="M89">
        <v>11</v>
      </c>
      <c r="N89">
        <v>4</v>
      </c>
      <c r="O89">
        <v>1</v>
      </c>
      <c r="P89">
        <v>17954300</v>
      </c>
      <c r="Q89">
        <v>2.340960676801547E-2</v>
      </c>
    </row>
    <row r="90" spans="1:17" x14ac:dyDescent="0.25">
      <c r="A90" t="str">
        <f t="shared" ca="1" si="1"/>
        <v>ANTIOQUIA;SANTA ROSA DE OSOS;Total</v>
      </c>
      <c r="B90" t="str">
        <f ca="1">+IFERROR(_xlfn.XLOOKUP(C90,DIVIPOLA!G:G,DIVIPOLA!F:F),C90)</f>
        <v>ANTIOQUIA</v>
      </c>
      <c r="C90" t="s">
        <v>17</v>
      </c>
      <c r="D90" t="s">
        <v>98</v>
      </c>
      <c r="E90" t="s">
        <v>15</v>
      </c>
      <c r="F90">
        <v>9</v>
      </c>
      <c r="G90">
        <v>0.47393364928909948</v>
      </c>
      <c r="H90">
        <v>0</v>
      </c>
      <c r="I90">
        <v>0</v>
      </c>
      <c r="J90">
        <v>37</v>
      </c>
      <c r="K90">
        <v>32</v>
      </c>
      <c r="L90">
        <v>166</v>
      </c>
      <c r="M90">
        <v>52</v>
      </c>
      <c r="N90">
        <v>41</v>
      </c>
      <c r="O90">
        <v>9</v>
      </c>
      <c r="P90">
        <v>106109250</v>
      </c>
      <c r="Q90">
        <v>0.1383499115503832</v>
      </c>
    </row>
    <row r="91" spans="1:17" x14ac:dyDescent="0.25">
      <c r="A91" t="str">
        <f t="shared" ca="1" si="1"/>
        <v>ANTIOQUIA;SONSÓN;Total</v>
      </c>
      <c r="B91" t="str">
        <f ca="1">+IFERROR(_xlfn.XLOOKUP(C91,DIVIPOLA!G:G,DIVIPOLA!F:F),C91)</f>
        <v>ANTIOQUIA</v>
      </c>
      <c r="C91" t="s">
        <v>17</v>
      </c>
      <c r="D91" t="s">
        <v>99</v>
      </c>
      <c r="E91" t="s">
        <v>15</v>
      </c>
      <c r="F91">
        <v>2</v>
      </c>
      <c r="G91">
        <v>0.105318588730911</v>
      </c>
      <c r="H91">
        <v>0</v>
      </c>
      <c r="I91">
        <v>0</v>
      </c>
      <c r="J91">
        <v>28</v>
      </c>
      <c r="K91">
        <v>2</v>
      </c>
      <c r="L91">
        <v>11</v>
      </c>
      <c r="M91">
        <v>6</v>
      </c>
      <c r="N91">
        <v>27</v>
      </c>
      <c r="O91">
        <v>2</v>
      </c>
      <c r="P91">
        <v>24427325</v>
      </c>
      <c r="Q91">
        <v>3.1849421734320663E-2</v>
      </c>
    </row>
    <row r="92" spans="1:17" x14ac:dyDescent="0.25">
      <c r="A92" t="str">
        <f t="shared" ca="1" si="1"/>
        <v>ANTIOQUIA;TURBO;Total</v>
      </c>
      <c r="B92" t="str">
        <f ca="1">+IFERROR(_xlfn.XLOOKUP(C92,DIVIPOLA!G:G,DIVIPOLA!F:F),C92)</f>
        <v>ANTIOQUIA</v>
      </c>
      <c r="C92" t="s">
        <v>17</v>
      </c>
      <c r="D92" t="s">
        <v>100</v>
      </c>
      <c r="E92" t="s">
        <v>15</v>
      </c>
      <c r="F92">
        <v>2</v>
      </c>
      <c r="G92">
        <v>0.105318588730911</v>
      </c>
      <c r="H92">
        <v>0</v>
      </c>
      <c r="I92">
        <v>0</v>
      </c>
      <c r="J92">
        <v>7</v>
      </c>
      <c r="K92">
        <v>5</v>
      </c>
      <c r="L92">
        <v>3</v>
      </c>
      <c r="M92">
        <v>4</v>
      </c>
      <c r="N92">
        <v>16</v>
      </c>
      <c r="O92">
        <v>3</v>
      </c>
      <c r="P92">
        <v>11765000</v>
      </c>
      <c r="Q92">
        <v>1.533972494754471E-2</v>
      </c>
    </row>
    <row r="93" spans="1:17" x14ac:dyDescent="0.25">
      <c r="A93" t="str">
        <f t="shared" ca="1" si="1"/>
        <v>ANTIOQUIA;URRAO;Total</v>
      </c>
      <c r="B93" t="str">
        <f ca="1">+IFERROR(_xlfn.XLOOKUP(C93,DIVIPOLA!G:G,DIVIPOLA!F:F),C93)</f>
        <v>ANTIOQUIA</v>
      </c>
      <c r="C93" t="s">
        <v>17</v>
      </c>
      <c r="D93" t="s">
        <v>101</v>
      </c>
      <c r="E93" t="s">
        <v>15</v>
      </c>
      <c r="F93">
        <v>3</v>
      </c>
      <c r="G93">
        <v>0.15797788309636651</v>
      </c>
      <c r="H93">
        <v>0</v>
      </c>
      <c r="I93">
        <v>0</v>
      </c>
      <c r="J93">
        <v>12</v>
      </c>
      <c r="K93">
        <v>1</v>
      </c>
      <c r="L93">
        <v>19</v>
      </c>
      <c r="M93">
        <v>12</v>
      </c>
      <c r="N93">
        <v>3</v>
      </c>
      <c r="O93">
        <v>9</v>
      </c>
      <c r="P93">
        <v>19009250</v>
      </c>
      <c r="Q93">
        <v>2.4785097021599169E-2</v>
      </c>
    </row>
    <row r="94" spans="1:17" x14ac:dyDescent="0.25">
      <c r="A94" t="str">
        <f t="shared" ca="1" si="1"/>
        <v>ANTIOQUIA;VENECIA;Total</v>
      </c>
      <c r="B94" t="str">
        <f ca="1">+IFERROR(_xlfn.XLOOKUP(C94,DIVIPOLA!G:G,DIVIPOLA!F:F),C94)</f>
        <v>ANTIOQUIA</v>
      </c>
      <c r="C94" t="s">
        <v>17</v>
      </c>
      <c r="D94" t="s">
        <v>102</v>
      </c>
      <c r="E94" t="s">
        <v>15</v>
      </c>
      <c r="F94">
        <v>1</v>
      </c>
      <c r="G94">
        <v>5.2659294365455502E-2</v>
      </c>
      <c r="H94">
        <v>0</v>
      </c>
      <c r="I94">
        <v>0</v>
      </c>
      <c r="J94">
        <v>4</v>
      </c>
      <c r="K94">
        <v>0</v>
      </c>
      <c r="L94">
        <v>2</v>
      </c>
      <c r="M94">
        <v>0</v>
      </c>
      <c r="N94">
        <v>0</v>
      </c>
      <c r="O94">
        <v>0</v>
      </c>
      <c r="P94">
        <v>2154100</v>
      </c>
      <c r="Q94">
        <v>2.8086104130476889E-3</v>
      </c>
    </row>
    <row r="95" spans="1:17" x14ac:dyDescent="0.25">
      <c r="A95" t="str">
        <f t="shared" ca="1" si="1"/>
        <v>ANTIOQUIA;YARUMAL;Total</v>
      </c>
      <c r="B95" t="str">
        <f ca="1">+IFERROR(_xlfn.XLOOKUP(C95,DIVIPOLA!G:G,DIVIPOLA!F:F),C95)</f>
        <v>ANTIOQUIA</v>
      </c>
      <c r="C95" t="s">
        <v>17</v>
      </c>
      <c r="D95" t="s">
        <v>103</v>
      </c>
      <c r="E95" t="s">
        <v>15</v>
      </c>
      <c r="F95">
        <v>5</v>
      </c>
      <c r="G95">
        <v>0.2632964718272775</v>
      </c>
      <c r="H95">
        <v>0</v>
      </c>
      <c r="I95">
        <v>0</v>
      </c>
      <c r="J95">
        <v>15</v>
      </c>
      <c r="K95">
        <v>56</v>
      </c>
      <c r="L95">
        <v>1</v>
      </c>
      <c r="M95">
        <v>4</v>
      </c>
      <c r="N95">
        <v>41</v>
      </c>
      <c r="O95">
        <v>14</v>
      </c>
      <c r="P95">
        <v>50150100</v>
      </c>
      <c r="Q95">
        <v>6.5387908210103013E-2</v>
      </c>
    </row>
    <row r="96" spans="1:17" x14ac:dyDescent="0.25">
      <c r="A96" t="str">
        <f t="shared" ca="1" si="1"/>
        <v>ARAUCA;ARAUCA;Total</v>
      </c>
      <c r="B96" t="str">
        <f ca="1">+IFERROR(_xlfn.XLOOKUP(C96,DIVIPOLA!G:G,DIVIPOLA!F:F),C96)</f>
        <v>ARAUCA</v>
      </c>
      <c r="C96" t="s">
        <v>18</v>
      </c>
      <c r="D96" t="s">
        <v>18</v>
      </c>
      <c r="E96" t="s">
        <v>15</v>
      </c>
      <c r="F96">
        <v>5</v>
      </c>
      <c r="G96">
        <v>29.411764705882359</v>
      </c>
      <c r="H96">
        <v>0</v>
      </c>
      <c r="I96">
        <v>0</v>
      </c>
      <c r="J96">
        <v>36</v>
      </c>
      <c r="K96">
        <v>48</v>
      </c>
      <c r="L96">
        <v>2</v>
      </c>
      <c r="M96">
        <v>6</v>
      </c>
      <c r="N96">
        <v>5</v>
      </c>
      <c r="O96">
        <v>1</v>
      </c>
      <c r="P96">
        <v>43851600</v>
      </c>
      <c r="Q96">
        <v>51.001678283614822</v>
      </c>
    </row>
    <row r="97" spans="1:17" x14ac:dyDescent="0.25">
      <c r="A97" t="str">
        <f t="shared" ca="1" si="1"/>
        <v>ARAUCA;ARAUQUITA;Total</v>
      </c>
      <c r="B97" t="str">
        <f ca="1">+IFERROR(_xlfn.XLOOKUP(C97,DIVIPOLA!G:G,DIVIPOLA!F:F),C97)</f>
        <v>ARAUCA</v>
      </c>
      <c r="C97" t="s">
        <v>18</v>
      </c>
      <c r="D97" t="s">
        <v>104</v>
      </c>
      <c r="E97" t="s">
        <v>15</v>
      </c>
      <c r="F97">
        <v>2</v>
      </c>
      <c r="G97">
        <v>11.76470588235294</v>
      </c>
      <c r="H97">
        <v>0</v>
      </c>
      <c r="I97">
        <v>0</v>
      </c>
      <c r="J97">
        <v>0</v>
      </c>
      <c r="K97">
        <v>3</v>
      </c>
      <c r="L97">
        <v>1</v>
      </c>
      <c r="M97">
        <v>0</v>
      </c>
      <c r="N97">
        <v>1</v>
      </c>
      <c r="O97">
        <v>1</v>
      </c>
      <c r="P97">
        <v>2414100</v>
      </c>
      <c r="Q97">
        <v>2.8077231285625728</v>
      </c>
    </row>
    <row r="98" spans="1:17" x14ac:dyDescent="0.25">
      <c r="A98" t="str">
        <f t="shared" ca="1" si="1"/>
        <v>ARAUCA;SARAVENA;Total</v>
      </c>
      <c r="B98" t="str">
        <f ca="1">+IFERROR(_xlfn.XLOOKUP(C98,DIVIPOLA!G:G,DIVIPOLA!F:F),C98)</f>
        <v>ARAUCA</v>
      </c>
      <c r="C98" t="s">
        <v>18</v>
      </c>
      <c r="D98" t="s">
        <v>105</v>
      </c>
      <c r="E98" t="s">
        <v>15</v>
      </c>
      <c r="F98">
        <v>6</v>
      </c>
      <c r="G98">
        <v>35.294117647058833</v>
      </c>
      <c r="H98">
        <v>0</v>
      </c>
      <c r="I98">
        <v>0</v>
      </c>
      <c r="J98">
        <v>8</v>
      </c>
      <c r="K98">
        <v>15</v>
      </c>
      <c r="L98">
        <v>1</v>
      </c>
      <c r="M98">
        <v>3</v>
      </c>
      <c r="N98">
        <v>6</v>
      </c>
      <c r="O98">
        <v>1</v>
      </c>
      <c r="P98">
        <v>13845000</v>
      </c>
      <c r="Q98">
        <v>16.102450898864511</v>
      </c>
    </row>
    <row r="99" spans="1:17" x14ac:dyDescent="0.25">
      <c r="A99" t="str">
        <f t="shared" ca="1" si="1"/>
        <v>ARAUCA;TAME;Total</v>
      </c>
      <c r="B99" t="str">
        <f ca="1">+IFERROR(_xlfn.XLOOKUP(C99,DIVIPOLA!G:G,DIVIPOLA!F:F),C99)</f>
        <v>ARAUCA</v>
      </c>
      <c r="C99" t="s">
        <v>18</v>
      </c>
      <c r="D99" t="s">
        <v>106</v>
      </c>
      <c r="E99" t="s">
        <v>15</v>
      </c>
      <c r="F99">
        <v>4</v>
      </c>
      <c r="G99">
        <v>23.52941176470588</v>
      </c>
      <c r="H99">
        <v>2</v>
      </c>
      <c r="I99">
        <v>0</v>
      </c>
      <c r="J99">
        <v>11</v>
      </c>
      <c r="K99">
        <v>24</v>
      </c>
      <c r="L99">
        <v>12</v>
      </c>
      <c r="M99">
        <v>7</v>
      </c>
      <c r="N99">
        <v>12</v>
      </c>
      <c r="O99">
        <v>0</v>
      </c>
      <c r="P99">
        <v>25870000</v>
      </c>
      <c r="Q99">
        <v>30.088147688958109</v>
      </c>
    </row>
    <row r="100" spans="1:17" x14ac:dyDescent="0.25">
      <c r="A100" t="str">
        <f t="shared" ca="1" si="1"/>
        <v>SAN_ANDRÉS_PROVIDENCIA_Y_SANTA_CATALINA;SAN ANDRÉS;Total</v>
      </c>
      <c r="B100" t="str">
        <f ca="1">+IFERROR(_xlfn.XLOOKUP(C100,DIVIPOLA!G:G,DIVIPOLA!F:F),C100)</f>
        <v>SAN_ANDRÉS_PROVIDENCIA_Y_SANTA_CATALINA</v>
      </c>
      <c r="C100" t="s">
        <v>1189</v>
      </c>
      <c r="D100" t="s">
        <v>1018</v>
      </c>
      <c r="E100" t="s">
        <v>15</v>
      </c>
      <c r="F100">
        <v>9</v>
      </c>
      <c r="G100">
        <v>100</v>
      </c>
      <c r="H100">
        <v>0</v>
      </c>
      <c r="I100">
        <v>0</v>
      </c>
      <c r="J100">
        <v>138</v>
      </c>
      <c r="K100">
        <v>180</v>
      </c>
      <c r="L100">
        <v>113</v>
      </c>
      <c r="M100">
        <v>51</v>
      </c>
      <c r="N100">
        <v>35</v>
      </c>
      <c r="O100">
        <v>10</v>
      </c>
      <c r="P100">
        <v>212038450</v>
      </c>
      <c r="Q100">
        <v>100</v>
      </c>
    </row>
    <row r="101" spans="1:17" x14ac:dyDescent="0.25">
      <c r="A101" t="str">
        <f t="shared" ca="1" si="1"/>
        <v>ATLÁNTICO;BARANOA;Total</v>
      </c>
      <c r="B101" t="str">
        <f ca="1">+IFERROR(_xlfn.XLOOKUP(C101,DIVIPOLA!G:G,DIVIPOLA!F:F),C101)</f>
        <v>ATLÁNTICO</v>
      </c>
      <c r="C101" t="s">
        <v>19</v>
      </c>
      <c r="D101" t="s">
        <v>107</v>
      </c>
      <c r="E101" t="s">
        <v>15</v>
      </c>
      <c r="F101">
        <v>1</v>
      </c>
      <c r="G101">
        <v>0.34843205574912889</v>
      </c>
      <c r="H101">
        <v>0</v>
      </c>
      <c r="I101">
        <v>0</v>
      </c>
      <c r="J101">
        <v>2</v>
      </c>
      <c r="K101">
        <v>15</v>
      </c>
      <c r="L101">
        <v>4</v>
      </c>
      <c r="M101">
        <v>8</v>
      </c>
      <c r="N101">
        <v>15</v>
      </c>
      <c r="O101">
        <v>23</v>
      </c>
      <c r="P101">
        <v>23140000</v>
      </c>
      <c r="Q101">
        <v>0.1291260815714847</v>
      </c>
    </row>
    <row r="102" spans="1:17" x14ac:dyDescent="0.25">
      <c r="A102" t="str">
        <f t="shared" ca="1" si="1"/>
        <v>ATLÁNTICO;BARRANQUILLA;Total</v>
      </c>
      <c r="B102" t="str">
        <f ca="1">+IFERROR(_xlfn.XLOOKUP(C102,DIVIPOLA!G:G,DIVIPOLA!F:F),C102)</f>
        <v>ATLÁNTICO</v>
      </c>
      <c r="C102" t="s">
        <v>19</v>
      </c>
      <c r="D102" t="s">
        <v>108</v>
      </c>
      <c r="E102" t="s">
        <v>15</v>
      </c>
      <c r="F102">
        <v>267</v>
      </c>
      <c r="G102">
        <v>93.031358885017426</v>
      </c>
      <c r="H102">
        <v>69</v>
      </c>
      <c r="I102">
        <v>33</v>
      </c>
      <c r="J102">
        <v>15685</v>
      </c>
      <c r="K102">
        <v>7051</v>
      </c>
      <c r="L102">
        <v>11159</v>
      </c>
      <c r="M102">
        <v>3221</v>
      </c>
      <c r="N102">
        <v>11533</v>
      </c>
      <c r="O102">
        <v>2686</v>
      </c>
      <c r="P102">
        <v>17478875700</v>
      </c>
      <c r="Q102">
        <v>97.535813717201478</v>
      </c>
    </row>
    <row r="103" spans="1:17" x14ac:dyDescent="0.25">
      <c r="A103" t="str">
        <f t="shared" ca="1" si="1"/>
        <v>ATLÁNTICO;GALAPA;Total</v>
      </c>
      <c r="B103" t="str">
        <f ca="1">+IFERROR(_xlfn.XLOOKUP(C103,DIVIPOLA!G:G,DIVIPOLA!F:F),C103)</f>
        <v>ATLÁNTICO</v>
      </c>
      <c r="C103" t="s">
        <v>19</v>
      </c>
      <c r="D103" t="s">
        <v>109</v>
      </c>
      <c r="E103" t="s">
        <v>15</v>
      </c>
      <c r="F103">
        <v>6</v>
      </c>
      <c r="G103">
        <v>2.0905923344947741</v>
      </c>
      <c r="H103">
        <v>0</v>
      </c>
      <c r="I103">
        <v>3</v>
      </c>
      <c r="J103">
        <v>263</v>
      </c>
      <c r="K103">
        <v>93</v>
      </c>
      <c r="L103">
        <v>41</v>
      </c>
      <c r="M103">
        <v>8</v>
      </c>
      <c r="N103">
        <v>279</v>
      </c>
      <c r="O103">
        <v>57</v>
      </c>
      <c r="P103">
        <v>245730550</v>
      </c>
      <c r="Q103">
        <v>1.3712283078610981</v>
      </c>
    </row>
    <row r="104" spans="1:17" x14ac:dyDescent="0.25">
      <c r="A104" t="str">
        <f t="shared" ca="1" si="1"/>
        <v>ATLÁNTICO;MALAMBO;Total</v>
      </c>
      <c r="B104" t="str">
        <f ca="1">+IFERROR(_xlfn.XLOOKUP(C104,DIVIPOLA!G:G,DIVIPOLA!F:F),C104)</f>
        <v>ATLÁNTICO</v>
      </c>
      <c r="C104" t="s">
        <v>19</v>
      </c>
      <c r="D104" t="s">
        <v>110</v>
      </c>
      <c r="E104" t="s">
        <v>15</v>
      </c>
      <c r="F104">
        <v>1</v>
      </c>
      <c r="G104">
        <v>0.34843205574912889</v>
      </c>
      <c r="H104">
        <v>0</v>
      </c>
      <c r="I104">
        <v>0</v>
      </c>
      <c r="J104">
        <v>2</v>
      </c>
      <c r="K104">
        <v>5</v>
      </c>
      <c r="L104">
        <v>0</v>
      </c>
      <c r="M104">
        <v>0</v>
      </c>
      <c r="N104">
        <v>0</v>
      </c>
      <c r="O104">
        <v>0</v>
      </c>
      <c r="P104">
        <v>3701100</v>
      </c>
      <c r="Q104">
        <v>2.065291877719197E-2</v>
      </c>
    </row>
    <row r="105" spans="1:17" x14ac:dyDescent="0.25">
      <c r="A105" t="str">
        <f t="shared" ca="1" si="1"/>
        <v>ATLÁNTICO;PUERTO COLOMBIA;Total</v>
      </c>
      <c r="B105" t="str">
        <f ca="1">+IFERROR(_xlfn.XLOOKUP(C105,DIVIPOLA!G:G,DIVIPOLA!F:F),C105)</f>
        <v>ATLÁNTICO</v>
      </c>
      <c r="C105" t="s">
        <v>19</v>
      </c>
      <c r="D105" t="s">
        <v>111</v>
      </c>
      <c r="E105" t="s">
        <v>15</v>
      </c>
      <c r="F105">
        <v>4</v>
      </c>
      <c r="G105">
        <v>1.393728222996516</v>
      </c>
      <c r="H105">
        <v>0</v>
      </c>
      <c r="I105">
        <v>0</v>
      </c>
      <c r="J105">
        <v>33</v>
      </c>
      <c r="K105">
        <v>5</v>
      </c>
      <c r="L105">
        <v>16</v>
      </c>
      <c r="M105">
        <v>3</v>
      </c>
      <c r="N105">
        <v>33</v>
      </c>
      <c r="O105">
        <v>9</v>
      </c>
      <c r="P105">
        <v>30308200</v>
      </c>
      <c r="Q105">
        <v>0.16912614976166271</v>
      </c>
    </row>
    <row r="106" spans="1:17" x14ac:dyDescent="0.25">
      <c r="A106" t="str">
        <f t="shared" ca="1" si="1"/>
        <v>ATLÁNTICO;SOLEDAD;Total</v>
      </c>
      <c r="B106" t="str">
        <f ca="1">+IFERROR(_xlfn.XLOOKUP(C106,DIVIPOLA!G:G,DIVIPOLA!F:F),C106)</f>
        <v>ATLÁNTICO</v>
      </c>
      <c r="C106" t="s">
        <v>19</v>
      </c>
      <c r="D106" t="s">
        <v>112</v>
      </c>
      <c r="E106" t="s">
        <v>15</v>
      </c>
      <c r="F106">
        <v>8</v>
      </c>
      <c r="G106">
        <v>2.787456445993032</v>
      </c>
      <c r="H106">
        <v>0</v>
      </c>
      <c r="I106">
        <v>0</v>
      </c>
      <c r="J106">
        <v>117</v>
      </c>
      <c r="K106">
        <v>130</v>
      </c>
      <c r="L106">
        <v>16</v>
      </c>
      <c r="M106">
        <v>0</v>
      </c>
      <c r="N106">
        <v>57</v>
      </c>
      <c r="O106">
        <v>21</v>
      </c>
      <c r="P106">
        <v>138713900</v>
      </c>
      <c r="Q106">
        <v>0.77405282482708626</v>
      </c>
    </row>
    <row r="107" spans="1:17" x14ac:dyDescent="0.25">
      <c r="A107" t="str">
        <f t="shared" ca="1" si="1"/>
        <v>BOGOTÁ;BOGOTÁ, D.C.;Total</v>
      </c>
      <c r="B107" t="str">
        <f ca="1">+IFERROR(_xlfn.XLOOKUP(C107,DIVIPOLA!G:G,DIVIPOLA!F:F),C107)</f>
        <v>BOGOTÁ</v>
      </c>
      <c r="C107" t="s">
        <v>1146</v>
      </c>
      <c r="D107" t="s">
        <v>20</v>
      </c>
      <c r="E107" t="s">
        <v>15</v>
      </c>
      <c r="F107">
        <v>2741</v>
      </c>
      <c r="G107">
        <v>100</v>
      </c>
      <c r="H107">
        <v>932</v>
      </c>
      <c r="I107">
        <v>629</v>
      </c>
      <c r="J107">
        <v>259371</v>
      </c>
      <c r="K107">
        <v>99800</v>
      </c>
      <c r="L107">
        <v>93941</v>
      </c>
      <c r="M107">
        <v>20957</v>
      </c>
      <c r="N107">
        <v>68493</v>
      </c>
      <c r="O107">
        <v>14970</v>
      </c>
      <c r="P107">
        <v>208383088225</v>
      </c>
      <c r="Q107">
        <v>100</v>
      </c>
    </row>
    <row r="108" spans="1:17" x14ac:dyDescent="0.25">
      <c r="A108" t="str">
        <f t="shared" ca="1" si="1"/>
        <v>BOLÍVAR;ARJONA;Total</v>
      </c>
      <c r="B108" t="str">
        <f ca="1">+IFERROR(_xlfn.XLOOKUP(C108,DIVIPOLA!G:G,DIVIPOLA!F:F),C108)</f>
        <v>BOLÍVAR</v>
      </c>
      <c r="C108" t="s">
        <v>21</v>
      </c>
      <c r="D108" t="s">
        <v>113</v>
      </c>
      <c r="E108" t="s">
        <v>15</v>
      </c>
      <c r="F108">
        <v>2</v>
      </c>
      <c r="G108">
        <v>1.1235955056179781</v>
      </c>
      <c r="H108">
        <v>0</v>
      </c>
      <c r="I108">
        <v>0</v>
      </c>
      <c r="J108">
        <v>4</v>
      </c>
      <c r="K108">
        <v>4</v>
      </c>
      <c r="L108">
        <v>2</v>
      </c>
      <c r="M108">
        <v>2</v>
      </c>
      <c r="N108">
        <v>2</v>
      </c>
      <c r="O108">
        <v>0</v>
      </c>
      <c r="P108">
        <v>5453500</v>
      </c>
      <c r="Q108">
        <v>8.4821556524089445E-2</v>
      </c>
    </row>
    <row r="109" spans="1:17" x14ac:dyDescent="0.25">
      <c r="A109" t="str">
        <f t="shared" ca="1" si="1"/>
        <v>BOLÍVAR;CARTAGENA DE INDIAS;Total</v>
      </c>
      <c r="B109" t="str">
        <f ca="1">+IFERROR(_xlfn.XLOOKUP(C109,DIVIPOLA!G:G,DIVIPOLA!F:F),C109)</f>
        <v>BOLÍVAR</v>
      </c>
      <c r="C109" t="s">
        <v>21</v>
      </c>
      <c r="D109" t="s">
        <v>114</v>
      </c>
      <c r="E109" t="s">
        <v>15</v>
      </c>
      <c r="F109">
        <v>160</v>
      </c>
      <c r="G109">
        <v>89.887640449438194</v>
      </c>
      <c r="H109">
        <v>3</v>
      </c>
      <c r="I109">
        <v>0</v>
      </c>
      <c r="J109">
        <v>7155</v>
      </c>
      <c r="K109">
        <v>2159</v>
      </c>
      <c r="L109">
        <v>2510</v>
      </c>
      <c r="M109">
        <v>773</v>
      </c>
      <c r="N109">
        <v>3063</v>
      </c>
      <c r="O109">
        <v>845</v>
      </c>
      <c r="P109">
        <v>5861764350</v>
      </c>
      <c r="Q109">
        <v>91.171536837703755</v>
      </c>
    </row>
    <row r="110" spans="1:17" x14ac:dyDescent="0.25">
      <c r="A110" t="str">
        <f t="shared" ca="1" si="1"/>
        <v>BOLÍVAR;EL CARMEN DE BOLÍVAR;Total</v>
      </c>
      <c r="B110" t="str">
        <f ca="1">+IFERROR(_xlfn.XLOOKUP(C110,DIVIPOLA!G:G,DIVIPOLA!F:F),C110)</f>
        <v>BOLÍVAR</v>
      </c>
      <c r="C110" t="s">
        <v>21</v>
      </c>
      <c r="D110" t="s">
        <v>115</v>
      </c>
      <c r="E110" t="s">
        <v>15</v>
      </c>
      <c r="F110">
        <v>3</v>
      </c>
      <c r="G110">
        <v>1.685393258426966</v>
      </c>
      <c r="H110">
        <v>0</v>
      </c>
      <c r="I110">
        <v>0</v>
      </c>
      <c r="J110">
        <v>23</v>
      </c>
      <c r="K110">
        <v>0</v>
      </c>
      <c r="L110">
        <v>202</v>
      </c>
      <c r="M110">
        <v>12</v>
      </c>
      <c r="N110">
        <v>16</v>
      </c>
      <c r="O110">
        <v>0</v>
      </c>
      <c r="P110">
        <v>69339400</v>
      </c>
      <c r="Q110">
        <v>1.078477278160163</v>
      </c>
    </row>
    <row r="111" spans="1:17" x14ac:dyDescent="0.25">
      <c r="A111" t="str">
        <f t="shared" ca="1" si="1"/>
        <v>BOLÍVAR;MAGANGUÉ;Total</v>
      </c>
      <c r="B111" t="str">
        <f ca="1">+IFERROR(_xlfn.XLOOKUP(C111,DIVIPOLA!G:G,DIVIPOLA!F:F),C111)</f>
        <v>BOLÍVAR</v>
      </c>
      <c r="C111" t="s">
        <v>21</v>
      </c>
      <c r="D111" t="s">
        <v>116</v>
      </c>
      <c r="E111" t="s">
        <v>15</v>
      </c>
      <c r="F111">
        <v>1</v>
      </c>
      <c r="G111">
        <v>0.5617977528089888</v>
      </c>
      <c r="H111">
        <v>0</v>
      </c>
      <c r="I111">
        <v>0</v>
      </c>
      <c r="J111">
        <v>0</v>
      </c>
      <c r="K111">
        <v>3</v>
      </c>
      <c r="L111">
        <v>0</v>
      </c>
      <c r="M111">
        <v>1</v>
      </c>
      <c r="N111">
        <v>0</v>
      </c>
      <c r="O111">
        <v>0</v>
      </c>
      <c r="P111">
        <v>1950000</v>
      </c>
      <c r="Q111">
        <v>3.032951961528824E-2</v>
      </c>
    </row>
    <row r="112" spans="1:17" x14ac:dyDescent="0.25">
      <c r="A112" t="str">
        <f t="shared" ca="1" si="1"/>
        <v>BOLÍVAR;SAN JACINTO;Total</v>
      </c>
      <c r="B112" t="str">
        <f ca="1">+IFERROR(_xlfn.XLOOKUP(C112,DIVIPOLA!G:G,DIVIPOLA!F:F),C112)</f>
        <v>BOLÍVAR</v>
      </c>
      <c r="C112" t="s">
        <v>21</v>
      </c>
      <c r="D112" t="s">
        <v>117</v>
      </c>
      <c r="E112" t="s">
        <v>15</v>
      </c>
      <c r="F112">
        <v>1</v>
      </c>
      <c r="G112">
        <v>0.5617977528089888</v>
      </c>
      <c r="H112">
        <v>0</v>
      </c>
      <c r="I112">
        <v>0</v>
      </c>
      <c r="J112">
        <v>20</v>
      </c>
      <c r="K112">
        <v>36</v>
      </c>
      <c r="L112">
        <v>55</v>
      </c>
      <c r="M112">
        <v>32</v>
      </c>
      <c r="N112">
        <v>182</v>
      </c>
      <c r="O112">
        <v>50</v>
      </c>
      <c r="P112">
        <v>107843450</v>
      </c>
      <c r="Q112">
        <v>1.677353862643773</v>
      </c>
    </row>
    <row r="113" spans="1:17" x14ac:dyDescent="0.25">
      <c r="A113" t="str">
        <f t="shared" ca="1" si="1"/>
        <v>BOLÍVAR;SANTA ROSA DEL SUR;Total</v>
      </c>
      <c r="B113" t="str">
        <f ca="1">+IFERROR(_xlfn.XLOOKUP(C113,DIVIPOLA!G:G,DIVIPOLA!F:F),C113)</f>
        <v>BOLÍVAR</v>
      </c>
      <c r="C113" t="s">
        <v>21</v>
      </c>
      <c r="D113" t="s">
        <v>118</v>
      </c>
      <c r="E113" t="s">
        <v>15</v>
      </c>
      <c r="F113">
        <v>4</v>
      </c>
      <c r="G113">
        <v>2.2471910112359552</v>
      </c>
      <c r="H113">
        <v>0</v>
      </c>
      <c r="I113">
        <v>0</v>
      </c>
      <c r="J113">
        <v>234</v>
      </c>
      <c r="K113">
        <v>281</v>
      </c>
      <c r="L113">
        <v>2</v>
      </c>
      <c r="M113">
        <v>22</v>
      </c>
      <c r="N113">
        <v>18</v>
      </c>
      <c r="O113">
        <v>24</v>
      </c>
      <c r="P113">
        <v>263971175</v>
      </c>
      <c r="Q113">
        <v>4.1057020154016337</v>
      </c>
    </row>
    <row r="114" spans="1:17" x14ac:dyDescent="0.25">
      <c r="A114" t="str">
        <f t="shared" ca="1" si="1"/>
        <v>BOLÍVAR;TALAIGUA NUEVO;Total</v>
      </c>
      <c r="B114" t="str">
        <f ca="1">+IFERROR(_xlfn.XLOOKUP(C114,DIVIPOLA!G:G,DIVIPOLA!F:F),C114)</f>
        <v>BOLÍVAR</v>
      </c>
      <c r="C114" t="s">
        <v>21</v>
      </c>
      <c r="D114" t="s">
        <v>119</v>
      </c>
      <c r="E114" t="s">
        <v>15</v>
      </c>
      <c r="F114">
        <v>1</v>
      </c>
      <c r="G114">
        <v>0.5617977528089888</v>
      </c>
      <c r="H114">
        <v>0</v>
      </c>
      <c r="I114">
        <v>0</v>
      </c>
      <c r="J114">
        <v>4</v>
      </c>
      <c r="K114">
        <v>6</v>
      </c>
      <c r="L114">
        <v>100</v>
      </c>
      <c r="M114">
        <v>10</v>
      </c>
      <c r="N114">
        <v>1</v>
      </c>
      <c r="O114">
        <v>1</v>
      </c>
      <c r="P114">
        <v>35100000</v>
      </c>
      <c r="Q114">
        <v>0.54593135307518836</v>
      </c>
    </row>
    <row r="115" spans="1:17" x14ac:dyDescent="0.25">
      <c r="A115" t="str">
        <f t="shared" ca="1" si="1"/>
        <v>BOLÍVAR;TURBACO;Total</v>
      </c>
      <c r="B115" t="str">
        <f ca="1">+IFERROR(_xlfn.XLOOKUP(C115,DIVIPOLA!G:G,DIVIPOLA!F:F),C115)</f>
        <v>BOLÍVAR</v>
      </c>
      <c r="C115" t="s">
        <v>21</v>
      </c>
      <c r="D115" t="s">
        <v>120</v>
      </c>
      <c r="E115" t="s">
        <v>15</v>
      </c>
      <c r="F115">
        <v>4</v>
      </c>
      <c r="G115">
        <v>2.2471910112359552</v>
      </c>
      <c r="H115">
        <v>0</v>
      </c>
      <c r="I115">
        <v>0</v>
      </c>
      <c r="J115">
        <v>8</v>
      </c>
      <c r="K115">
        <v>6</v>
      </c>
      <c r="L115">
        <v>3</v>
      </c>
      <c r="M115">
        <v>3</v>
      </c>
      <c r="N115">
        <v>3</v>
      </c>
      <c r="O115">
        <v>3</v>
      </c>
      <c r="P115">
        <v>9750000</v>
      </c>
      <c r="Q115">
        <v>0.15164759807644121</v>
      </c>
    </row>
    <row r="116" spans="1:17" x14ac:dyDescent="0.25">
      <c r="A116" t="str">
        <f t="shared" ca="1" si="1"/>
        <v>BOLÍVAR;TURBANA;Total</v>
      </c>
      <c r="B116" t="str">
        <f ca="1">+IFERROR(_xlfn.XLOOKUP(C116,DIVIPOLA!G:G,DIVIPOLA!F:F),C116)</f>
        <v>BOLÍVAR</v>
      </c>
      <c r="C116" t="s">
        <v>21</v>
      </c>
      <c r="D116" t="s">
        <v>121</v>
      </c>
      <c r="E116" t="s">
        <v>15</v>
      </c>
      <c r="F116">
        <v>1</v>
      </c>
      <c r="G116">
        <v>0.5617977528089888</v>
      </c>
      <c r="H116">
        <v>0</v>
      </c>
      <c r="I116">
        <v>0</v>
      </c>
      <c r="J116">
        <v>2</v>
      </c>
      <c r="K116">
        <v>1</v>
      </c>
      <c r="L116">
        <v>0</v>
      </c>
      <c r="M116">
        <v>0</v>
      </c>
      <c r="N116">
        <v>0</v>
      </c>
      <c r="O116">
        <v>0</v>
      </c>
      <c r="P116">
        <v>1423500</v>
      </c>
      <c r="Q116">
        <v>2.2140549319160419E-2</v>
      </c>
    </row>
    <row r="117" spans="1:17" x14ac:dyDescent="0.25">
      <c r="A117" t="str">
        <f t="shared" ca="1" si="1"/>
        <v>BOLÍVAR;ZAMBRANO;Total</v>
      </c>
      <c r="B117" t="str">
        <f ca="1">+IFERROR(_xlfn.XLOOKUP(C117,DIVIPOLA!G:G,DIVIPOLA!F:F),C117)</f>
        <v>BOLÍVAR</v>
      </c>
      <c r="C117" t="s">
        <v>21</v>
      </c>
      <c r="D117" t="s">
        <v>122</v>
      </c>
      <c r="E117" t="s">
        <v>15</v>
      </c>
      <c r="F117">
        <v>1</v>
      </c>
      <c r="G117">
        <v>0.5617977528089888</v>
      </c>
      <c r="H117">
        <v>15</v>
      </c>
      <c r="I117">
        <v>0</v>
      </c>
      <c r="J117">
        <v>0</v>
      </c>
      <c r="K117">
        <v>0</v>
      </c>
      <c r="L117">
        <v>213</v>
      </c>
      <c r="M117">
        <v>27</v>
      </c>
      <c r="N117">
        <v>0</v>
      </c>
      <c r="O117">
        <v>0</v>
      </c>
      <c r="P117">
        <v>72784400</v>
      </c>
      <c r="Q117">
        <v>1.1320594294805051</v>
      </c>
    </row>
    <row r="118" spans="1:17" x14ac:dyDescent="0.25">
      <c r="A118" t="str">
        <f t="shared" ca="1" si="1"/>
        <v>BOYACÁ;BOYACÁ;Total</v>
      </c>
      <c r="B118" t="str">
        <f ca="1">+IFERROR(_xlfn.XLOOKUP(C118,DIVIPOLA!G:G,DIVIPOLA!F:F),C118)</f>
        <v>BOYACÁ</v>
      </c>
      <c r="C118" t="s">
        <v>22</v>
      </c>
      <c r="D118" t="s">
        <v>22</v>
      </c>
      <c r="E118" t="s">
        <v>15</v>
      </c>
      <c r="F118">
        <v>1</v>
      </c>
      <c r="G118">
        <v>0.91743119266055051</v>
      </c>
      <c r="H118">
        <v>0</v>
      </c>
      <c r="I118">
        <v>0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390000</v>
      </c>
      <c r="Q118">
        <v>1.892828074426E-2</v>
      </c>
    </row>
    <row r="119" spans="1:17" x14ac:dyDescent="0.25">
      <c r="A119" t="str">
        <f t="shared" ca="1" si="1"/>
        <v>BOYACÁ;CALDAS;Total</v>
      </c>
      <c r="B119" t="str">
        <f ca="1">+IFERROR(_xlfn.XLOOKUP(C119,DIVIPOLA!G:G,DIVIPOLA!F:F),C119)</f>
        <v>BOYACÁ</v>
      </c>
      <c r="C119" t="s">
        <v>22</v>
      </c>
      <c r="D119" t="s">
        <v>23</v>
      </c>
      <c r="E119" t="s">
        <v>15</v>
      </c>
      <c r="F119">
        <v>1</v>
      </c>
      <c r="G119">
        <v>0.91743119266055051</v>
      </c>
      <c r="H119">
        <v>0</v>
      </c>
      <c r="I119">
        <v>0</v>
      </c>
      <c r="J119">
        <v>0</v>
      </c>
      <c r="K119">
        <v>6</v>
      </c>
      <c r="L119">
        <v>0</v>
      </c>
      <c r="M119">
        <v>0</v>
      </c>
      <c r="N119">
        <v>4</v>
      </c>
      <c r="O119">
        <v>4</v>
      </c>
      <c r="P119">
        <v>5200000</v>
      </c>
      <c r="Q119">
        <v>0.25237707659013331</v>
      </c>
    </row>
    <row r="120" spans="1:17" x14ac:dyDescent="0.25">
      <c r="A120" t="str">
        <f t="shared" ca="1" si="1"/>
        <v>BOYACÁ;CHIQUINQUIRÁ;Total</v>
      </c>
      <c r="B120" t="str">
        <f ca="1">+IFERROR(_xlfn.XLOOKUP(C120,DIVIPOLA!G:G,DIVIPOLA!F:F),C120)</f>
        <v>BOYACÁ</v>
      </c>
      <c r="C120" t="s">
        <v>22</v>
      </c>
      <c r="D120" t="s">
        <v>123</v>
      </c>
      <c r="E120" t="s">
        <v>15</v>
      </c>
      <c r="F120">
        <v>5</v>
      </c>
      <c r="G120">
        <v>4.5871559633027523</v>
      </c>
      <c r="H120">
        <v>0</v>
      </c>
      <c r="I120">
        <v>0</v>
      </c>
      <c r="J120">
        <v>10</v>
      </c>
      <c r="K120">
        <v>23</v>
      </c>
      <c r="L120">
        <v>2</v>
      </c>
      <c r="M120">
        <v>2</v>
      </c>
      <c r="N120">
        <v>8</v>
      </c>
      <c r="O120">
        <v>0</v>
      </c>
      <c r="P120">
        <v>19004050</v>
      </c>
      <c r="Q120">
        <v>0.92234357353321605</v>
      </c>
    </row>
    <row r="121" spans="1:17" x14ac:dyDescent="0.25">
      <c r="A121" t="str">
        <f t="shared" ca="1" si="1"/>
        <v>BOYACÁ;CHIVATÁ;Total</v>
      </c>
      <c r="B121" t="str">
        <f ca="1">+IFERROR(_xlfn.XLOOKUP(C121,DIVIPOLA!G:G,DIVIPOLA!F:F),C121)</f>
        <v>BOYACÁ</v>
      </c>
      <c r="C121" t="s">
        <v>22</v>
      </c>
      <c r="D121" t="s">
        <v>124</v>
      </c>
      <c r="E121" t="s">
        <v>15</v>
      </c>
      <c r="F121">
        <v>1</v>
      </c>
      <c r="G121">
        <v>0.91743119266055051</v>
      </c>
      <c r="H121">
        <v>0</v>
      </c>
      <c r="I121">
        <v>0</v>
      </c>
      <c r="J121">
        <v>26</v>
      </c>
      <c r="K121">
        <v>7</v>
      </c>
      <c r="L121">
        <v>0</v>
      </c>
      <c r="M121">
        <v>0</v>
      </c>
      <c r="N121">
        <v>16</v>
      </c>
      <c r="O121">
        <v>6</v>
      </c>
      <c r="P121">
        <v>19665100</v>
      </c>
      <c r="Q121">
        <v>0.95442700939473657</v>
      </c>
    </row>
    <row r="122" spans="1:17" x14ac:dyDescent="0.25">
      <c r="A122" t="str">
        <f t="shared" ca="1" si="1"/>
        <v>BOYACÁ;CÓMBITA;Total</v>
      </c>
      <c r="B122" t="str">
        <f ca="1">+IFERROR(_xlfn.XLOOKUP(C122,DIVIPOLA!G:G,DIVIPOLA!F:F),C122)</f>
        <v>BOYACÁ</v>
      </c>
      <c r="C122" t="s">
        <v>22</v>
      </c>
      <c r="D122" t="s">
        <v>125</v>
      </c>
      <c r="E122" t="s">
        <v>15</v>
      </c>
      <c r="F122">
        <v>1</v>
      </c>
      <c r="G122">
        <v>0.91743119266055051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390000</v>
      </c>
      <c r="Q122">
        <v>1.892828074426E-2</v>
      </c>
    </row>
    <row r="123" spans="1:17" x14ac:dyDescent="0.25">
      <c r="A123" t="str">
        <f t="shared" ca="1" si="1"/>
        <v>BOYACÁ;DUITAMA;Total</v>
      </c>
      <c r="B123" t="str">
        <f ca="1">+IFERROR(_xlfn.XLOOKUP(C123,DIVIPOLA!G:G,DIVIPOLA!F:F),C123)</f>
        <v>BOYACÁ</v>
      </c>
      <c r="C123" t="s">
        <v>22</v>
      </c>
      <c r="D123" t="s">
        <v>126</v>
      </c>
      <c r="E123" t="s">
        <v>15</v>
      </c>
      <c r="F123">
        <v>23</v>
      </c>
      <c r="G123">
        <v>21.100917431192659</v>
      </c>
      <c r="H123">
        <v>9</v>
      </c>
      <c r="I123">
        <v>7</v>
      </c>
      <c r="J123">
        <v>520</v>
      </c>
      <c r="K123">
        <v>463</v>
      </c>
      <c r="L123">
        <v>131</v>
      </c>
      <c r="M123">
        <v>47</v>
      </c>
      <c r="N123">
        <v>127</v>
      </c>
      <c r="O123">
        <v>23</v>
      </c>
      <c r="P123">
        <v>547019525</v>
      </c>
      <c r="Q123">
        <v>26.549074722542951</v>
      </c>
    </row>
    <row r="124" spans="1:17" x14ac:dyDescent="0.25">
      <c r="A124" t="str">
        <f t="shared" ca="1" si="1"/>
        <v>BOYACÁ;MONIQUIRÁ;Total</v>
      </c>
      <c r="B124" t="str">
        <f ca="1">+IFERROR(_xlfn.XLOOKUP(C124,DIVIPOLA!G:G,DIVIPOLA!F:F),C124)</f>
        <v>BOYACÁ</v>
      </c>
      <c r="C124" t="s">
        <v>22</v>
      </c>
      <c r="D124" t="s">
        <v>127</v>
      </c>
      <c r="E124" t="s">
        <v>15</v>
      </c>
      <c r="F124">
        <v>2</v>
      </c>
      <c r="G124">
        <v>1.834862385321101</v>
      </c>
      <c r="H124">
        <v>0</v>
      </c>
      <c r="I124">
        <v>0</v>
      </c>
      <c r="J124">
        <v>7</v>
      </c>
      <c r="K124">
        <v>34</v>
      </c>
      <c r="L124">
        <v>18</v>
      </c>
      <c r="M124">
        <v>5</v>
      </c>
      <c r="N124">
        <v>13</v>
      </c>
      <c r="O124">
        <v>13</v>
      </c>
      <c r="P124">
        <v>34621275</v>
      </c>
      <c r="Q124">
        <v>1.680310802369821</v>
      </c>
    </row>
    <row r="125" spans="1:17" x14ac:dyDescent="0.25">
      <c r="A125" t="str">
        <f t="shared" ca="1" si="1"/>
        <v>BOYACÁ;NOBSA;Total</v>
      </c>
      <c r="B125" t="str">
        <f ca="1">+IFERROR(_xlfn.XLOOKUP(C125,DIVIPOLA!G:G,DIVIPOLA!F:F),C125)</f>
        <v>BOYACÁ</v>
      </c>
      <c r="C125" t="s">
        <v>22</v>
      </c>
      <c r="D125" t="s">
        <v>128</v>
      </c>
      <c r="E125" t="s">
        <v>15</v>
      </c>
      <c r="F125">
        <v>1</v>
      </c>
      <c r="G125">
        <v>0.91743119266055051</v>
      </c>
      <c r="H125">
        <v>0</v>
      </c>
      <c r="I125">
        <v>0</v>
      </c>
      <c r="J125">
        <v>0</v>
      </c>
      <c r="K125">
        <v>3</v>
      </c>
      <c r="L125">
        <v>0</v>
      </c>
      <c r="M125">
        <v>0</v>
      </c>
      <c r="N125">
        <v>0</v>
      </c>
      <c r="O125">
        <v>0</v>
      </c>
      <c r="P125">
        <v>1560000</v>
      </c>
      <c r="Q125">
        <v>7.5713122977039998E-2</v>
      </c>
    </row>
    <row r="126" spans="1:17" x14ac:dyDescent="0.25">
      <c r="A126" t="str">
        <f t="shared" ca="1" si="1"/>
        <v>BOYACÁ;PAIPA;Total</v>
      </c>
      <c r="B126" t="str">
        <f ca="1">+IFERROR(_xlfn.XLOOKUP(C126,DIVIPOLA!G:G,DIVIPOLA!F:F),C126)</f>
        <v>BOYACÁ</v>
      </c>
      <c r="C126" t="s">
        <v>22</v>
      </c>
      <c r="D126" t="s">
        <v>129</v>
      </c>
      <c r="E126" t="s">
        <v>15</v>
      </c>
      <c r="F126">
        <v>2</v>
      </c>
      <c r="G126">
        <v>1.834862385321101</v>
      </c>
      <c r="H126">
        <v>0</v>
      </c>
      <c r="I126">
        <v>0</v>
      </c>
      <c r="J126">
        <v>27</v>
      </c>
      <c r="K126">
        <v>0</v>
      </c>
      <c r="L126">
        <v>2</v>
      </c>
      <c r="M126">
        <v>0</v>
      </c>
      <c r="N126">
        <v>5</v>
      </c>
      <c r="O126">
        <v>0</v>
      </c>
      <c r="P126">
        <v>12173200</v>
      </c>
      <c r="Q126">
        <v>0.59081473629750203</v>
      </c>
    </row>
    <row r="127" spans="1:17" x14ac:dyDescent="0.25">
      <c r="A127" t="str">
        <f t="shared" ca="1" si="1"/>
        <v>BOYACÁ;PUERTO BOYACÁ;Total</v>
      </c>
      <c r="B127" t="str">
        <f ca="1">+IFERROR(_xlfn.XLOOKUP(C127,DIVIPOLA!G:G,DIVIPOLA!F:F),C127)</f>
        <v>BOYACÁ</v>
      </c>
      <c r="C127" t="s">
        <v>22</v>
      </c>
      <c r="D127" t="s">
        <v>130</v>
      </c>
      <c r="E127" t="s">
        <v>15</v>
      </c>
      <c r="F127">
        <v>3</v>
      </c>
      <c r="G127">
        <v>2.7522935779816522</v>
      </c>
      <c r="H127">
        <v>0</v>
      </c>
      <c r="I127">
        <v>0</v>
      </c>
      <c r="J127">
        <v>129</v>
      </c>
      <c r="K127">
        <v>30</v>
      </c>
      <c r="L127">
        <v>105</v>
      </c>
      <c r="M127">
        <v>27</v>
      </c>
      <c r="N127">
        <v>293</v>
      </c>
      <c r="O127">
        <v>99</v>
      </c>
      <c r="P127">
        <v>196878500</v>
      </c>
      <c r="Q127">
        <v>9.5553115910481843</v>
      </c>
    </row>
    <row r="128" spans="1:17" x14ac:dyDescent="0.25">
      <c r="A128" t="str">
        <f t="shared" ca="1" si="1"/>
        <v>BOYACÁ;SAMACÁ;Total</v>
      </c>
      <c r="B128" t="str">
        <f ca="1">+IFERROR(_xlfn.XLOOKUP(C128,DIVIPOLA!G:G,DIVIPOLA!F:F),C128)</f>
        <v>BOYACÁ</v>
      </c>
      <c r="C128" t="s">
        <v>22</v>
      </c>
      <c r="D128" t="s">
        <v>131</v>
      </c>
      <c r="E128" t="s">
        <v>15</v>
      </c>
      <c r="F128">
        <v>3</v>
      </c>
      <c r="G128">
        <v>2.7522935779816522</v>
      </c>
      <c r="H128">
        <v>0</v>
      </c>
      <c r="I128">
        <v>0</v>
      </c>
      <c r="J128">
        <v>26</v>
      </c>
      <c r="K128">
        <v>9</v>
      </c>
      <c r="L128">
        <v>2</v>
      </c>
      <c r="M128">
        <v>2</v>
      </c>
      <c r="N128">
        <v>5</v>
      </c>
      <c r="O128">
        <v>0</v>
      </c>
      <c r="P128">
        <v>17940975</v>
      </c>
      <c r="Q128">
        <v>0.87074823493782061</v>
      </c>
    </row>
    <row r="129" spans="1:17" x14ac:dyDescent="0.25">
      <c r="A129" t="str">
        <f t="shared" ca="1" si="1"/>
        <v>BOYACÁ;SAN JOSÉ DE PARE;Total</v>
      </c>
      <c r="B129" t="str">
        <f ca="1">+IFERROR(_xlfn.XLOOKUP(C129,DIVIPOLA!G:G,DIVIPOLA!F:F),C129)</f>
        <v>BOYACÁ</v>
      </c>
      <c r="C129" t="s">
        <v>22</v>
      </c>
      <c r="D129" t="s">
        <v>132</v>
      </c>
      <c r="E129" t="s">
        <v>15</v>
      </c>
      <c r="F129">
        <v>1</v>
      </c>
      <c r="G129">
        <v>0.91743119266055051</v>
      </c>
      <c r="H129">
        <v>0</v>
      </c>
      <c r="I129">
        <v>0</v>
      </c>
      <c r="J129">
        <v>0</v>
      </c>
      <c r="K129">
        <v>30</v>
      </c>
      <c r="L129">
        <v>0</v>
      </c>
      <c r="M129">
        <v>6</v>
      </c>
      <c r="N129">
        <v>0</v>
      </c>
      <c r="O129">
        <v>40</v>
      </c>
      <c r="P129">
        <v>31650125</v>
      </c>
      <c r="Q129">
        <v>1.536108850233133</v>
      </c>
    </row>
    <row r="130" spans="1:17" x14ac:dyDescent="0.25">
      <c r="A130" t="str">
        <f t="shared" ca="1" si="1"/>
        <v>BOYACÁ;SOGAMOSO;Total</v>
      </c>
      <c r="B130" t="str">
        <f ca="1">+IFERROR(_xlfn.XLOOKUP(C130,DIVIPOLA!G:G,DIVIPOLA!F:F),C130)</f>
        <v>BOYACÁ</v>
      </c>
      <c r="C130" t="s">
        <v>22</v>
      </c>
      <c r="D130" t="s">
        <v>133</v>
      </c>
      <c r="E130" t="s">
        <v>15</v>
      </c>
      <c r="F130">
        <v>8</v>
      </c>
      <c r="G130">
        <v>7.3394495412844041</v>
      </c>
      <c r="H130">
        <v>0</v>
      </c>
      <c r="I130">
        <v>0</v>
      </c>
      <c r="J130">
        <v>106</v>
      </c>
      <c r="K130">
        <v>73</v>
      </c>
      <c r="L130">
        <v>63</v>
      </c>
      <c r="M130">
        <v>8</v>
      </c>
      <c r="N130">
        <v>46</v>
      </c>
      <c r="O130">
        <v>17</v>
      </c>
      <c r="P130">
        <v>115382150</v>
      </c>
      <c r="Q130">
        <v>5.5999634053238951</v>
      </c>
    </row>
    <row r="131" spans="1:17" x14ac:dyDescent="0.25">
      <c r="A131" t="str">
        <f t="shared" ref="A131:A194" ca="1" si="2">B131&amp;";"&amp;D131&amp;";"&amp;E131</f>
        <v>BOYACÁ;SORACÁ;Total</v>
      </c>
      <c r="B131" t="str">
        <f ca="1">+IFERROR(_xlfn.XLOOKUP(C131,DIVIPOLA!G:G,DIVIPOLA!F:F),C131)</f>
        <v>BOYACÁ</v>
      </c>
      <c r="C131" t="s">
        <v>22</v>
      </c>
      <c r="D131" t="s">
        <v>134</v>
      </c>
      <c r="E131" t="s">
        <v>15</v>
      </c>
      <c r="F131">
        <v>1</v>
      </c>
      <c r="G131">
        <v>0.91743119266055051</v>
      </c>
      <c r="H131">
        <v>0</v>
      </c>
      <c r="I131">
        <v>0</v>
      </c>
      <c r="J131">
        <v>19</v>
      </c>
      <c r="K131">
        <v>6</v>
      </c>
      <c r="L131">
        <v>0</v>
      </c>
      <c r="M131">
        <v>0</v>
      </c>
      <c r="N131">
        <v>0</v>
      </c>
      <c r="O131">
        <v>0</v>
      </c>
      <c r="P131">
        <v>10530000</v>
      </c>
      <c r="Q131">
        <v>0.51106358009501995</v>
      </c>
    </row>
    <row r="132" spans="1:17" x14ac:dyDescent="0.25">
      <c r="A132" t="str">
        <f t="shared" ca="1" si="2"/>
        <v>BOYACÁ;SOTAQUIRÁ;Total</v>
      </c>
      <c r="B132" t="str">
        <f ca="1">+IFERROR(_xlfn.XLOOKUP(C132,DIVIPOLA!G:G,DIVIPOLA!F:F),C132)</f>
        <v>BOYACÁ</v>
      </c>
      <c r="C132" t="s">
        <v>22</v>
      </c>
      <c r="D132" t="s">
        <v>135</v>
      </c>
      <c r="E132" t="s">
        <v>15</v>
      </c>
      <c r="F132">
        <v>1</v>
      </c>
      <c r="G132">
        <v>0.91743119266055051</v>
      </c>
      <c r="H132">
        <v>0</v>
      </c>
      <c r="I132">
        <v>0</v>
      </c>
      <c r="J132">
        <v>0</v>
      </c>
      <c r="K132">
        <v>0</v>
      </c>
      <c r="L132">
        <v>2</v>
      </c>
      <c r="M132">
        <v>0</v>
      </c>
      <c r="N132">
        <v>2</v>
      </c>
      <c r="O132">
        <v>0</v>
      </c>
      <c r="P132">
        <v>996450</v>
      </c>
      <c r="Q132">
        <v>4.8361757301584297E-2</v>
      </c>
    </row>
    <row r="133" spans="1:17" x14ac:dyDescent="0.25">
      <c r="A133" t="str">
        <f t="shared" ca="1" si="2"/>
        <v>BOYACÁ;TOCA;Total</v>
      </c>
      <c r="B133" t="str">
        <f ca="1">+IFERROR(_xlfn.XLOOKUP(C133,DIVIPOLA!G:G,DIVIPOLA!F:F),C133)</f>
        <v>BOYACÁ</v>
      </c>
      <c r="C133" t="s">
        <v>22</v>
      </c>
      <c r="D133" t="s">
        <v>136</v>
      </c>
      <c r="E133" t="s">
        <v>15</v>
      </c>
      <c r="F133">
        <v>1</v>
      </c>
      <c r="G133">
        <v>0.91743119266055051</v>
      </c>
      <c r="H133">
        <v>0</v>
      </c>
      <c r="I133">
        <v>0</v>
      </c>
      <c r="J133">
        <v>326</v>
      </c>
      <c r="K133">
        <v>105</v>
      </c>
      <c r="L133">
        <v>44</v>
      </c>
      <c r="M133">
        <v>12</v>
      </c>
      <c r="N133">
        <v>136</v>
      </c>
      <c r="O133">
        <v>24</v>
      </c>
      <c r="P133">
        <v>232180000</v>
      </c>
      <c r="Q133">
        <v>11.268636469749451</v>
      </c>
    </row>
    <row r="134" spans="1:17" x14ac:dyDescent="0.25">
      <c r="A134" t="str">
        <f t="shared" ca="1" si="2"/>
        <v>BOYACÁ;TUNJA;Total</v>
      </c>
      <c r="B134" t="str">
        <f ca="1">+IFERROR(_xlfn.XLOOKUP(C134,DIVIPOLA!G:G,DIVIPOLA!F:F),C134)</f>
        <v>BOYACÁ</v>
      </c>
      <c r="C134" t="s">
        <v>22</v>
      </c>
      <c r="D134" t="s">
        <v>137</v>
      </c>
      <c r="E134" t="s">
        <v>15</v>
      </c>
      <c r="F134">
        <v>46</v>
      </c>
      <c r="G134">
        <v>42.201834862385333</v>
      </c>
      <c r="H134">
        <v>2</v>
      </c>
      <c r="I134">
        <v>0</v>
      </c>
      <c r="J134">
        <v>784</v>
      </c>
      <c r="K134">
        <v>327</v>
      </c>
      <c r="L134">
        <v>505</v>
      </c>
      <c r="M134">
        <v>200</v>
      </c>
      <c r="N134">
        <v>122</v>
      </c>
      <c r="O134">
        <v>69</v>
      </c>
      <c r="P134">
        <v>746217550</v>
      </c>
      <c r="Q134">
        <v>36.216962263317619</v>
      </c>
    </row>
    <row r="135" spans="1:17" x14ac:dyDescent="0.25">
      <c r="A135" t="str">
        <f t="shared" ca="1" si="2"/>
        <v>BOYACÁ;TURMEQUÉ;Total</v>
      </c>
      <c r="B135" t="str">
        <f ca="1">+IFERROR(_xlfn.XLOOKUP(C135,DIVIPOLA!G:G,DIVIPOLA!F:F),C135)</f>
        <v>BOYACÁ</v>
      </c>
      <c r="C135" t="s">
        <v>22</v>
      </c>
      <c r="D135" t="s">
        <v>138</v>
      </c>
      <c r="E135" t="s">
        <v>15</v>
      </c>
      <c r="F135">
        <v>1</v>
      </c>
      <c r="G135">
        <v>0.91743119266055051</v>
      </c>
      <c r="H135">
        <v>0</v>
      </c>
      <c r="I135">
        <v>0</v>
      </c>
      <c r="J135">
        <v>0</v>
      </c>
      <c r="K135">
        <v>1</v>
      </c>
      <c r="L135">
        <v>0</v>
      </c>
      <c r="M135">
        <v>0</v>
      </c>
      <c r="N135">
        <v>0</v>
      </c>
      <c r="O135">
        <v>0</v>
      </c>
      <c r="P135">
        <v>520000</v>
      </c>
      <c r="Q135">
        <v>2.5237707659013332E-2</v>
      </c>
    </row>
    <row r="136" spans="1:17" x14ac:dyDescent="0.25">
      <c r="A136" t="str">
        <f t="shared" ca="1" si="2"/>
        <v>BOYACÁ;TUTA;Total</v>
      </c>
      <c r="B136" t="str">
        <f ca="1">+IFERROR(_xlfn.XLOOKUP(C136,DIVIPOLA!G:G,DIVIPOLA!F:F),C136)</f>
        <v>BOYACÁ</v>
      </c>
      <c r="C136" t="s">
        <v>22</v>
      </c>
      <c r="D136" t="s">
        <v>139</v>
      </c>
      <c r="E136" t="s">
        <v>15</v>
      </c>
      <c r="F136">
        <v>1</v>
      </c>
      <c r="G136">
        <v>0.91743119266055051</v>
      </c>
      <c r="H136">
        <v>0</v>
      </c>
      <c r="I136">
        <v>0</v>
      </c>
      <c r="J136">
        <v>21</v>
      </c>
      <c r="K136">
        <v>5</v>
      </c>
      <c r="L136">
        <v>0</v>
      </c>
      <c r="M136">
        <v>0</v>
      </c>
      <c r="N136">
        <v>0</v>
      </c>
      <c r="O136">
        <v>0</v>
      </c>
      <c r="P136">
        <v>10938200</v>
      </c>
      <c r="Q136">
        <v>0.5308751806073454</v>
      </c>
    </row>
    <row r="137" spans="1:17" x14ac:dyDescent="0.25">
      <c r="A137" t="str">
        <f t="shared" ca="1" si="2"/>
        <v>BOYACÁ;VILLA DE LEYVA;Total</v>
      </c>
      <c r="B137" t="str">
        <f ca="1">+IFERROR(_xlfn.XLOOKUP(C137,DIVIPOLA!G:G,DIVIPOLA!F:F),C137)</f>
        <v>BOYACÁ</v>
      </c>
      <c r="C137" t="s">
        <v>22</v>
      </c>
      <c r="D137" t="s">
        <v>140</v>
      </c>
      <c r="E137" t="s">
        <v>15</v>
      </c>
      <c r="F137">
        <v>6</v>
      </c>
      <c r="G137">
        <v>5.5045871559633044</v>
      </c>
      <c r="H137">
        <v>0</v>
      </c>
      <c r="I137">
        <v>0</v>
      </c>
      <c r="J137">
        <v>51</v>
      </c>
      <c r="K137">
        <v>15</v>
      </c>
      <c r="L137">
        <v>22</v>
      </c>
      <c r="M137">
        <v>35</v>
      </c>
      <c r="N137">
        <v>15</v>
      </c>
      <c r="O137">
        <v>20</v>
      </c>
      <c r="P137">
        <v>57151900</v>
      </c>
      <c r="Q137">
        <v>2.7738133545330079</v>
      </c>
    </row>
    <row r="138" spans="1:17" x14ac:dyDescent="0.25">
      <c r="A138" t="str">
        <f t="shared" ca="1" si="2"/>
        <v>CALDAS;AGUADAS;Total</v>
      </c>
      <c r="B138" t="str">
        <f ca="1">+IFERROR(_xlfn.XLOOKUP(C138,DIVIPOLA!G:G,DIVIPOLA!F:F),C138)</f>
        <v>CALDAS</v>
      </c>
      <c r="C138" t="s">
        <v>23</v>
      </c>
      <c r="D138" t="s">
        <v>141</v>
      </c>
      <c r="E138" t="s">
        <v>15</v>
      </c>
      <c r="F138">
        <v>2</v>
      </c>
      <c r="G138">
        <v>1.257861635220126</v>
      </c>
      <c r="H138">
        <v>0</v>
      </c>
      <c r="I138">
        <v>0</v>
      </c>
      <c r="J138">
        <v>2</v>
      </c>
      <c r="K138">
        <v>7</v>
      </c>
      <c r="L138">
        <v>3</v>
      </c>
      <c r="M138">
        <v>1</v>
      </c>
      <c r="N138">
        <v>0</v>
      </c>
      <c r="O138">
        <v>0</v>
      </c>
      <c r="P138">
        <v>5775250</v>
      </c>
      <c r="Q138">
        <v>0.1769641300579799</v>
      </c>
    </row>
    <row r="139" spans="1:17" x14ac:dyDescent="0.25">
      <c r="A139" t="str">
        <f t="shared" ca="1" si="2"/>
        <v>CALDAS;ANSERMA;Total</v>
      </c>
      <c r="B139" t="str">
        <f ca="1">+IFERROR(_xlfn.XLOOKUP(C139,DIVIPOLA!G:G,DIVIPOLA!F:F),C139)</f>
        <v>CALDAS</v>
      </c>
      <c r="C139" t="s">
        <v>23</v>
      </c>
      <c r="D139" t="s">
        <v>142</v>
      </c>
      <c r="E139" t="s">
        <v>15</v>
      </c>
      <c r="F139">
        <v>1</v>
      </c>
      <c r="G139">
        <v>0.62893081761006298</v>
      </c>
      <c r="H139">
        <v>0</v>
      </c>
      <c r="I139">
        <v>0</v>
      </c>
      <c r="J139">
        <v>6</v>
      </c>
      <c r="K139">
        <v>0</v>
      </c>
      <c r="L139">
        <v>4</v>
      </c>
      <c r="M139">
        <v>0</v>
      </c>
      <c r="N139">
        <v>0</v>
      </c>
      <c r="O139">
        <v>0</v>
      </c>
      <c r="P139">
        <v>3380000</v>
      </c>
      <c r="Q139">
        <v>0.1035693276647716</v>
      </c>
    </row>
    <row r="140" spans="1:17" x14ac:dyDescent="0.25">
      <c r="A140" t="str">
        <f t="shared" ca="1" si="2"/>
        <v>CALDAS;CHINCHINÁ;Total</v>
      </c>
      <c r="B140" t="str">
        <f ca="1">+IFERROR(_xlfn.XLOOKUP(C140,DIVIPOLA!G:G,DIVIPOLA!F:F),C140)</f>
        <v>CALDAS</v>
      </c>
      <c r="C140" t="s">
        <v>23</v>
      </c>
      <c r="D140" t="s">
        <v>143</v>
      </c>
      <c r="E140" t="s">
        <v>15</v>
      </c>
      <c r="F140">
        <v>4</v>
      </c>
      <c r="G140">
        <v>2.5157232704402519</v>
      </c>
      <c r="H140">
        <v>0</v>
      </c>
      <c r="I140">
        <v>0</v>
      </c>
      <c r="J140">
        <v>59</v>
      </c>
      <c r="K140">
        <v>32</v>
      </c>
      <c r="L140">
        <v>12</v>
      </c>
      <c r="M140">
        <v>6</v>
      </c>
      <c r="N140">
        <v>78</v>
      </c>
      <c r="O140">
        <v>27</v>
      </c>
      <c r="P140">
        <v>71639100</v>
      </c>
      <c r="Q140">
        <v>2.1951518998548338</v>
      </c>
    </row>
    <row r="141" spans="1:17" x14ac:dyDescent="0.25">
      <c r="A141" t="str">
        <f t="shared" ca="1" si="2"/>
        <v>CALDAS;LA DORADA;Total</v>
      </c>
      <c r="B141" t="str">
        <f ca="1">+IFERROR(_xlfn.XLOOKUP(C141,DIVIPOLA!G:G,DIVIPOLA!F:F),C141)</f>
        <v>CALDAS</v>
      </c>
      <c r="C141" t="s">
        <v>23</v>
      </c>
      <c r="D141" t="s">
        <v>144</v>
      </c>
      <c r="E141" t="s">
        <v>15</v>
      </c>
      <c r="F141">
        <v>1</v>
      </c>
      <c r="G141">
        <v>0.62893081761006298</v>
      </c>
      <c r="H141">
        <v>0</v>
      </c>
      <c r="I141">
        <v>0</v>
      </c>
      <c r="J141">
        <v>0</v>
      </c>
      <c r="K141">
        <v>1</v>
      </c>
      <c r="L141">
        <v>1</v>
      </c>
      <c r="M141">
        <v>0</v>
      </c>
      <c r="N141">
        <v>1</v>
      </c>
      <c r="O141">
        <v>2</v>
      </c>
      <c r="P141">
        <v>1625000</v>
      </c>
      <c r="Q141">
        <v>4.9792945992678653E-2</v>
      </c>
    </row>
    <row r="142" spans="1:17" x14ac:dyDescent="0.25">
      <c r="A142" t="str">
        <f t="shared" ca="1" si="2"/>
        <v>CALDAS;MANIZALES;Total</v>
      </c>
      <c r="B142" t="str">
        <f ca="1">+IFERROR(_xlfn.XLOOKUP(C142,DIVIPOLA!G:G,DIVIPOLA!F:F),C142)</f>
        <v>CALDAS</v>
      </c>
      <c r="C142" t="s">
        <v>23</v>
      </c>
      <c r="D142" t="s">
        <v>145</v>
      </c>
      <c r="E142" t="s">
        <v>15</v>
      </c>
      <c r="F142">
        <v>138</v>
      </c>
      <c r="G142">
        <v>86.79245283018868</v>
      </c>
      <c r="H142">
        <v>8</v>
      </c>
      <c r="I142">
        <v>7</v>
      </c>
      <c r="J142">
        <v>3081</v>
      </c>
      <c r="K142">
        <v>1059</v>
      </c>
      <c r="L142">
        <v>1488</v>
      </c>
      <c r="M142">
        <v>391</v>
      </c>
      <c r="N142">
        <v>1468</v>
      </c>
      <c r="O142">
        <v>365</v>
      </c>
      <c r="P142">
        <v>2758544425</v>
      </c>
      <c r="Q142">
        <v>84.526802198418309</v>
      </c>
    </row>
    <row r="143" spans="1:17" x14ac:dyDescent="0.25">
      <c r="A143" t="str">
        <f t="shared" ca="1" si="2"/>
        <v>CALDAS;MANZANARES;Total</v>
      </c>
      <c r="B143" t="str">
        <f ca="1">+IFERROR(_xlfn.XLOOKUP(C143,DIVIPOLA!G:G,DIVIPOLA!F:F),C143)</f>
        <v>CALDAS</v>
      </c>
      <c r="C143" t="s">
        <v>23</v>
      </c>
      <c r="D143" t="s">
        <v>146</v>
      </c>
      <c r="E143" t="s">
        <v>15</v>
      </c>
      <c r="F143">
        <v>1</v>
      </c>
      <c r="G143">
        <v>0.62893081761006298</v>
      </c>
      <c r="H143">
        <v>0</v>
      </c>
      <c r="I143">
        <v>0</v>
      </c>
      <c r="J143">
        <v>1</v>
      </c>
      <c r="K143">
        <v>7</v>
      </c>
      <c r="L143">
        <v>0</v>
      </c>
      <c r="M143">
        <v>0</v>
      </c>
      <c r="N143">
        <v>0</v>
      </c>
      <c r="O143">
        <v>0</v>
      </c>
      <c r="P143">
        <v>4030000</v>
      </c>
      <c r="Q143">
        <v>0.123486506061843</v>
      </c>
    </row>
    <row r="144" spans="1:17" x14ac:dyDescent="0.25">
      <c r="A144" t="str">
        <f t="shared" ca="1" si="2"/>
        <v>CALDAS;MARMATO;Total</v>
      </c>
      <c r="B144" t="str">
        <f ca="1">+IFERROR(_xlfn.XLOOKUP(C144,DIVIPOLA!G:G,DIVIPOLA!F:F),C144)</f>
        <v>CALDAS</v>
      </c>
      <c r="C144" t="s">
        <v>23</v>
      </c>
      <c r="D144" t="s">
        <v>147</v>
      </c>
      <c r="E144" t="s">
        <v>15</v>
      </c>
      <c r="F144">
        <v>1</v>
      </c>
      <c r="G144">
        <v>0.62893081761006298</v>
      </c>
      <c r="H144">
        <v>0</v>
      </c>
      <c r="I144">
        <v>0</v>
      </c>
      <c r="J144">
        <v>7</v>
      </c>
      <c r="K144">
        <v>4</v>
      </c>
      <c r="L144">
        <v>0</v>
      </c>
      <c r="M144">
        <v>0</v>
      </c>
      <c r="N144">
        <v>22</v>
      </c>
      <c r="O144">
        <v>5</v>
      </c>
      <c r="P144">
        <v>10725000</v>
      </c>
      <c r="Q144">
        <v>0.32863344355167912</v>
      </c>
    </row>
    <row r="145" spans="1:17" x14ac:dyDescent="0.25">
      <c r="A145" t="str">
        <f t="shared" ca="1" si="2"/>
        <v>CALDAS;PENSILVANIA;Total</v>
      </c>
      <c r="B145" t="str">
        <f ca="1">+IFERROR(_xlfn.XLOOKUP(C145,DIVIPOLA!G:G,DIVIPOLA!F:F),C145)</f>
        <v>CALDAS</v>
      </c>
      <c r="C145" t="s">
        <v>23</v>
      </c>
      <c r="D145" t="s">
        <v>148</v>
      </c>
      <c r="E145" t="s">
        <v>15</v>
      </c>
      <c r="F145">
        <v>1</v>
      </c>
      <c r="G145">
        <v>0.62893081761006298</v>
      </c>
      <c r="H145">
        <v>0</v>
      </c>
      <c r="I145">
        <v>0</v>
      </c>
      <c r="J145">
        <v>38</v>
      </c>
      <c r="K145">
        <v>27</v>
      </c>
      <c r="L145">
        <v>0</v>
      </c>
      <c r="M145">
        <v>0</v>
      </c>
      <c r="N145">
        <v>9</v>
      </c>
      <c r="O145">
        <v>3</v>
      </c>
      <c r="P145">
        <v>31590000</v>
      </c>
      <c r="Q145">
        <v>0.9679748700976728</v>
      </c>
    </row>
    <row r="146" spans="1:17" x14ac:dyDescent="0.25">
      <c r="A146" t="str">
        <f t="shared" ca="1" si="2"/>
        <v>CALDAS;RIOSUCIO;Total</v>
      </c>
      <c r="B146" t="str">
        <f ca="1">+IFERROR(_xlfn.XLOOKUP(C146,DIVIPOLA!G:G,DIVIPOLA!F:F),C146)</f>
        <v>CALDAS</v>
      </c>
      <c r="C146" t="s">
        <v>23</v>
      </c>
      <c r="D146" t="s">
        <v>149</v>
      </c>
      <c r="E146" t="s">
        <v>15</v>
      </c>
      <c r="F146">
        <v>4</v>
      </c>
      <c r="G146">
        <v>2.5157232704402519</v>
      </c>
      <c r="H146">
        <v>0</v>
      </c>
      <c r="I146">
        <v>0</v>
      </c>
      <c r="J146">
        <v>45</v>
      </c>
      <c r="K146">
        <v>40</v>
      </c>
      <c r="L146">
        <v>13</v>
      </c>
      <c r="M146">
        <v>41</v>
      </c>
      <c r="N146">
        <v>107</v>
      </c>
      <c r="O146">
        <v>25</v>
      </c>
      <c r="P146">
        <v>87327500</v>
      </c>
      <c r="Q146">
        <v>2.6758729176465499</v>
      </c>
    </row>
    <row r="147" spans="1:17" x14ac:dyDescent="0.25">
      <c r="A147" t="str">
        <f t="shared" ca="1" si="2"/>
        <v>CALDAS;VILLAMARÍA;Total</v>
      </c>
      <c r="B147" t="str">
        <f ca="1">+IFERROR(_xlfn.XLOOKUP(C147,DIVIPOLA!G:G,DIVIPOLA!F:F),C147)</f>
        <v>CALDAS</v>
      </c>
      <c r="C147" t="s">
        <v>23</v>
      </c>
      <c r="D147" t="s">
        <v>150</v>
      </c>
      <c r="E147" t="s">
        <v>15</v>
      </c>
      <c r="F147">
        <v>6</v>
      </c>
      <c r="G147">
        <v>3.773584905660377</v>
      </c>
      <c r="H147">
        <v>0</v>
      </c>
      <c r="I147">
        <v>8</v>
      </c>
      <c r="J147">
        <v>45</v>
      </c>
      <c r="K147">
        <v>38</v>
      </c>
      <c r="L147">
        <v>413</v>
      </c>
      <c r="M147">
        <v>219</v>
      </c>
      <c r="N147">
        <v>130</v>
      </c>
      <c r="O147">
        <v>69</v>
      </c>
      <c r="P147">
        <v>288878200</v>
      </c>
      <c r="Q147">
        <v>8.8517517606536735</v>
      </c>
    </row>
    <row r="148" spans="1:17" x14ac:dyDescent="0.25">
      <c r="A148" t="str">
        <f t="shared" ca="1" si="2"/>
        <v>CAQUETÁ;ALBANIA;Total</v>
      </c>
      <c r="B148" t="str">
        <f ca="1">+IFERROR(_xlfn.XLOOKUP(C148,DIVIPOLA!G:G,DIVIPOLA!F:F),C148)</f>
        <v>CAQUETÁ</v>
      </c>
      <c r="C148" t="s">
        <v>24</v>
      </c>
      <c r="D148" t="s">
        <v>151</v>
      </c>
      <c r="E148" t="s">
        <v>15</v>
      </c>
      <c r="F148">
        <v>1</v>
      </c>
      <c r="G148">
        <v>3.8461538461538458</v>
      </c>
      <c r="H148">
        <v>0</v>
      </c>
      <c r="I148">
        <v>0</v>
      </c>
      <c r="J148">
        <v>0</v>
      </c>
      <c r="K148">
        <v>11</v>
      </c>
      <c r="L148">
        <v>0</v>
      </c>
      <c r="M148">
        <v>0</v>
      </c>
      <c r="N148">
        <v>0</v>
      </c>
      <c r="O148">
        <v>0</v>
      </c>
      <c r="P148">
        <v>5720000</v>
      </c>
      <c r="Q148">
        <v>2.0055517318395011</v>
      </c>
    </row>
    <row r="149" spans="1:17" x14ac:dyDescent="0.25">
      <c r="A149" t="str">
        <f t="shared" ca="1" si="2"/>
        <v>CAQUETÁ;EL DONCELLO;Total</v>
      </c>
      <c r="B149" t="str">
        <f ca="1">+IFERROR(_xlfn.XLOOKUP(C149,DIVIPOLA!G:G,DIVIPOLA!F:F),C149)</f>
        <v>CAQUETÁ</v>
      </c>
      <c r="C149" t="s">
        <v>24</v>
      </c>
      <c r="D149" t="s">
        <v>152</v>
      </c>
      <c r="E149" t="s">
        <v>15</v>
      </c>
      <c r="F149">
        <v>2</v>
      </c>
      <c r="G149">
        <v>7.6923076923076934</v>
      </c>
      <c r="H149">
        <v>0</v>
      </c>
      <c r="I149">
        <v>0</v>
      </c>
      <c r="J149">
        <v>0</v>
      </c>
      <c r="K149">
        <v>1</v>
      </c>
      <c r="L149">
        <v>2</v>
      </c>
      <c r="M149">
        <v>5</v>
      </c>
      <c r="N149">
        <v>0</v>
      </c>
      <c r="O149">
        <v>0</v>
      </c>
      <c r="P149">
        <v>3064100</v>
      </c>
      <c r="Q149">
        <v>1.074337598169478</v>
      </c>
    </row>
    <row r="150" spans="1:17" x14ac:dyDescent="0.25">
      <c r="A150" t="str">
        <f t="shared" ca="1" si="2"/>
        <v>CAQUETÁ;FLORENCIA;Total</v>
      </c>
      <c r="B150" t="str">
        <f ca="1">+IFERROR(_xlfn.XLOOKUP(C150,DIVIPOLA!G:G,DIVIPOLA!F:F),C150)</f>
        <v>CAQUETÁ</v>
      </c>
      <c r="C150" t="s">
        <v>24</v>
      </c>
      <c r="D150" t="s">
        <v>153</v>
      </c>
      <c r="E150" t="s">
        <v>15</v>
      </c>
      <c r="F150">
        <v>21</v>
      </c>
      <c r="G150">
        <v>80.769230769230774</v>
      </c>
      <c r="H150">
        <v>0</v>
      </c>
      <c r="I150">
        <v>1</v>
      </c>
      <c r="J150">
        <v>99</v>
      </c>
      <c r="K150">
        <v>90</v>
      </c>
      <c r="L150">
        <v>44</v>
      </c>
      <c r="M150">
        <v>40</v>
      </c>
      <c r="N150">
        <v>49</v>
      </c>
      <c r="O150">
        <v>18</v>
      </c>
      <c r="P150">
        <v>132219100</v>
      </c>
      <c r="Q150">
        <v>46.358784088681851</v>
      </c>
    </row>
    <row r="151" spans="1:17" x14ac:dyDescent="0.25">
      <c r="A151" t="str">
        <f t="shared" ca="1" si="2"/>
        <v>CAQUETÁ;SAN VICENTE DEL CAGUÁN;Total</v>
      </c>
      <c r="B151" t="str">
        <f ca="1">+IFERROR(_xlfn.XLOOKUP(C151,DIVIPOLA!G:G,DIVIPOLA!F:F),C151)</f>
        <v>CAQUETÁ</v>
      </c>
      <c r="C151" t="s">
        <v>24</v>
      </c>
      <c r="D151" t="s">
        <v>154</v>
      </c>
      <c r="E151" t="s">
        <v>15</v>
      </c>
      <c r="F151">
        <v>2</v>
      </c>
      <c r="G151">
        <v>7.6923076923076934</v>
      </c>
      <c r="H151">
        <v>0</v>
      </c>
      <c r="I151">
        <v>0</v>
      </c>
      <c r="J151">
        <v>95</v>
      </c>
      <c r="K151">
        <v>169</v>
      </c>
      <c r="L151">
        <v>16</v>
      </c>
      <c r="M151">
        <v>9</v>
      </c>
      <c r="N151">
        <v>9</v>
      </c>
      <c r="O151">
        <v>24</v>
      </c>
      <c r="P151">
        <v>144205100</v>
      </c>
      <c r="Q151">
        <v>50.561326581309167</v>
      </c>
    </row>
    <row r="152" spans="1:17" x14ac:dyDescent="0.25">
      <c r="A152" t="str">
        <f t="shared" ca="1" si="2"/>
        <v>CASANARE;AGUAZUL;Total</v>
      </c>
      <c r="B152" t="str">
        <f ca="1">+IFERROR(_xlfn.XLOOKUP(C152,DIVIPOLA!G:G,DIVIPOLA!F:F),C152)</f>
        <v>CASANARE</v>
      </c>
      <c r="C152" t="s">
        <v>25</v>
      </c>
      <c r="D152" t="s">
        <v>155</v>
      </c>
      <c r="E152" t="s">
        <v>15</v>
      </c>
      <c r="F152">
        <v>2</v>
      </c>
      <c r="G152">
        <v>4.5454545454545459</v>
      </c>
      <c r="H152">
        <v>0</v>
      </c>
      <c r="I152">
        <v>0</v>
      </c>
      <c r="J152">
        <v>3</v>
      </c>
      <c r="K152">
        <v>3</v>
      </c>
      <c r="L152">
        <v>4</v>
      </c>
      <c r="M152">
        <v>3</v>
      </c>
      <c r="N152">
        <v>4</v>
      </c>
      <c r="O152">
        <v>2</v>
      </c>
      <c r="P152">
        <v>6370000</v>
      </c>
      <c r="Q152">
        <v>1.938333310257937</v>
      </c>
    </row>
    <row r="153" spans="1:17" x14ac:dyDescent="0.25">
      <c r="A153" t="str">
        <f t="shared" ca="1" si="2"/>
        <v>CASANARE;MANÍ;Total</v>
      </c>
      <c r="B153" t="str">
        <f ca="1">+IFERROR(_xlfn.XLOOKUP(C153,DIVIPOLA!G:G,DIVIPOLA!F:F),C153)</f>
        <v>CASANARE</v>
      </c>
      <c r="C153" t="s">
        <v>25</v>
      </c>
      <c r="D153" t="s">
        <v>156</v>
      </c>
      <c r="E153" t="s">
        <v>15</v>
      </c>
      <c r="F153">
        <v>1</v>
      </c>
      <c r="G153">
        <v>2.2727272727272729</v>
      </c>
      <c r="H153">
        <v>0</v>
      </c>
      <c r="I153">
        <v>0</v>
      </c>
      <c r="J153">
        <v>11</v>
      </c>
      <c r="K153">
        <v>0</v>
      </c>
      <c r="L153">
        <v>2</v>
      </c>
      <c r="M153">
        <v>0</v>
      </c>
      <c r="N153">
        <v>4</v>
      </c>
      <c r="O153">
        <v>1</v>
      </c>
      <c r="P153">
        <v>5915000</v>
      </c>
      <c r="Q153">
        <v>1.799880930953798</v>
      </c>
    </row>
    <row r="154" spans="1:17" x14ac:dyDescent="0.25">
      <c r="A154" t="str">
        <f t="shared" ca="1" si="2"/>
        <v>CASANARE;MONTERREY;Total</v>
      </c>
      <c r="B154" t="str">
        <f ca="1">+IFERROR(_xlfn.XLOOKUP(C154,DIVIPOLA!G:G,DIVIPOLA!F:F),C154)</f>
        <v>CASANARE</v>
      </c>
      <c r="C154" t="s">
        <v>25</v>
      </c>
      <c r="D154" t="s">
        <v>157</v>
      </c>
      <c r="E154" t="s">
        <v>15</v>
      </c>
      <c r="F154">
        <v>1</v>
      </c>
      <c r="G154">
        <v>2.2727272727272729</v>
      </c>
      <c r="H154">
        <v>0</v>
      </c>
      <c r="I154">
        <v>0</v>
      </c>
      <c r="J154">
        <v>1</v>
      </c>
      <c r="K154">
        <v>0</v>
      </c>
      <c r="L154">
        <v>0</v>
      </c>
      <c r="M154">
        <v>0</v>
      </c>
      <c r="N154">
        <v>0</v>
      </c>
      <c r="O154">
        <v>1</v>
      </c>
      <c r="P154">
        <v>715000</v>
      </c>
      <c r="Q154">
        <v>0.21756802462078881</v>
      </c>
    </row>
    <row r="155" spans="1:17" x14ac:dyDescent="0.25">
      <c r="A155" t="str">
        <f t="shared" ca="1" si="2"/>
        <v>CASANARE;PORE;Total</v>
      </c>
      <c r="B155" t="str">
        <f ca="1">+IFERROR(_xlfn.XLOOKUP(C155,DIVIPOLA!G:G,DIVIPOLA!F:F),C155)</f>
        <v>CASANARE</v>
      </c>
      <c r="C155" t="s">
        <v>25</v>
      </c>
      <c r="D155" t="s">
        <v>158</v>
      </c>
      <c r="E155" t="s">
        <v>15</v>
      </c>
      <c r="F155">
        <v>1</v>
      </c>
      <c r="G155">
        <v>2.2727272727272729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8</v>
      </c>
      <c r="N155">
        <v>0</v>
      </c>
      <c r="O155">
        <v>0</v>
      </c>
      <c r="P155">
        <v>3194100</v>
      </c>
      <c r="Q155">
        <v>0.97193570271505125</v>
      </c>
    </row>
    <row r="156" spans="1:17" x14ac:dyDescent="0.25">
      <c r="A156" t="str">
        <f t="shared" ca="1" si="2"/>
        <v>CASANARE;VILLANUEVA;Total</v>
      </c>
      <c r="B156" t="str">
        <f ca="1">+IFERROR(_xlfn.XLOOKUP(C156,DIVIPOLA!G:G,DIVIPOLA!F:F),C156)</f>
        <v>CASANARE</v>
      </c>
      <c r="C156" t="s">
        <v>25</v>
      </c>
      <c r="D156" t="s">
        <v>159</v>
      </c>
      <c r="E156" t="s">
        <v>15</v>
      </c>
      <c r="F156">
        <v>3</v>
      </c>
      <c r="G156">
        <v>6.8181818181818166</v>
      </c>
      <c r="H156">
        <v>3</v>
      </c>
      <c r="I156">
        <v>0</v>
      </c>
      <c r="J156">
        <v>15</v>
      </c>
      <c r="K156">
        <v>11</v>
      </c>
      <c r="L156">
        <v>0</v>
      </c>
      <c r="M156">
        <v>0</v>
      </c>
      <c r="N156">
        <v>4</v>
      </c>
      <c r="O156">
        <v>0</v>
      </c>
      <c r="P156">
        <v>13764400</v>
      </c>
      <c r="Q156">
        <v>4.1883822630634766</v>
      </c>
    </row>
    <row r="157" spans="1:17" x14ac:dyDescent="0.25">
      <c r="A157" t="str">
        <f t="shared" ca="1" si="2"/>
        <v>CASANARE;YOPAL;Total</v>
      </c>
      <c r="B157" t="str">
        <f ca="1">+IFERROR(_xlfn.XLOOKUP(C157,DIVIPOLA!G:G,DIVIPOLA!F:F),C157)</f>
        <v>CASANARE</v>
      </c>
      <c r="C157" t="s">
        <v>25</v>
      </c>
      <c r="D157" t="s">
        <v>160</v>
      </c>
      <c r="E157" t="s">
        <v>15</v>
      </c>
      <c r="F157">
        <v>36</v>
      </c>
      <c r="G157">
        <v>81.818181818181827</v>
      </c>
      <c r="H157">
        <v>7</v>
      </c>
      <c r="I157">
        <v>1</v>
      </c>
      <c r="J157">
        <v>148</v>
      </c>
      <c r="K157">
        <v>130</v>
      </c>
      <c r="L157">
        <v>190</v>
      </c>
      <c r="M157">
        <v>154</v>
      </c>
      <c r="N157">
        <v>146</v>
      </c>
      <c r="O157">
        <v>70</v>
      </c>
      <c r="P157">
        <v>298674350</v>
      </c>
      <c r="Q157">
        <v>90.883899768388957</v>
      </c>
    </row>
    <row r="158" spans="1:17" x14ac:dyDescent="0.25">
      <c r="A158" t="str">
        <f t="shared" ca="1" si="2"/>
        <v>CAUCA;CALOTO;Total</v>
      </c>
      <c r="B158" t="str">
        <f ca="1">+IFERROR(_xlfn.XLOOKUP(C158,DIVIPOLA!G:G,DIVIPOLA!F:F),C158)</f>
        <v>CAUCA</v>
      </c>
      <c r="C158" t="s">
        <v>26</v>
      </c>
      <c r="D158" t="s">
        <v>161</v>
      </c>
      <c r="E158" t="s">
        <v>15</v>
      </c>
      <c r="F158">
        <v>1</v>
      </c>
      <c r="G158">
        <v>2.1739130434782612</v>
      </c>
      <c r="H158">
        <v>0</v>
      </c>
      <c r="I158">
        <v>0</v>
      </c>
      <c r="J158">
        <v>4</v>
      </c>
      <c r="K158">
        <v>0</v>
      </c>
      <c r="L158">
        <v>11</v>
      </c>
      <c r="M158">
        <v>0</v>
      </c>
      <c r="N158">
        <v>1</v>
      </c>
      <c r="O158">
        <v>0</v>
      </c>
      <c r="P158">
        <v>4615000</v>
      </c>
      <c r="Q158">
        <v>0.38982384080253202</v>
      </c>
    </row>
    <row r="159" spans="1:17" x14ac:dyDescent="0.25">
      <c r="A159" t="str">
        <f t="shared" ca="1" si="2"/>
        <v>CAUCA;FLORENCIA;Total</v>
      </c>
      <c r="B159" t="str">
        <f ca="1">+IFERROR(_xlfn.XLOOKUP(C159,DIVIPOLA!G:G,DIVIPOLA!F:F),C159)</f>
        <v>CAUCA</v>
      </c>
      <c r="C159" t="s">
        <v>26</v>
      </c>
      <c r="D159" t="s">
        <v>153</v>
      </c>
      <c r="E159" t="s">
        <v>15</v>
      </c>
      <c r="F159">
        <v>6</v>
      </c>
      <c r="G159">
        <v>13.043478260869559</v>
      </c>
      <c r="H159">
        <v>0</v>
      </c>
      <c r="I159">
        <v>0</v>
      </c>
      <c r="J159">
        <v>59</v>
      </c>
      <c r="K159">
        <v>76</v>
      </c>
      <c r="L159">
        <v>29</v>
      </c>
      <c r="M159">
        <v>61</v>
      </c>
      <c r="N159">
        <v>216</v>
      </c>
      <c r="O159">
        <v>84</v>
      </c>
      <c r="P159">
        <v>168448475</v>
      </c>
      <c r="Q159">
        <v>14.22865254644188</v>
      </c>
    </row>
    <row r="160" spans="1:17" x14ac:dyDescent="0.25">
      <c r="A160" t="str">
        <f t="shared" ca="1" si="2"/>
        <v>CAUCA;PIENDAMÓ - TUNÍA;Total</v>
      </c>
      <c r="B160" t="str">
        <f ca="1">+IFERROR(_xlfn.XLOOKUP(C160,DIVIPOLA!G:G,DIVIPOLA!F:F),C160)</f>
        <v>CAUCA</v>
      </c>
      <c r="C160" t="s">
        <v>26</v>
      </c>
      <c r="D160" t="s">
        <v>162</v>
      </c>
      <c r="E160" t="s">
        <v>15</v>
      </c>
      <c r="F160">
        <v>3</v>
      </c>
      <c r="G160">
        <v>6.5217391304347823</v>
      </c>
      <c r="H160">
        <v>0</v>
      </c>
      <c r="I160">
        <v>0</v>
      </c>
      <c r="J160">
        <v>12</v>
      </c>
      <c r="K160">
        <v>7</v>
      </c>
      <c r="L160">
        <v>15</v>
      </c>
      <c r="M160">
        <v>2</v>
      </c>
      <c r="N160">
        <v>0</v>
      </c>
      <c r="O160">
        <v>1</v>
      </c>
      <c r="P160">
        <v>13325000</v>
      </c>
      <c r="Q160">
        <v>1.1255477093594231</v>
      </c>
    </row>
    <row r="161" spans="1:17" x14ac:dyDescent="0.25">
      <c r="A161" t="str">
        <f t="shared" ca="1" si="2"/>
        <v>CAUCA;POPAYÁN;Total</v>
      </c>
      <c r="B161" t="str">
        <f ca="1">+IFERROR(_xlfn.XLOOKUP(C161,DIVIPOLA!G:G,DIVIPOLA!F:F),C161)</f>
        <v>CAUCA</v>
      </c>
      <c r="C161" t="s">
        <v>26</v>
      </c>
      <c r="D161" t="s">
        <v>163</v>
      </c>
      <c r="E161" t="s">
        <v>15</v>
      </c>
      <c r="F161">
        <v>27</v>
      </c>
      <c r="G161">
        <v>58.695652173913047</v>
      </c>
      <c r="H161">
        <v>5</v>
      </c>
      <c r="I161">
        <v>0</v>
      </c>
      <c r="J161">
        <v>469</v>
      </c>
      <c r="K161">
        <v>378</v>
      </c>
      <c r="L161">
        <v>633</v>
      </c>
      <c r="M161">
        <v>213</v>
      </c>
      <c r="N161">
        <v>859</v>
      </c>
      <c r="O161">
        <v>267</v>
      </c>
      <c r="P161">
        <v>908677575</v>
      </c>
      <c r="Q161">
        <v>76.75496908724395</v>
      </c>
    </row>
    <row r="162" spans="1:17" x14ac:dyDescent="0.25">
      <c r="A162" t="str">
        <f t="shared" ca="1" si="2"/>
        <v>CAUCA;PUERTO TEJADA;Total</v>
      </c>
      <c r="B162" t="str">
        <f ca="1">+IFERROR(_xlfn.XLOOKUP(C162,DIVIPOLA!G:G,DIVIPOLA!F:F),C162)</f>
        <v>CAUCA</v>
      </c>
      <c r="C162" t="s">
        <v>26</v>
      </c>
      <c r="D162" t="s">
        <v>164</v>
      </c>
      <c r="E162" t="s">
        <v>15</v>
      </c>
      <c r="F162">
        <v>1</v>
      </c>
      <c r="G162">
        <v>2.1739130434782612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27</v>
      </c>
      <c r="P162">
        <v>8960250</v>
      </c>
      <c r="Q162">
        <v>0.75686220358632439</v>
      </c>
    </row>
    <row r="163" spans="1:17" x14ac:dyDescent="0.25">
      <c r="A163" t="str">
        <f t="shared" ca="1" si="2"/>
        <v>CAUCA;SANTANDER DE QUILICHAO;Total</v>
      </c>
      <c r="B163" t="str">
        <f ca="1">+IFERROR(_xlfn.XLOOKUP(C163,DIVIPOLA!G:G,DIVIPOLA!F:F),C163)</f>
        <v>CAUCA</v>
      </c>
      <c r="C163" t="s">
        <v>26</v>
      </c>
      <c r="D163" t="s">
        <v>165</v>
      </c>
      <c r="E163" t="s">
        <v>15</v>
      </c>
      <c r="F163">
        <v>5</v>
      </c>
      <c r="G163">
        <v>10.869565217391299</v>
      </c>
      <c r="H163">
        <v>0</v>
      </c>
      <c r="I163">
        <v>0</v>
      </c>
      <c r="J163">
        <v>10</v>
      </c>
      <c r="K163">
        <v>31</v>
      </c>
      <c r="L163">
        <v>11</v>
      </c>
      <c r="M163">
        <v>0</v>
      </c>
      <c r="N163">
        <v>3</v>
      </c>
      <c r="O163">
        <v>30</v>
      </c>
      <c r="P163">
        <v>34450000</v>
      </c>
      <c r="Q163">
        <v>2.909952614441436</v>
      </c>
    </row>
    <row r="164" spans="1:17" x14ac:dyDescent="0.25">
      <c r="A164" t="str">
        <f t="shared" ca="1" si="2"/>
        <v>CAUCA;VILLA RICA;Total</v>
      </c>
      <c r="B164" t="str">
        <f ca="1">+IFERROR(_xlfn.XLOOKUP(C164,DIVIPOLA!G:G,DIVIPOLA!F:F),C164)</f>
        <v>CAUCA</v>
      </c>
      <c r="C164" t="s">
        <v>26</v>
      </c>
      <c r="D164" t="s">
        <v>166</v>
      </c>
      <c r="E164" t="s">
        <v>15</v>
      </c>
      <c r="F164">
        <v>3</v>
      </c>
      <c r="G164">
        <v>6.5217391304347823</v>
      </c>
      <c r="H164">
        <v>0</v>
      </c>
      <c r="I164">
        <v>0</v>
      </c>
      <c r="J164">
        <v>50</v>
      </c>
      <c r="K164">
        <v>41</v>
      </c>
      <c r="L164">
        <v>0</v>
      </c>
      <c r="M164">
        <v>1</v>
      </c>
      <c r="N164">
        <v>2</v>
      </c>
      <c r="O164">
        <v>8</v>
      </c>
      <c r="P164">
        <v>45391775</v>
      </c>
      <c r="Q164">
        <v>3.834191998124453</v>
      </c>
    </row>
    <row r="165" spans="1:17" x14ac:dyDescent="0.25">
      <c r="A165" t="str">
        <f t="shared" ca="1" si="2"/>
        <v>CESAR;AGUACHICA;Total</v>
      </c>
      <c r="B165" t="str">
        <f ca="1">+IFERROR(_xlfn.XLOOKUP(C165,DIVIPOLA!G:G,DIVIPOLA!F:F),C165)</f>
        <v>CESAR</v>
      </c>
      <c r="C165" t="s">
        <v>27</v>
      </c>
      <c r="D165" t="s">
        <v>167</v>
      </c>
      <c r="E165" t="s">
        <v>15</v>
      </c>
      <c r="F165">
        <v>6</v>
      </c>
      <c r="G165">
        <v>13.95348837209302</v>
      </c>
      <c r="H165">
        <v>0</v>
      </c>
      <c r="I165">
        <v>0</v>
      </c>
      <c r="J165">
        <v>27</v>
      </c>
      <c r="K165">
        <v>6</v>
      </c>
      <c r="L165">
        <v>12</v>
      </c>
      <c r="M165">
        <v>4</v>
      </c>
      <c r="N165">
        <v>23</v>
      </c>
      <c r="O165">
        <v>11</v>
      </c>
      <c r="P165">
        <v>27013675</v>
      </c>
      <c r="Q165">
        <v>3.961701817342949</v>
      </c>
    </row>
    <row r="166" spans="1:17" x14ac:dyDescent="0.25">
      <c r="A166" t="str">
        <f t="shared" ca="1" si="2"/>
        <v>CESAR;CHIRIGUANÁ;Total</v>
      </c>
      <c r="B166" t="str">
        <f ca="1">+IFERROR(_xlfn.XLOOKUP(C166,DIVIPOLA!G:G,DIVIPOLA!F:F),C166)</f>
        <v>CESAR</v>
      </c>
      <c r="C166" t="s">
        <v>27</v>
      </c>
      <c r="D166" t="s">
        <v>168</v>
      </c>
      <c r="E166" t="s">
        <v>15</v>
      </c>
      <c r="F166">
        <v>1</v>
      </c>
      <c r="G166">
        <v>2.3255813953488369</v>
      </c>
      <c r="H166">
        <v>0</v>
      </c>
      <c r="I166">
        <v>0</v>
      </c>
      <c r="J166">
        <v>1</v>
      </c>
      <c r="K166">
        <v>3</v>
      </c>
      <c r="L166">
        <v>0</v>
      </c>
      <c r="M166">
        <v>0</v>
      </c>
      <c r="N166">
        <v>0</v>
      </c>
      <c r="O166">
        <v>0</v>
      </c>
      <c r="P166">
        <v>1950000</v>
      </c>
      <c r="Q166">
        <v>0.28597806643556462</v>
      </c>
    </row>
    <row r="167" spans="1:17" x14ac:dyDescent="0.25">
      <c r="A167" t="str">
        <f t="shared" ca="1" si="2"/>
        <v>CESAR;LA PAZ;Total</v>
      </c>
      <c r="B167" t="str">
        <f ca="1">+IFERROR(_xlfn.XLOOKUP(C167,DIVIPOLA!G:G,DIVIPOLA!F:F),C167)</f>
        <v>CESAR</v>
      </c>
      <c r="C167" t="s">
        <v>27</v>
      </c>
      <c r="D167" t="s">
        <v>169</v>
      </c>
      <c r="E167" t="s">
        <v>15</v>
      </c>
      <c r="F167">
        <v>1</v>
      </c>
      <c r="G167">
        <v>2.3255813953488369</v>
      </c>
      <c r="H167">
        <v>0</v>
      </c>
      <c r="I167">
        <v>0</v>
      </c>
      <c r="J167">
        <v>23</v>
      </c>
      <c r="K167">
        <v>16</v>
      </c>
      <c r="L167">
        <v>10</v>
      </c>
      <c r="M167">
        <v>4</v>
      </c>
      <c r="N167">
        <v>8</v>
      </c>
      <c r="O167">
        <v>4</v>
      </c>
      <c r="P167">
        <v>24310000</v>
      </c>
      <c r="Q167">
        <v>3.5651932282300391</v>
      </c>
    </row>
    <row r="168" spans="1:17" x14ac:dyDescent="0.25">
      <c r="A168" t="str">
        <f t="shared" ca="1" si="2"/>
        <v>CESAR;SAN MARTÍN;Total</v>
      </c>
      <c r="B168" t="str">
        <f ca="1">+IFERROR(_xlfn.XLOOKUP(C168,DIVIPOLA!G:G,DIVIPOLA!F:F),C168)</f>
        <v>CESAR</v>
      </c>
      <c r="C168" t="s">
        <v>27</v>
      </c>
      <c r="D168" t="s">
        <v>170</v>
      </c>
      <c r="E168" t="s">
        <v>15</v>
      </c>
      <c r="F168">
        <v>2</v>
      </c>
      <c r="G168">
        <v>4.6511627906976747</v>
      </c>
      <c r="H168">
        <v>0</v>
      </c>
      <c r="I168">
        <v>0</v>
      </c>
      <c r="J168">
        <v>3</v>
      </c>
      <c r="K168">
        <v>13</v>
      </c>
      <c r="L168">
        <v>1</v>
      </c>
      <c r="M168">
        <v>4</v>
      </c>
      <c r="N168">
        <v>2</v>
      </c>
      <c r="O168">
        <v>1</v>
      </c>
      <c r="P168">
        <v>10909600</v>
      </c>
      <c r="Q168">
        <v>1.5999519556848389</v>
      </c>
    </row>
    <row r="169" spans="1:17" x14ac:dyDescent="0.25">
      <c r="A169" t="str">
        <f t="shared" ca="1" si="2"/>
        <v>CESAR;VALLEDUPAR;Total</v>
      </c>
      <c r="B169" t="str">
        <f ca="1">+IFERROR(_xlfn.XLOOKUP(C169,DIVIPOLA!G:G,DIVIPOLA!F:F),C169)</f>
        <v>CESAR</v>
      </c>
      <c r="C169" t="s">
        <v>27</v>
      </c>
      <c r="D169" t="s">
        <v>171</v>
      </c>
      <c r="E169" t="s">
        <v>15</v>
      </c>
      <c r="F169">
        <v>33</v>
      </c>
      <c r="G169">
        <v>76.744186046511629</v>
      </c>
      <c r="H169">
        <v>5</v>
      </c>
      <c r="I169">
        <v>2</v>
      </c>
      <c r="J169">
        <v>374</v>
      </c>
      <c r="K169">
        <v>495</v>
      </c>
      <c r="L169">
        <v>173</v>
      </c>
      <c r="M169">
        <v>173</v>
      </c>
      <c r="N169">
        <v>223</v>
      </c>
      <c r="O169">
        <v>156</v>
      </c>
      <c r="P169">
        <v>617687200</v>
      </c>
      <c r="Q169">
        <v>90.58717493230661</v>
      </c>
    </row>
    <row r="170" spans="1:17" x14ac:dyDescent="0.25">
      <c r="A170" t="str">
        <f t="shared" ca="1" si="2"/>
        <v>CHOCÓ;QUIBDÓ;Total</v>
      </c>
      <c r="B170" t="str">
        <f ca="1">+IFERROR(_xlfn.XLOOKUP(C170,DIVIPOLA!G:G,DIVIPOLA!F:F),C170)</f>
        <v>CHOCÓ</v>
      </c>
      <c r="C170" t="s">
        <v>28</v>
      </c>
      <c r="D170" t="s">
        <v>172</v>
      </c>
      <c r="E170" t="s">
        <v>15</v>
      </c>
      <c r="F170">
        <v>3</v>
      </c>
      <c r="G170">
        <v>100</v>
      </c>
      <c r="H170">
        <v>0</v>
      </c>
      <c r="I170">
        <v>0</v>
      </c>
      <c r="J170">
        <v>2</v>
      </c>
      <c r="K170">
        <v>0</v>
      </c>
      <c r="L170">
        <v>3</v>
      </c>
      <c r="M170">
        <v>8</v>
      </c>
      <c r="N170">
        <v>0</v>
      </c>
      <c r="O170">
        <v>0</v>
      </c>
      <c r="P170">
        <v>4828200</v>
      </c>
      <c r="Q170">
        <v>100</v>
      </c>
    </row>
    <row r="171" spans="1:17" x14ac:dyDescent="0.25">
      <c r="A171" t="str">
        <f t="shared" ca="1" si="2"/>
        <v>CUNDINAMARCA;CAJICÁ;Total</v>
      </c>
      <c r="B171" t="str">
        <f ca="1">+IFERROR(_xlfn.XLOOKUP(C171,DIVIPOLA!G:G,DIVIPOLA!F:F),C171)</f>
        <v>CUNDINAMARCA</v>
      </c>
      <c r="C171" t="s">
        <v>29</v>
      </c>
      <c r="D171" t="s">
        <v>173</v>
      </c>
      <c r="E171" t="s">
        <v>15</v>
      </c>
      <c r="F171">
        <v>33</v>
      </c>
      <c r="G171">
        <v>8.4832904884318765</v>
      </c>
      <c r="H171">
        <v>3</v>
      </c>
      <c r="I171">
        <v>0</v>
      </c>
      <c r="J171">
        <v>154</v>
      </c>
      <c r="K171">
        <v>53</v>
      </c>
      <c r="L171">
        <v>99</v>
      </c>
      <c r="M171">
        <v>13</v>
      </c>
      <c r="N171">
        <v>79</v>
      </c>
      <c r="O171">
        <v>28</v>
      </c>
      <c r="P171">
        <v>146158675</v>
      </c>
      <c r="Q171">
        <v>1.42357377830274</v>
      </c>
    </row>
    <row r="172" spans="1:17" x14ac:dyDescent="0.25">
      <c r="A172" t="str">
        <f t="shared" ca="1" si="2"/>
        <v>CUNDINAMARCA;CARMEN DE CARUPA;Total</v>
      </c>
      <c r="B172" t="str">
        <f ca="1">+IFERROR(_xlfn.XLOOKUP(C172,DIVIPOLA!G:G,DIVIPOLA!F:F),C172)</f>
        <v>CUNDINAMARCA</v>
      </c>
      <c r="C172" t="s">
        <v>29</v>
      </c>
      <c r="D172" t="s">
        <v>174</v>
      </c>
      <c r="E172" t="s">
        <v>15</v>
      </c>
      <c r="F172">
        <v>1</v>
      </c>
      <c r="G172">
        <v>0.25706940874035988</v>
      </c>
      <c r="H172">
        <v>0</v>
      </c>
      <c r="I172">
        <v>0</v>
      </c>
      <c r="J172">
        <v>1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390000</v>
      </c>
      <c r="Q172">
        <v>3.7985687372854779E-3</v>
      </c>
    </row>
    <row r="173" spans="1:17" x14ac:dyDescent="0.25">
      <c r="A173" t="str">
        <f t="shared" ca="1" si="2"/>
        <v>CUNDINAMARCA;CHÍA;Total</v>
      </c>
      <c r="B173" t="str">
        <f ca="1">+IFERROR(_xlfn.XLOOKUP(C173,DIVIPOLA!G:G,DIVIPOLA!F:F),C173)</f>
        <v>CUNDINAMARCA</v>
      </c>
      <c r="C173" t="s">
        <v>29</v>
      </c>
      <c r="D173" t="s">
        <v>175</v>
      </c>
      <c r="E173" t="s">
        <v>15</v>
      </c>
      <c r="F173">
        <v>38</v>
      </c>
      <c r="G173">
        <v>9.7686375321336758</v>
      </c>
      <c r="H173">
        <v>7</v>
      </c>
      <c r="I173">
        <v>0</v>
      </c>
      <c r="J173">
        <v>1649</v>
      </c>
      <c r="K173">
        <v>474</v>
      </c>
      <c r="L173">
        <v>785</v>
      </c>
      <c r="M173">
        <v>186</v>
      </c>
      <c r="N173">
        <v>646</v>
      </c>
      <c r="O173">
        <v>245</v>
      </c>
      <c r="P173">
        <v>1418945125</v>
      </c>
      <c r="Q173">
        <v>13.820411773714451</v>
      </c>
    </row>
    <row r="174" spans="1:17" x14ac:dyDescent="0.25">
      <c r="A174" t="str">
        <f t="shared" ca="1" si="2"/>
        <v>CUNDINAMARCA;COGUA;Total</v>
      </c>
      <c r="B174" t="str">
        <f ca="1">+IFERROR(_xlfn.XLOOKUP(C174,DIVIPOLA!G:G,DIVIPOLA!F:F),C174)</f>
        <v>CUNDINAMARCA</v>
      </c>
      <c r="C174" t="s">
        <v>29</v>
      </c>
      <c r="D174" t="s">
        <v>176</v>
      </c>
      <c r="E174" t="s">
        <v>15</v>
      </c>
      <c r="F174">
        <v>2</v>
      </c>
      <c r="G174">
        <v>0.51413881748071977</v>
      </c>
      <c r="H174">
        <v>0</v>
      </c>
      <c r="I174">
        <v>0</v>
      </c>
      <c r="J174">
        <v>8</v>
      </c>
      <c r="K174">
        <v>4</v>
      </c>
      <c r="L174">
        <v>1</v>
      </c>
      <c r="M174">
        <v>0</v>
      </c>
      <c r="N174">
        <v>0</v>
      </c>
      <c r="O174">
        <v>0</v>
      </c>
      <c r="P174">
        <v>5781100</v>
      </c>
      <c r="Q174">
        <v>5.6307450582361737E-2</v>
      </c>
    </row>
    <row r="175" spans="1:17" x14ac:dyDescent="0.25">
      <c r="A175" t="str">
        <f t="shared" ca="1" si="2"/>
        <v>CUNDINAMARCA;COTA;Total</v>
      </c>
      <c r="B175" t="str">
        <f ca="1">+IFERROR(_xlfn.XLOOKUP(C175,DIVIPOLA!G:G,DIVIPOLA!F:F),C175)</f>
        <v>CUNDINAMARCA</v>
      </c>
      <c r="C175" t="s">
        <v>29</v>
      </c>
      <c r="D175" t="s">
        <v>177</v>
      </c>
      <c r="E175" t="s">
        <v>15</v>
      </c>
      <c r="F175">
        <v>66</v>
      </c>
      <c r="G175">
        <v>16.966580976863749</v>
      </c>
      <c r="H175">
        <v>0</v>
      </c>
      <c r="I175">
        <v>0</v>
      </c>
      <c r="J175">
        <v>1319</v>
      </c>
      <c r="K175">
        <v>499</v>
      </c>
      <c r="L175">
        <v>519</v>
      </c>
      <c r="M175">
        <v>133</v>
      </c>
      <c r="N175">
        <v>350</v>
      </c>
      <c r="O175">
        <v>94</v>
      </c>
      <c r="P175">
        <v>1075431500</v>
      </c>
      <c r="Q175">
        <v>10.47461660254366</v>
      </c>
    </row>
    <row r="176" spans="1:17" x14ac:dyDescent="0.25">
      <c r="A176" t="str">
        <f t="shared" ca="1" si="2"/>
        <v>CUNDINAMARCA;EL ROSAL;Total</v>
      </c>
      <c r="B176" t="str">
        <f ca="1">+IFERROR(_xlfn.XLOOKUP(C176,DIVIPOLA!G:G,DIVIPOLA!F:F),C176)</f>
        <v>CUNDINAMARCA</v>
      </c>
      <c r="C176" t="s">
        <v>29</v>
      </c>
      <c r="D176" t="s">
        <v>178</v>
      </c>
      <c r="E176" t="s">
        <v>15</v>
      </c>
      <c r="F176">
        <v>2</v>
      </c>
      <c r="G176">
        <v>0.51413881748071977</v>
      </c>
      <c r="H176">
        <v>0</v>
      </c>
      <c r="I176">
        <v>0</v>
      </c>
      <c r="J176">
        <v>16</v>
      </c>
      <c r="K176">
        <v>0</v>
      </c>
      <c r="L176">
        <v>4</v>
      </c>
      <c r="M176">
        <v>0</v>
      </c>
      <c r="N176">
        <v>16</v>
      </c>
      <c r="O176">
        <v>0</v>
      </c>
      <c r="P176">
        <v>10566725</v>
      </c>
      <c r="Q176">
        <v>0.10291905446280231</v>
      </c>
    </row>
    <row r="177" spans="1:17" x14ac:dyDescent="0.25">
      <c r="A177" t="str">
        <f t="shared" ca="1" si="2"/>
        <v>CUNDINAMARCA;FACATATIVÁ;Total</v>
      </c>
      <c r="B177" t="str">
        <f ca="1">+IFERROR(_xlfn.XLOOKUP(C177,DIVIPOLA!G:G,DIVIPOLA!F:F),C177)</f>
        <v>CUNDINAMARCA</v>
      </c>
      <c r="C177" t="s">
        <v>29</v>
      </c>
      <c r="D177" t="s">
        <v>179</v>
      </c>
      <c r="E177" t="s">
        <v>15</v>
      </c>
      <c r="F177">
        <v>19</v>
      </c>
      <c r="G177">
        <v>4.8843187660668379</v>
      </c>
      <c r="H177">
        <v>0</v>
      </c>
      <c r="I177">
        <v>0</v>
      </c>
      <c r="J177">
        <v>1921</v>
      </c>
      <c r="K177">
        <v>809</v>
      </c>
      <c r="L177">
        <v>855</v>
      </c>
      <c r="M177">
        <v>220</v>
      </c>
      <c r="N177">
        <v>395</v>
      </c>
      <c r="O177">
        <v>35</v>
      </c>
      <c r="P177">
        <v>1583203050</v>
      </c>
      <c r="Q177">
        <v>15.42027079616671</v>
      </c>
    </row>
    <row r="178" spans="1:17" x14ac:dyDescent="0.25">
      <c r="A178" t="str">
        <f t="shared" ca="1" si="2"/>
        <v>CUNDINAMARCA;FUNZA;Total</v>
      </c>
      <c r="B178" t="str">
        <f ca="1">+IFERROR(_xlfn.XLOOKUP(C178,DIVIPOLA!G:G,DIVIPOLA!F:F),C178)</f>
        <v>CUNDINAMARCA</v>
      </c>
      <c r="C178" t="s">
        <v>29</v>
      </c>
      <c r="D178" t="s">
        <v>180</v>
      </c>
      <c r="E178" t="s">
        <v>15</v>
      </c>
      <c r="F178">
        <v>29</v>
      </c>
      <c r="G178">
        <v>7.4550128534704374</v>
      </c>
      <c r="H178">
        <v>0</v>
      </c>
      <c r="I178">
        <v>4</v>
      </c>
      <c r="J178">
        <v>1406</v>
      </c>
      <c r="K178">
        <v>673</v>
      </c>
      <c r="L178">
        <v>1261</v>
      </c>
      <c r="M178">
        <v>467</v>
      </c>
      <c r="N178">
        <v>423</v>
      </c>
      <c r="O178">
        <v>64</v>
      </c>
      <c r="P178">
        <v>1549489175</v>
      </c>
      <c r="Q178">
        <v>15.091900356198121</v>
      </c>
    </row>
    <row r="179" spans="1:17" x14ac:dyDescent="0.25">
      <c r="A179" t="str">
        <f t="shared" ca="1" si="2"/>
        <v>CUNDINAMARCA;FUSAGASUGÁ;Total</v>
      </c>
      <c r="B179" t="str">
        <f ca="1">+IFERROR(_xlfn.XLOOKUP(C179,DIVIPOLA!G:G,DIVIPOLA!F:F),C179)</f>
        <v>CUNDINAMARCA</v>
      </c>
      <c r="C179" t="s">
        <v>29</v>
      </c>
      <c r="D179" t="s">
        <v>181</v>
      </c>
      <c r="E179" t="s">
        <v>15</v>
      </c>
      <c r="F179">
        <v>9</v>
      </c>
      <c r="G179">
        <v>2.3136246786632388</v>
      </c>
      <c r="H179">
        <v>0</v>
      </c>
      <c r="I179">
        <v>0</v>
      </c>
      <c r="J179">
        <v>57</v>
      </c>
      <c r="K179">
        <v>41</v>
      </c>
      <c r="L179">
        <v>57</v>
      </c>
      <c r="M179">
        <v>21</v>
      </c>
      <c r="N179">
        <v>44</v>
      </c>
      <c r="O179">
        <v>13</v>
      </c>
      <c r="P179">
        <v>80056600</v>
      </c>
      <c r="Q179">
        <v>0.77974486659838105</v>
      </c>
    </row>
    <row r="180" spans="1:17" x14ac:dyDescent="0.25">
      <c r="A180" t="str">
        <f t="shared" ca="1" si="2"/>
        <v>CUNDINAMARCA;FÓMEQUE;Total</v>
      </c>
      <c r="B180" t="str">
        <f ca="1">+IFERROR(_xlfn.XLOOKUP(C180,DIVIPOLA!G:G,DIVIPOLA!F:F),C180)</f>
        <v>CUNDINAMARCA</v>
      </c>
      <c r="C180" t="s">
        <v>29</v>
      </c>
      <c r="D180" t="s">
        <v>182</v>
      </c>
      <c r="E180" t="s">
        <v>15</v>
      </c>
      <c r="F180">
        <v>5</v>
      </c>
      <c r="G180">
        <v>1.2853470437018</v>
      </c>
      <c r="H180">
        <v>0</v>
      </c>
      <c r="I180">
        <v>0</v>
      </c>
      <c r="J180">
        <v>35</v>
      </c>
      <c r="K180">
        <v>59</v>
      </c>
      <c r="L180">
        <v>0</v>
      </c>
      <c r="M180">
        <v>24</v>
      </c>
      <c r="N180">
        <v>24</v>
      </c>
      <c r="O180">
        <v>27</v>
      </c>
      <c r="P180">
        <v>68577600</v>
      </c>
      <c r="Q180">
        <v>0.6679403267642785</v>
      </c>
    </row>
    <row r="181" spans="1:17" x14ac:dyDescent="0.25">
      <c r="A181" t="str">
        <f t="shared" ca="1" si="2"/>
        <v>CUNDINAMARCA;GACHANCIPÁ;Total</v>
      </c>
      <c r="B181" t="str">
        <f ca="1">+IFERROR(_xlfn.XLOOKUP(C181,DIVIPOLA!G:G,DIVIPOLA!F:F),C181)</f>
        <v>CUNDINAMARCA</v>
      </c>
      <c r="C181" t="s">
        <v>29</v>
      </c>
      <c r="D181" t="s">
        <v>183</v>
      </c>
      <c r="E181" t="s">
        <v>15</v>
      </c>
      <c r="F181">
        <v>2</v>
      </c>
      <c r="G181">
        <v>0.51413881748071977</v>
      </c>
      <c r="H181">
        <v>0</v>
      </c>
      <c r="I181">
        <v>0</v>
      </c>
      <c r="J181">
        <v>14</v>
      </c>
      <c r="K181">
        <v>1</v>
      </c>
      <c r="L181">
        <v>6</v>
      </c>
      <c r="M181">
        <v>0</v>
      </c>
      <c r="N181">
        <v>10</v>
      </c>
      <c r="O181">
        <v>0</v>
      </c>
      <c r="P181">
        <v>10206300</v>
      </c>
      <c r="Q181">
        <v>9.9408543854760972E-2</v>
      </c>
    </row>
    <row r="182" spans="1:17" x14ac:dyDescent="0.25">
      <c r="A182" t="str">
        <f t="shared" ca="1" si="2"/>
        <v>CUNDINAMARCA;GIRARDOT;Total</v>
      </c>
      <c r="B182" t="str">
        <f ca="1">+IFERROR(_xlfn.XLOOKUP(C182,DIVIPOLA!G:G,DIVIPOLA!F:F),C182)</f>
        <v>CUNDINAMARCA</v>
      </c>
      <c r="C182" t="s">
        <v>29</v>
      </c>
      <c r="D182" t="s">
        <v>184</v>
      </c>
      <c r="E182" t="s">
        <v>15</v>
      </c>
      <c r="F182">
        <v>11</v>
      </c>
      <c r="G182">
        <v>2.8277634961439588</v>
      </c>
      <c r="H182">
        <v>0</v>
      </c>
      <c r="I182">
        <v>1</v>
      </c>
      <c r="J182">
        <v>441</v>
      </c>
      <c r="K182">
        <v>247</v>
      </c>
      <c r="L182">
        <v>181</v>
      </c>
      <c r="M182">
        <v>57</v>
      </c>
      <c r="N182">
        <v>63</v>
      </c>
      <c r="O182">
        <v>7</v>
      </c>
      <c r="P182">
        <v>390039650</v>
      </c>
      <c r="Q182">
        <v>3.7989549251071022</v>
      </c>
    </row>
    <row r="183" spans="1:17" x14ac:dyDescent="0.25">
      <c r="A183" t="str">
        <f t="shared" ca="1" si="2"/>
        <v>CUNDINAMARCA;GRANADA;Total</v>
      </c>
      <c r="B183" t="str">
        <f ca="1">+IFERROR(_xlfn.XLOOKUP(C183,DIVIPOLA!G:G,DIVIPOLA!F:F),C183)</f>
        <v>CUNDINAMARCA</v>
      </c>
      <c r="C183" t="s">
        <v>29</v>
      </c>
      <c r="D183" t="s">
        <v>185</v>
      </c>
      <c r="E183" t="s">
        <v>15</v>
      </c>
      <c r="F183">
        <v>1</v>
      </c>
      <c r="G183">
        <v>0.25706940874035988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2</v>
      </c>
      <c r="P183">
        <v>650000</v>
      </c>
      <c r="Q183">
        <v>6.3309478954757976E-3</v>
      </c>
    </row>
    <row r="184" spans="1:17" x14ac:dyDescent="0.25">
      <c r="A184" t="str">
        <f t="shared" ca="1" si="2"/>
        <v>CUNDINAMARCA;GUADUAS;Total</v>
      </c>
      <c r="B184" t="str">
        <f ca="1">+IFERROR(_xlfn.XLOOKUP(C184,DIVIPOLA!G:G,DIVIPOLA!F:F),C184)</f>
        <v>CUNDINAMARCA</v>
      </c>
      <c r="C184" t="s">
        <v>29</v>
      </c>
      <c r="D184" t="s">
        <v>186</v>
      </c>
      <c r="E184" t="s">
        <v>15</v>
      </c>
      <c r="F184">
        <v>2</v>
      </c>
      <c r="G184">
        <v>0.51413881748071977</v>
      </c>
      <c r="H184">
        <v>0</v>
      </c>
      <c r="I184">
        <v>0</v>
      </c>
      <c r="J184">
        <v>0</v>
      </c>
      <c r="K184">
        <v>0</v>
      </c>
      <c r="L184">
        <v>2</v>
      </c>
      <c r="M184">
        <v>2</v>
      </c>
      <c r="N184">
        <v>1</v>
      </c>
      <c r="O184">
        <v>0</v>
      </c>
      <c r="P184">
        <v>1513525</v>
      </c>
      <c r="Q184">
        <v>1.4741612174615389E-2</v>
      </c>
    </row>
    <row r="185" spans="1:17" x14ac:dyDescent="0.25">
      <c r="A185" t="str">
        <f t="shared" ca="1" si="2"/>
        <v>CUNDINAMARCA;GUASCA;Total</v>
      </c>
      <c r="B185" t="str">
        <f ca="1">+IFERROR(_xlfn.XLOOKUP(C185,DIVIPOLA!G:G,DIVIPOLA!F:F),C185)</f>
        <v>CUNDINAMARCA</v>
      </c>
      <c r="C185" t="s">
        <v>29</v>
      </c>
      <c r="D185" t="s">
        <v>187</v>
      </c>
      <c r="E185" t="s">
        <v>15</v>
      </c>
      <c r="F185">
        <v>2</v>
      </c>
      <c r="G185">
        <v>0.51413881748071977</v>
      </c>
      <c r="H185">
        <v>0</v>
      </c>
      <c r="I185">
        <v>0</v>
      </c>
      <c r="J185">
        <v>20</v>
      </c>
      <c r="K185">
        <v>8</v>
      </c>
      <c r="L185">
        <v>3</v>
      </c>
      <c r="M185">
        <v>0</v>
      </c>
      <c r="N185">
        <v>3</v>
      </c>
      <c r="O185">
        <v>0</v>
      </c>
      <c r="P185">
        <v>13979550</v>
      </c>
      <c r="Q185">
        <v>0.13615969638799799</v>
      </c>
    </row>
    <row r="186" spans="1:17" x14ac:dyDescent="0.25">
      <c r="A186" t="str">
        <f t="shared" ca="1" si="2"/>
        <v>CUNDINAMARCA;GUATAVITA;Total</v>
      </c>
      <c r="B186" t="str">
        <f ca="1">+IFERROR(_xlfn.XLOOKUP(C186,DIVIPOLA!G:G,DIVIPOLA!F:F),C186)</f>
        <v>CUNDINAMARCA</v>
      </c>
      <c r="C186" t="s">
        <v>29</v>
      </c>
      <c r="D186" t="s">
        <v>188</v>
      </c>
      <c r="E186" t="s">
        <v>15</v>
      </c>
      <c r="F186">
        <v>1</v>
      </c>
      <c r="G186">
        <v>0.25706940874035988</v>
      </c>
      <c r="H186">
        <v>0</v>
      </c>
      <c r="I186">
        <v>0</v>
      </c>
      <c r="J186">
        <v>0</v>
      </c>
      <c r="K186">
        <v>0</v>
      </c>
      <c r="L186">
        <v>4</v>
      </c>
      <c r="M186">
        <v>0</v>
      </c>
      <c r="N186">
        <v>0</v>
      </c>
      <c r="O186">
        <v>0</v>
      </c>
      <c r="P186">
        <v>1040000</v>
      </c>
      <c r="Q186">
        <v>1.012951663276127E-2</v>
      </c>
    </row>
    <row r="187" spans="1:17" x14ac:dyDescent="0.25">
      <c r="A187" t="str">
        <f t="shared" ca="1" si="2"/>
        <v>CUNDINAMARCA;LA CALERA;Total</v>
      </c>
      <c r="B187" t="str">
        <f ca="1">+IFERROR(_xlfn.XLOOKUP(C187,DIVIPOLA!G:G,DIVIPOLA!F:F),C187)</f>
        <v>CUNDINAMARCA</v>
      </c>
      <c r="C187" t="s">
        <v>29</v>
      </c>
      <c r="D187" t="s">
        <v>189</v>
      </c>
      <c r="E187" t="s">
        <v>15</v>
      </c>
      <c r="F187">
        <v>5</v>
      </c>
      <c r="G187">
        <v>1.2853470437018</v>
      </c>
      <c r="H187">
        <v>0</v>
      </c>
      <c r="I187">
        <v>0</v>
      </c>
      <c r="J187">
        <v>26</v>
      </c>
      <c r="K187">
        <v>3</v>
      </c>
      <c r="L187">
        <v>35</v>
      </c>
      <c r="M187">
        <v>7</v>
      </c>
      <c r="N187">
        <v>48</v>
      </c>
      <c r="O187">
        <v>0</v>
      </c>
      <c r="P187">
        <v>33729800</v>
      </c>
      <c r="Q187">
        <v>0.32852554819203011</v>
      </c>
    </row>
    <row r="188" spans="1:17" x14ac:dyDescent="0.25">
      <c r="A188" t="str">
        <f t="shared" ca="1" si="2"/>
        <v>CUNDINAMARCA;LA MESA;Total</v>
      </c>
      <c r="B188" t="str">
        <f ca="1">+IFERROR(_xlfn.XLOOKUP(C188,DIVIPOLA!G:G,DIVIPOLA!F:F),C188)</f>
        <v>CUNDINAMARCA</v>
      </c>
      <c r="C188" t="s">
        <v>29</v>
      </c>
      <c r="D188" t="s">
        <v>190</v>
      </c>
      <c r="E188" t="s">
        <v>15</v>
      </c>
      <c r="F188">
        <v>5</v>
      </c>
      <c r="G188">
        <v>1.2853470437018</v>
      </c>
      <c r="H188">
        <v>0</v>
      </c>
      <c r="I188">
        <v>0</v>
      </c>
      <c r="J188">
        <v>4</v>
      </c>
      <c r="K188">
        <v>14</v>
      </c>
      <c r="L188">
        <v>5</v>
      </c>
      <c r="M188">
        <v>2</v>
      </c>
      <c r="N188">
        <v>10</v>
      </c>
      <c r="O188">
        <v>10</v>
      </c>
      <c r="P188">
        <v>16305250</v>
      </c>
      <c r="Q188">
        <v>0.15881182795801041</v>
      </c>
    </row>
    <row r="189" spans="1:17" x14ac:dyDescent="0.25">
      <c r="A189" t="str">
        <f t="shared" ca="1" si="2"/>
        <v>CUNDINAMARCA;MADRID;Total</v>
      </c>
      <c r="B189" t="str">
        <f ca="1">+IFERROR(_xlfn.XLOOKUP(C189,DIVIPOLA!G:G,DIVIPOLA!F:F),C189)</f>
        <v>CUNDINAMARCA</v>
      </c>
      <c r="C189" t="s">
        <v>29</v>
      </c>
      <c r="D189" t="s">
        <v>191</v>
      </c>
      <c r="E189" t="s">
        <v>15</v>
      </c>
      <c r="F189">
        <v>15</v>
      </c>
      <c r="G189">
        <v>3.8560411311053979</v>
      </c>
      <c r="H189">
        <v>4</v>
      </c>
      <c r="I189">
        <v>0</v>
      </c>
      <c r="J189">
        <v>1160</v>
      </c>
      <c r="K189">
        <v>26</v>
      </c>
      <c r="L189">
        <v>554</v>
      </c>
      <c r="M189">
        <v>15</v>
      </c>
      <c r="N189">
        <v>531</v>
      </c>
      <c r="O189">
        <v>5</v>
      </c>
      <c r="P189">
        <v>738385700</v>
      </c>
      <c r="Q189">
        <v>7.1918175284068049</v>
      </c>
    </row>
    <row r="190" spans="1:17" x14ac:dyDescent="0.25">
      <c r="A190" t="str">
        <f t="shared" ca="1" si="2"/>
        <v>CUNDINAMARCA;MANTA;Total</v>
      </c>
      <c r="B190" t="str">
        <f ca="1">+IFERROR(_xlfn.XLOOKUP(C190,DIVIPOLA!G:G,DIVIPOLA!F:F),C190)</f>
        <v>CUNDINAMARCA</v>
      </c>
      <c r="C190" t="s">
        <v>29</v>
      </c>
      <c r="D190" t="s">
        <v>192</v>
      </c>
      <c r="E190" t="s">
        <v>15</v>
      </c>
      <c r="F190">
        <v>1</v>
      </c>
      <c r="G190">
        <v>0.25706940874035988</v>
      </c>
      <c r="H190">
        <v>0</v>
      </c>
      <c r="I190">
        <v>0</v>
      </c>
      <c r="J190">
        <v>0</v>
      </c>
      <c r="K190">
        <v>9</v>
      </c>
      <c r="L190">
        <v>4</v>
      </c>
      <c r="M190">
        <v>12</v>
      </c>
      <c r="N190">
        <v>3</v>
      </c>
      <c r="O190">
        <v>0</v>
      </c>
      <c r="P190">
        <v>11664250</v>
      </c>
      <c r="Q190">
        <v>0.11360885998431321</v>
      </c>
    </row>
    <row r="191" spans="1:17" x14ac:dyDescent="0.25">
      <c r="A191" t="str">
        <f t="shared" ca="1" si="2"/>
        <v>CUNDINAMARCA;MOSQUERA;Total</v>
      </c>
      <c r="B191" t="str">
        <f ca="1">+IFERROR(_xlfn.XLOOKUP(C191,DIVIPOLA!G:G,DIVIPOLA!F:F),C191)</f>
        <v>CUNDINAMARCA</v>
      </c>
      <c r="C191" t="s">
        <v>29</v>
      </c>
      <c r="D191" t="s">
        <v>193</v>
      </c>
      <c r="E191" t="s">
        <v>15</v>
      </c>
      <c r="F191">
        <v>34</v>
      </c>
      <c r="G191">
        <v>8.7403598971722367</v>
      </c>
      <c r="H191">
        <v>5</v>
      </c>
      <c r="I191">
        <v>10</v>
      </c>
      <c r="J191">
        <v>427</v>
      </c>
      <c r="K191">
        <v>142</v>
      </c>
      <c r="L191">
        <v>183</v>
      </c>
      <c r="M191">
        <v>46</v>
      </c>
      <c r="N191">
        <v>358</v>
      </c>
      <c r="O191">
        <v>42</v>
      </c>
      <c r="P191">
        <v>404582425</v>
      </c>
      <c r="Q191">
        <v>3.9406003878465299</v>
      </c>
    </row>
    <row r="192" spans="1:17" x14ac:dyDescent="0.25">
      <c r="A192" t="str">
        <f t="shared" ca="1" si="2"/>
        <v>CUNDINAMARCA;PACHO;Total</v>
      </c>
      <c r="B192" t="str">
        <f ca="1">+IFERROR(_xlfn.XLOOKUP(C192,DIVIPOLA!G:G,DIVIPOLA!F:F),C192)</f>
        <v>CUNDINAMARCA</v>
      </c>
      <c r="C192" t="s">
        <v>29</v>
      </c>
      <c r="D192" t="s">
        <v>194</v>
      </c>
      <c r="E192" t="s">
        <v>15</v>
      </c>
      <c r="F192">
        <v>2</v>
      </c>
      <c r="G192">
        <v>0.51413881748071977</v>
      </c>
      <c r="H192">
        <v>0</v>
      </c>
      <c r="I192">
        <v>0</v>
      </c>
      <c r="J192">
        <v>1</v>
      </c>
      <c r="K192">
        <v>4</v>
      </c>
      <c r="L192">
        <v>0</v>
      </c>
      <c r="M192">
        <v>6</v>
      </c>
      <c r="N192">
        <v>0</v>
      </c>
      <c r="O192">
        <v>0</v>
      </c>
      <c r="P192">
        <v>5069350</v>
      </c>
      <c r="Q192">
        <v>4.9375062636815743E-2</v>
      </c>
    </row>
    <row r="193" spans="1:17" x14ac:dyDescent="0.25">
      <c r="A193" t="str">
        <f t="shared" ca="1" si="2"/>
        <v>CUNDINAMARCA;SAN ANTONIO DEL TEQUENDAMA;Total</v>
      </c>
      <c r="B193" t="str">
        <f ca="1">+IFERROR(_xlfn.XLOOKUP(C193,DIVIPOLA!G:G,DIVIPOLA!F:F),C193)</f>
        <v>CUNDINAMARCA</v>
      </c>
      <c r="C193" t="s">
        <v>29</v>
      </c>
      <c r="D193" t="s">
        <v>195</v>
      </c>
      <c r="E193" t="s">
        <v>15</v>
      </c>
      <c r="F193">
        <v>1</v>
      </c>
      <c r="G193">
        <v>0.25706940874035988</v>
      </c>
      <c r="H193">
        <v>0</v>
      </c>
      <c r="I193">
        <v>0</v>
      </c>
      <c r="J193">
        <v>9</v>
      </c>
      <c r="K193">
        <v>8</v>
      </c>
      <c r="L193">
        <v>0</v>
      </c>
      <c r="M193">
        <v>0</v>
      </c>
      <c r="N193">
        <v>0</v>
      </c>
      <c r="O193">
        <v>0</v>
      </c>
      <c r="P193">
        <v>7670000</v>
      </c>
      <c r="Q193">
        <v>7.470518516661441E-2</v>
      </c>
    </row>
    <row r="194" spans="1:17" x14ac:dyDescent="0.25">
      <c r="A194" t="str">
        <f t="shared" ca="1" si="2"/>
        <v>CUNDINAMARCA;SAN JUAN DE RIOSECO;Total</v>
      </c>
      <c r="B194" t="str">
        <f ca="1">+IFERROR(_xlfn.XLOOKUP(C194,DIVIPOLA!G:G,DIVIPOLA!F:F),C194)</f>
        <v>CUNDINAMARCA</v>
      </c>
      <c r="C194" t="s">
        <v>29</v>
      </c>
      <c r="D194" t="s">
        <v>196</v>
      </c>
      <c r="E194" t="s">
        <v>15</v>
      </c>
      <c r="F194">
        <v>1</v>
      </c>
      <c r="G194">
        <v>0.25706940874035988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3</v>
      </c>
      <c r="P194">
        <v>975000</v>
      </c>
      <c r="Q194">
        <v>9.4964218432136947E-3</v>
      </c>
    </row>
    <row r="195" spans="1:17" x14ac:dyDescent="0.25">
      <c r="A195" t="str">
        <f t="shared" ref="A195:A258" ca="1" si="3">B195&amp;";"&amp;D195&amp;";"&amp;E195</f>
        <v>CUNDINAMARCA;SESQUILÉ;Total</v>
      </c>
      <c r="B195" t="str">
        <f ca="1">+IFERROR(_xlfn.XLOOKUP(C195,DIVIPOLA!G:G,DIVIPOLA!F:F),C195)</f>
        <v>CUNDINAMARCA</v>
      </c>
      <c r="C195" t="s">
        <v>29</v>
      </c>
      <c r="D195" t="s">
        <v>197</v>
      </c>
      <c r="E195" t="s">
        <v>15</v>
      </c>
      <c r="F195">
        <v>1</v>
      </c>
      <c r="G195">
        <v>0.25706940874035988</v>
      </c>
      <c r="H195">
        <v>0</v>
      </c>
      <c r="I195">
        <v>0</v>
      </c>
      <c r="J195">
        <v>0</v>
      </c>
      <c r="K195">
        <v>0</v>
      </c>
      <c r="L195">
        <v>11</v>
      </c>
      <c r="M195">
        <v>0</v>
      </c>
      <c r="N195">
        <v>0</v>
      </c>
      <c r="O195">
        <v>0</v>
      </c>
      <c r="P195">
        <v>2860000</v>
      </c>
      <c r="Q195">
        <v>2.785617074009351E-2</v>
      </c>
    </row>
    <row r="196" spans="1:17" x14ac:dyDescent="0.25">
      <c r="A196" t="str">
        <f t="shared" ca="1" si="3"/>
        <v>CUNDINAMARCA;SIBATÉ;Total</v>
      </c>
      <c r="B196" t="str">
        <f ca="1">+IFERROR(_xlfn.XLOOKUP(C196,DIVIPOLA!G:G,DIVIPOLA!F:F),C196)</f>
        <v>CUNDINAMARCA</v>
      </c>
      <c r="C196" t="s">
        <v>29</v>
      </c>
      <c r="D196" t="s">
        <v>198</v>
      </c>
      <c r="E196" t="s">
        <v>15</v>
      </c>
      <c r="F196">
        <v>2</v>
      </c>
      <c r="G196">
        <v>0.51413881748071977</v>
      </c>
      <c r="H196">
        <v>0</v>
      </c>
      <c r="I196">
        <v>0</v>
      </c>
      <c r="J196">
        <v>12</v>
      </c>
      <c r="K196">
        <v>7</v>
      </c>
      <c r="L196">
        <v>8</v>
      </c>
      <c r="M196">
        <v>2</v>
      </c>
      <c r="N196">
        <v>0</v>
      </c>
      <c r="O196">
        <v>0</v>
      </c>
      <c r="P196">
        <v>11501100</v>
      </c>
      <c r="Q196">
        <v>0.11201979206254881</v>
      </c>
    </row>
    <row r="197" spans="1:17" x14ac:dyDescent="0.25">
      <c r="A197" t="str">
        <f t="shared" ca="1" si="3"/>
        <v>CUNDINAMARCA;SIMIJACA;Total</v>
      </c>
      <c r="B197" t="str">
        <f ca="1">+IFERROR(_xlfn.XLOOKUP(C197,DIVIPOLA!G:G,DIVIPOLA!F:F),C197)</f>
        <v>CUNDINAMARCA</v>
      </c>
      <c r="C197" t="s">
        <v>29</v>
      </c>
      <c r="D197" t="s">
        <v>199</v>
      </c>
      <c r="E197" t="s">
        <v>15</v>
      </c>
      <c r="F197">
        <v>1</v>
      </c>
      <c r="G197">
        <v>0.25706940874035988</v>
      </c>
      <c r="H197">
        <v>0</v>
      </c>
      <c r="I197">
        <v>0</v>
      </c>
      <c r="J197">
        <v>16</v>
      </c>
      <c r="K197">
        <v>0</v>
      </c>
      <c r="L197">
        <v>3</v>
      </c>
      <c r="M197">
        <v>19</v>
      </c>
      <c r="N197">
        <v>20</v>
      </c>
      <c r="O197">
        <v>0</v>
      </c>
      <c r="P197">
        <v>18824000</v>
      </c>
      <c r="Q197">
        <v>0.18334425105297911</v>
      </c>
    </row>
    <row r="198" spans="1:17" x14ac:dyDescent="0.25">
      <c r="A198" t="str">
        <f t="shared" ca="1" si="3"/>
        <v>CUNDINAMARCA;SOACHA;Total</v>
      </c>
      <c r="B198" t="str">
        <f ca="1">+IFERROR(_xlfn.XLOOKUP(C198,DIVIPOLA!G:G,DIVIPOLA!F:F),C198)</f>
        <v>CUNDINAMARCA</v>
      </c>
      <c r="C198" t="s">
        <v>29</v>
      </c>
      <c r="D198" t="s">
        <v>200</v>
      </c>
      <c r="E198" t="s">
        <v>15</v>
      </c>
      <c r="F198">
        <v>25</v>
      </c>
      <c r="G198">
        <v>6.4267352185089974</v>
      </c>
      <c r="H198">
        <v>20</v>
      </c>
      <c r="I198">
        <v>3</v>
      </c>
      <c r="J198">
        <v>1528</v>
      </c>
      <c r="K198">
        <v>1207</v>
      </c>
      <c r="L198">
        <v>1011</v>
      </c>
      <c r="M198">
        <v>213</v>
      </c>
      <c r="N198">
        <v>584</v>
      </c>
      <c r="O198">
        <v>67</v>
      </c>
      <c r="P198">
        <v>1746942925</v>
      </c>
      <c r="Q198">
        <v>17.015084053146278</v>
      </c>
    </row>
    <row r="199" spans="1:17" x14ac:dyDescent="0.25">
      <c r="A199" t="str">
        <f t="shared" ca="1" si="3"/>
        <v>CUNDINAMARCA;SOPÓ;Total</v>
      </c>
      <c r="B199" t="str">
        <f ca="1">+IFERROR(_xlfn.XLOOKUP(C199,DIVIPOLA!G:G,DIVIPOLA!F:F),C199)</f>
        <v>CUNDINAMARCA</v>
      </c>
      <c r="C199" t="s">
        <v>29</v>
      </c>
      <c r="D199" t="s">
        <v>201</v>
      </c>
      <c r="E199" t="s">
        <v>15</v>
      </c>
      <c r="F199">
        <v>8</v>
      </c>
      <c r="G199">
        <v>2.0565552699228791</v>
      </c>
      <c r="H199">
        <v>0</v>
      </c>
      <c r="I199">
        <v>0</v>
      </c>
      <c r="J199">
        <v>422</v>
      </c>
      <c r="K199">
        <v>41</v>
      </c>
      <c r="L199">
        <v>30</v>
      </c>
      <c r="M199">
        <v>1</v>
      </c>
      <c r="N199">
        <v>8</v>
      </c>
      <c r="O199">
        <v>2</v>
      </c>
      <c r="P199">
        <v>202425600</v>
      </c>
      <c r="Q199">
        <v>1.9716091174006549</v>
      </c>
    </row>
    <row r="200" spans="1:17" x14ac:dyDescent="0.25">
      <c r="A200" t="str">
        <f t="shared" ca="1" si="3"/>
        <v>CUNDINAMARCA;SUBACHOQUE;Total</v>
      </c>
      <c r="B200" t="str">
        <f ca="1">+IFERROR(_xlfn.XLOOKUP(C200,DIVIPOLA!G:G,DIVIPOLA!F:F),C200)</f>
        <v>CUNDINAMARCA</v>
      </c>
      <c r="C200" t="s">
        <v>29</v>
      </c>
      <c r="D200" t="s">
        <v>202</v>
      </c>
      <c r="E200" t="s">
        <v>15</v>
      </c>
      <c r="F200">
        <v>1</v>
      </c>
      <c r="G200">
        <v>0.25706940874035988</v>
      </c>
      <c r="H200">
        <v>0</v>
      </c>
      <c r="I200">
        <v>0</v>
      </c>
      <c r="J200">
        <v>0</v>
      </c>
      <c r="K200">
        <v>6</v>
      </c>
      <c r="L200">
        <v>0</v>
      </c>
      <c r="M200">
        <v>0</v>
      </c>
      <c r="N200">
        <v>0</v>
      </c>
      <c r="O200">
        <v>0</v>
      </c>
      <c r="P200">
        <v>3120000</v>
      </c>
      <c r="Q200">
        <v>3.038854989828383E-2</v>
      </c>
    </row>
    <row r="201" spans="1:17" x14ac:dyDescent="0.25">
      <c r="A201" t="str">
        <f t="shared" ca="1" si="3"/>
        <v>CUNDINAMARCA;TABIO;Total</v>
      </c>
      <c r="B201" t="str">
        <f ca="1">+IFERROR(_xlfn.XLOOKUP(C201,DIVIPOLA!G:G,DIVIPOLA!F:F),C201)</f>
        <v>CUNDINAMARCA</v>
      </c>
      <c r="C201" t="s">
        <v>29</v>
      </c>
      <c r="D201" t="s">
        <v>203</v>
      </c>
      <c r="E201" t="s">
        <v>15</v>
      </c>
      <c r="F201">
        <v>4</v>
      </c>
      <c r="G201">
        <v>1.02827763496144</v>
      </c>
      <c r="H201">
        <v>0</v>
      </c>
      <c r="I201">
        <v>0</v>
      </c>
      <c r="J201">
        <v>14</v>
      </c>
      <c r="K201">
        <v>2</v>
      </c>
      <c r="L201">
        <v>18</v>
      </c>
      <c r="M201">
        <v>4</v>
      </c>
      <c r="N201">
        <v>7</v>
      </c>
      <c r="O201">
        <v>0</v>
      </c>
      <c r="P201">
        <v>14105000</v>
      </c>
      <c r="Q201">
        <v>0.1373815693318248</v>
      </c>
    </row>
    <row r="202" spans="1:17" x14ac:dyDescent="0.25">
      <c r="A202" t="str">
        <f t="shared" ca="1" si="3"/>
        <v>CUNDINAMARCA;TENJO;Total</v>
      </c>
      <c r="B202" t="str">
        <f ca="1">+IFERROR(_xlfn.XLOOKUP(C202,DIVIPOLA!G:G,DIVIPOLA!F:F),C202)</f>
        <v>CUNDINAMARCA</v>
      </c>
      <c r="C202" t="s">
        <v>29</v>
      </c>
      <c r="D202" t="s">
        <v>204</v>
      </c>
      <c r="E202" t="s">
        <v>15</v>
      </c>
      <c r="F202">
        <v>8</v>
      </c>
      <c r="G202">
        <v>2.0565552699228791</v>
      </c>
      <c r="H202">
        <v>0</v>
      </c>
      <c r="I202">
        <v>0</v>
      </c>
      <c r="J202">
        <v>187</v>
      </c>
      <c r="K202">
        <v>41</v>
      </c>
      <c r="L202">
        <v>137</v>
      </c>
      <c r="M202">
        <v>7</v>
      </c>
      <c r="N202">
        <v>75</v>
      </c>
      <c r="O202">
        <v>14</v>
      </c>
      <c r="P202">
        <v>154769875</v>
      </c>
      <c r="Q202">
        <v>1.507446176022003</v>
      </c>
    </row>
    <row r="203" spans="1:17" x14ac:dyDescent="0.25">
      <c r="A203" t="str">
        <f t="shared" ca="1" si="3"/>
        <v>CUNDINAMARCA;TOCAIMA;Total</v>
      </c>
      <c r="B203" t="str">
        <f ca="1">+IFERROR(_xlfn.XLOOKUP(C203,DIVIPOLA!G:G,DIVIPOLA!F:F),C203)</f>
        <v>CUNDINAMARCA</v>
      </c>
      <c r="C203" t="s">
        <v>29</v>
      </c>
      <c r="D203" t="s">
        <v>205</v>
      </c>
      <c r="E203" t="s">
        <v>15</v>
      </c>
      <c r="F203">
        <v>2</v>
      </c>
      <c r="G203">
        <v>0.51413881748071977</v>
      </c>
      <c r="H203">
        <v>0</v>
      </c>
      <c r="I203">
        <v>0</v>
      </c>
      <c r="J203">
        <v>0</v>
      </c>
      <c r="K203">
        <v>5</v>
      </c>
      <c r="L203">
        <v>0</v>
      </c>
      <c r="M203">
        <v>0</v>
      </c>
      <c r="N203">
        <v>1</v>
      </c>
      <c r="O203">
        <v>0</v>
      </c>
      <c r="P203">
        <v>2795000</v>
      </c>
      <c r="Q203">
        <v>2.722307595054593E-2</v>
      </c>
    </row>
    <row r="204" spans="1:17" x14ac:dyDescent="0.25">
      <c r="A204" t="str">
        <f t="shared" ca="1" si="3"/>
        <v>CUNDINAMARCA;TOCANCIPÁ;Total</v>
      </c>
      <c r="B204" t="str">
        <f ca="1">+IFERROR(_xlfn.XLOOKUP(C204,DIVIPOLA!G:G,DIVIPOLA!F:F),C204)</f>
        <v>CUNDINAMARCA</v>
      </c>
      <c r="C204" t="s">
        <v>29</v>
      </c>
      <c r="D204" t="s">
        <v>206</v>
      </c>
      <c r="E204" t="s">
        <v>15</v>
      </c>
      <c r="F204">
        <v>19</v>
      </c>
      <c r="G204">
        <v>4.8843187660668379</v>
      </c>
      <c r="H204">
        <v>1</v>
      </c>
      <c r="I204">
        <v>2</v>
      </c>
      <c r="J204">
        <v>441</v>
      </c>
      <c r="K204">
        <v>132</v>
      </c>
      <c r="L204">
        <v>130</v>
      </c>
      <c r="M204">
        <v>26</v>
      </c>
      <c r="N204">
        <v>310</v>
      </c>
      <c r="O204">
        <v>46</v>
      </c>
      <c r="P204">
        <v>368350450</v>
      </c>
      <c r="Q204">
        <v>3.587703855730866</v>
      </c>
    </row>
    <row r="205" spans="1:17" x14ac:dyDescent="0.25">
      <c r="A205" t="str">
        <f t="shared" ca="1" si="3"/>
        <v>CUNDINAMARCA;UBAQUE;Total</v>
      </c>
      <c r="B205" t="str">
        <f ca="1">+IFERROR(_xlfn.XLOOKUP(C205,DIVIPOLA!G:G,DIVIPOLA!F:F),C205)</f>
        <v>CUNDINAMARCA</v>
      </c>
      <c r="C205" t="s">
        <v>29</v>
      </c>
      <c r="D205" t="s">
        <v>207</v>
      </c>
      <c r="E205" t="s">
        <v>15</v>
      </c>
      <c r="F205">
        <v>2</v>
      </c>
      <c r="G205">
        <v>0.51413881748071977</v>
      </c>
      <c r="H205">
        <v>0</v>
      </c>
      <c r="I205">
        <v>0</v>
      </c>
      <c r="J205">
        <v>4</v>
      </c>
      <c r="K205">
        <v>3</v>
      </c>
      <c r="L205">
        <v>3</v>
      </c>
      <c r="M205">
        <v>6</v>
      </c>
      <c r="N205">
        <v>5</v>
      </c>
      <c r="O205">
        <v>0</v>
      </c>
      <c r="P205">
        <v>7733700</v>
      </c>
      <c r="Q205">
        <v>7.5325618060371038E-2</v>
      </c>
    </row>
    <row r="206" spans="1:17" x14ac:dyDescent="0.25">
      <c r="A206" t="str">
        <f t="shared" ca="1" si="3"/>
        <v>CUNDINAMARCA;VILLA DE SAN DIEGO DE UBATÉ;Total</v>
      </c>
      <c r="B206" t="str">
        <f ca="1">+IFERROR(_xlfn.XLOOKUP(C206,DIVIPOLA!G:G,DIVIPOLA!F:F),C206)</f>
        <v>CUNDINAMARCA</v>
      </c>
      <c r="C206" t="s">
        <v>29</v>
      </c>
      <c r="D206" t="s">
        <v>208</v>
      </c>
      <c r="E206" t="s">
        <v>15</v>
      </c>
      <c r="F206">
        <v>5</v>
      </c>
      <c r="G206">
        <v>1.2853470437018</v>
      </c>
      <c r="H206">
        <v>0</v>
      </c>
      <c r="I206">
        <v>0</v>
      </c>
      <c r="J206">
        <v>11</v>
      </c>
      <c r="K206">
        <v>14</v>
      </c>
      <c r="L206">
        <v>19</v>
      </c>
      <c r="M206">
        <v>7</v>
      </c>
      <c r="N206">
        <v>3</v>
      </c>
      <c r="O206">
        <v>2</v>
      </c>
      <c r="P206">
        <v>20475000</v>
      </c>
      <c r="Q206">
        <v>0.19942485870748761</v>
      </c>
    </row>
    <row r="207" spans="1:17" x14ac:dyDescent="0.25">
      <c r="A207" t="str">
        <f t="shared" ca="1" si="3"/>
        <v>CUNDINAMARCA;VILLAPINZÓN;Total</v>
      </c>
      <c r="B207" t="str">
        <f ca="1">+IFERROR(_xlfn.XLOOKUP(C207,DIVIPOLA!G:G,DIVIPOLA!F:F),C207)</f>
        <v>CUNDINAMARCA</v>
      </c>
      <c r="C207" t="s">
        <v>29</v>
      </c>
      <c r="D207" t="s">
        <v>209</v>
      </c>
      <c r="E207" t="s">
        <v>15</v>
      </c>
      <c r="F207">
        <v>1</v>
      </c>
      <c r="G207">
        <v>0.25706940874035988</v>
      </c>
      <c r="H207">
        <v>0</v>
      </c>
      <c r="I207">
        <v>0</v>
      </c>
      <c r="J207">
        <v>6</v>
      </c>
      <c r="K207">
        <v>4</v>
      </c>
      <c r="L207">
        <v>4</v>
      </c>
      <c r="M207">
        <v>6</v>
      </c>
      <c r="N207">
        <v>6</v>
      </c>
      <c r="O207">
        <v>7</v>
      </c>
      <c r="P207">
        <v>11245000</v>
      </c>
      <c r="Q207">
        <v>0.1095253985917313</v>
      </c>
    </row>
    <row r="208" spans="1:17" x14ac:dyDescent="0.25">
      <c r="A208" t="str">
        <f t="shared" ca="1" si="3"/>
        <v>CUNDINAMARCA;VILLETA;Total</v>
      </c>
      <c r="B208" t="str">
        <f ca="1">+IFERROR(_xlfn.XLOOKUP(C208,DIVIPOLA!G:G,DIVIPOLA!F:F),C208)</f>
        <v>CUNDINAMARCA</v>
      </c>
      <c r="C208" t="s">
        <v>29</v>
      </c>
      <c r="D208" t="s">
        <v>210</v>
      </c>
      <c r="E208" t="s">
        <v>15</v>
      </c>
      <c r="F208">
        <v>3</v>
      </c>
      <c r="G208">
        <v>0.77120822622107965</v>
      </c>
      <c r="H208">
        <v>0</v>
      </c>
      <c r="I208">
        <v>0</v>
      </c>
      <c r="J208">
        <v>4</v>
      </c>
      <c r="K208">
        <v>1</v>
      </c>
      <c r="L208">
        <v>2</v>
      </c>
      <c r="M208">
        <v>0</v>
      </c>
      <c r="N208">
        <v>16</v>
      </c>
      <c r="O208">
        <v>0</v>
      </c>
      <c r="P208">
        <v>5720000</v>
      </c>
      <c r="Q208">
        <v>5.5712341480187007E-2</v>
      </c>
    </row>
    <row r="209" spans="1:17" x14ac:dyDescent="0.25">
      <c r="A209" t="str">
        <f t="shared" ca="1" si="3"/>
        <v>CUNDINAMARCA;ZIPAQUIRÁ;Total</v>
      </c>
      <c r="B209" t="str">
        <f ca="1">+IFERROR(_xlfn.XLOOKUP(C209,DIVIPOLA!G:G,DIVIPOLA!F:F),C209)</f>
        <v>CUNDINAMARCA</v>
      </c>
      <c r="C209" t="s">
        <v>29</v>
      </c>
      <c r="D209" t="s">
        <v>211</v>
      </c>
      <c r="E209" t="s">
        <v>15</v>
      </c>
      <c r="F209">
        <v>20</v>
      </c>
      <c r="G209">
        <v>5.1413881748071981</v>
      </c>
      <c r="H209">
        <v>0</v>
      </c>
      <c r="I209">
        <v>0</v>
      </c>
      <c r="J209">
        <v>102</v>
      </c>
      <c r="K209">
        <v>52</v>
      </c>
      <c r="L209">
        <v>121</v>
      </c>
      <c r="M209">
        <v>14</v>
      </c>
      <c r="N209">
        <v>59</v>
      </c>
      <c r="O209">
        <v>11</v>
      </c>
      <c r="P209">
        <v>121746950</v>
      </c>
      <c r="Q209">
        <v>1.1858055336663029</v>
      </c>
    </row>
    <row r="210" spans="1:17" x14ac:dyDescent="0.25">
      <c r="A210" t="str">
        <f t="shared" ca="1" si="3"/>
        <v>CÓRDOBA;AYAPEL;Total</v>
      </c>
      <c r="B210" t="str">
        <f ca="1">+IFERROR(_xlfn.XLOOKUP(C210,DIVIPOLA!G:G,DIVIPOLA!F:F),C210)</f>
        <v>CÓRDOBA</v>
      </c>
      <c r="C210" t="s">
        <v>30</v>
      </c>
      <c r="D210" t="s">
        <v>212</v>
      </c>
      <c r="E210" t="s">
        <v>15</v>
      </c>
      <c r="F210">
        <v>1</v>
      </c>
      <c r="G210">
        <v>1.1111111111111109</v>
      </c>
      <c r="H210">
        <v>0</v>
      </c>
      <c r="I210">
        <v>0</v>
      </c>
      <c r="J210">
        <v>0</v>
      </c>
      <c r="K210">
        <v>1</v>
      </c>
      <c r="L210">
        <v>0</v>
      </c>
      <c r="M210">
        <v>4</v>
      </c>
      <c r="N210">
        <v>0</v>
      </c>
      <c r="O210">
        <v>0</v>
      </c>
      <c r="P210">
        <v>2080000</v>
      </c>
      <c r="Q210">
        <v>2.7043680360938481E-2</v>
      </c>
    </row>
    <row r="211" spans="1:17" x14ac:dyDescent="0.25">
      <c r="A211" t="str">
        <f t="shared" ca="1" si="3"/>
        <v>CÓRDOBA;CERETÉ;Total</v>
      </c>
      <c r="B211" t="str">
        <f ca="1">+IFERROR(_xlfn.XLOOKUP(C211,DIVIPOLA!G:G,DIVIPOLA!F:F),C211)</f>
        <v>CÓRDOBA</v>
      </c>
      <c r="C211" t="s">
        <v>30</v>
      </c>
      <c r="D211" t="s">
        <v>213</v>
      </c>
      <c r="E211" t="s">
        <v>15</v>
      </c>
      <c r="F211">
        <v>7</v>
      </c>
      <c r="G211">
        <v>7.7777777777777777</v>
      </c>
      <c r="H211">
        <v>0</v>
      </c>
      <c r="I211">
        <v>0</v>
      </c>
      <c r="J211">
        <v>185</v>
      </c>
      <c r="K211">
        <v>99</v>
      </c>
      <c r="L211">
        <v>78</v>
      </c>
      <c r="M211">
        <v>54</v>
      </c>
      <c r="N211">
        <v>712</v>
      </c>
      <c r="O211">
        <v>93</v>
      </c>
      <c r="P211">
        <v>345069725</v>
      </c>
      <c r="Q211">
        <v>4.4865169928542992</v>
      </c>
    </row>
    <row r="212" spans="1:17" x14ac:dyDescent="0.25">
      <c r="A212" t="str">
        <f t="shared" ca="1" si="3"/>
        <v>CÓRDOBA;CHINÚ;Total</v>
      </c>
      <c r="B212" t="str">
        <f ca="1">+IFERROR(_xlfn.XLOOKUP(C212,DIVIPOLA!G:G,DIVIPOLA!F:F),C212)</f>
        <v>CÓRDOBA</v>
      </c>
      <c r="C212" t="s">
        <v>30</v>
      </c>
      <c r="D212" t="s">
        <v>214</v>
      </c>
      <c r="E212" t="s">
        <v>15</v>
      </c>
      <c r="F212">
        <v>1</v>
      </c>
      <c r="G212">
        <v>1.1111111111111109</v>
      </c>
      <c r="H212">
        <v>0</v>
      </c>
      <c r="I212">
        <v>0</v>
      </c>
      <c r="J212">
        <v>4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1560000</v>
      </c>
      <c r="Q212">
        <v>2.0282760270703859E-2</v>
      </c>
    </row>
    <row r="213" spans="1:17" x14ac:dyDescent="0.25">
      <c r="A213" t="str">
        <f t="shared" ca="1" si="3"/>
        <v>CÓRDOBA;CIÉNAGA DE ORO;Total</v>
      </c>
      <c r="B213" t="str">
        <f ca="1">+IFERROR(_xlfn.XLOOKUP(C213,DIVIPOLA!G:G,DIVIPOLA!F:F),C213)</f>
        <v>CÓRDOBA</v>
      </c>
      <c r="C213" t="s">
        <v>30</v>
      </c>
      <c r="D213" t="s">
        <v>215</v>
      </c>
      <c r="E213" t="s">
        <v>15</v>
      </c>
      <c r="F213">
        <v>1</v>
      </c>
      <c r="G213">
        <v>1.1111111111111109</v>
      </c>
      <c r="H213">
        <v>0</v>
      </c>
      <c r="I213">
        <v>0</v>
      </c>
      <c r="J213">
        <v>1</v>
      </c>
      <c r="K213">
        <v>0</v>
      </c>
      <c r="L213">
        <v>2</v>
      </c>
      <c r="M213">
        <v>0</v>
      </c>
      <c r="N213">
        <v>0</v>
      </c>
      <c r="O213">
        <v>0</v>
      </c>
      <c r="P213">
        <v>996450</v>
      </c>
      <c r="Q213">
        <v>1.295561312291209E-2</v>
      </c>
    </row>
    <row r="214" spans="1:17" x14ac:dyDescent="0.25">
      <c r="A214" t="str">
        <f t="shared" ca="1" si="3"/>
        <v>CÓRDOBA;LORICA;Total</v>
      </c>
      <c r="B214" t="str">
        <f ca="1">+IFERROR(_xlfn.XLOOKUP(C214,DIVIPOLA!G:G,DIVIPOLA!F:F),C214)</f>
        <v>CÓRDOBA</v>
      </c>
      <c r="C214" t="s">
        <v>30</v>
      </c>
      <c r="D214" t="s">
        <v>216</v>
      </c>
      <c r="E214" t="s">
        <v>15</v>
      </c>
      <c r="F214">
        <v>1</v>
      </c>
      <c r="G214">
        <v>1.1111111111111109</v>
      </c>
      <c r="H214">
        <v>0</v>
      </c>
      <c r="I214">
        <v>0</v>
      </c>
      <c r="J214">
        <v>3</v>
      </c>
      <c r="K214">
        <v>2</v>
      </c>
      <c r="L214">
        <v>19</v>
      </c>
      <c r="M214">
        <v>2</v>
      </c>
      <c r="N214">
        <v>2</v>
      </c>
      <c r="O214">
        <v>8</v>
      </c>
      <c r="P214">
        <v>10920000</v>
      </c>
      <c r="Q214">
        <v>0.14197932189492701</v>
      </c>
    </row>
    <row r="215" spans="1:17" x14ac:dyDescent="0.25">
      <c r="A215" t="str">
        <f t="shared" ca="1" si="3"/>
        <v>CÓRDOBA;MONTELÍBANO;Total</v>
      </c>
      <c r="B215" t="str">
        <f ca="1">+IFERROR(_xlfn.XLOOKUP(C215,DIVIPOLA!G:G,DIVIPOLA!F:F),C215)</f>
        <v>CÓRDOBA</v>
      </c>
      <c r="C215" t="s">
        <v>30</v>
      </c>
      <c r="D215" t="s">
        <v>217</v>
      </c>
      <c r="E215" t="s">
        <v>15</v>
      </c>
      <c r="F215">
        <v>3</v>
      </c>
      <c r="G215">
        <v>3.333333333333333</v>
      </c>
      <c r="H215">
        <v>0</v>
      </c>
      <c r="I215">
        <v>0</v>
      </c>
      <c r="J215">
        <v>1</v>
      </c>
      <c r="K215">
        <v>1</v>
      </c>
      <c r="L215">
        <v>0</v>
      </c>
      <c r="M215">
        <v>3</v>
      </c>
      <c r="N215">
        <v>0</v>
      </c>
      <c r="O215">
        <v>4</v>
      </c>
      <c r="P215">
        <v>3380000</v>
      </c>
      <c r="Q215">
        <v>4.3945980586525032E-2</v>
      </c>
    </row>
    <row r="216" spans="1:17" x14ac:dyDescent="0.25">
      <c r="A216" t="str">
        <f t="shared" ca="1" si="3"/>
        <v>CÓRDOBA;MONTERÍA;Total</v>
      </c>
      <c r="B216" t="str">
        <f ca="1">+IFERROR(_xlfn.XLOOKUP(C216,DIVIPOLA!G:G,DIVIPOLA!F:F),C216)</f>
        <v>CÓRDOBA</v>
      </c>
      <c r="C216" t="s">
        <v>30</v>
      </c>
      <c r="D216" t="s">
        <v>218</v>
      </c>
      <c r="E216" t="s">
        <v>15</v>
      </c>
      <c r="F216">
        <v>71</v>
      </c>
      <c r="G216">
        <v>78.888888888888886</v>
      </c>
      <c r="H216">
        <v>20</v>
      </c>
      <c r="I216">
        <v>13</v>
      </c>
      <c r="J216">
        <v>5051</v>
      </c>
      <c r="K216">
        <v>5434</v>
      </c>
      <c r="L216">
        <v>2883</v>
      </c>
      <c r="M216">
        <v>1799</v>
      </c>
      <c r="N216">
        <v>2459</v>
      </c>
      <c r="O216">
        <v>1067</v>
      </c>
      <c r="P216">
        <v>7215301275</v>
      </c>
      <c r="Q216">
        <v>93.811683360082625</v>
      </c>
    </row>
    <row r="217" spans="1:17" x14ac:dyDescent="0.25">
      <c r="A217" t="str">
        <f t="shared" ca="1" si="3"/>
        <v>CÓRDOBA;PLANETA RICA;Total</v>
      </c>
      <c r="B217" t="str">
        <f ca="1">+IFERROR(_xlfn.XLOOKUP(C217,DIVIPOLA!G:G,DIVIPOLA!F:F),C217)</f>
        <v>CÓRDOBA</v>
      </c>
      <c r="C217" t="s">
        <v>30</v>
      </c>
      <c r="D217" t="s">
        <v>219</v>
      </c>
      <c r="E217" t="s">
        <v>15</v>
      </c>
      <c r="F217">
        <v>2</v>
      </c>
      <c r="G217">
        <v>2.2222222222222219</v>
      </c>
      <c r="H217">
        <v>0</v>
      </c>
      <c r="I217">
        <v>0</v>
      </c>
      <c r="J217">
        <v>44</v>
      </c>
      <c r="K217">
        <v>35</v>
      </c>
      <c r="L217">
        <v>3</v>
      </c>
      <c r="M217">
        <v>11</v>
      </c>
      <c r="N217">
        <v>29</v>
      </c>
      <c r="O217">
        <v>6</v>
      </c>
      <c r="P217">
        <v>48837750</v>
      </c>
      <c r="Q217">
        <v>0.63497716372472268</v>
      </c>
    </row>
    <row r="218" spans="1:17" x14ac:dyDescent="0.25">
      <c r="A218" t="str">
        <f t="shared" ca="1" si="3"/>
        <v>CÓRDOBA;SAHAGÚN;Total</v>
      </c>
      <c r="B218" t="str">
        <f ca="1">+IFERROR(_xlfn.XLOOKUP(C218,DIVIPOLA!G:G,DIVIPOLA!F:F),C218)</f>
        <v>CÓRDOBA</v>
      </c>
      <c r="C218" t="s">
        <v>30</v>
      </c>
      <c r="D218" t="s">
        <v>220</v>
      </c>
      <c r="E218" t="s">
        <v>15</v>
      </c>
      <c r="F218">
        <v>1</v>
      </c>
      <c r="G218">
        <v>1.1111111111111109</v>
      </c>
      <c r="H218">
        <v>0</v>
      </c>
      <c r="I218">
        <v>0</v>
      </c>
      <c r="J218">
        <v>0</v>
      </c>
      <c r="K218">
        <v>3</v>
      </c>
      <c r="L218">
        <v>1</v>
      </c>
      <c r="M218">
        <v>0</v>
      </c>
      <c r="N218">
        <v>3</v>
      </c>
      <c r="O218">
        <v>1</v>
      </c>
      <c r="P218">
        <v>2730000</v>
      </c>
      <c r="Q218">
        <v>3.5494830473731753E-2</v>
      </c>
    </row>
    <row r="219" spans="1:17" x14ac:dyDescent="0.25">
      <c r="A219" t="str">
        <f t="shared" ca="1" si="3"/>
        <v>CÓRDOBA;TIERRALTA;Total</v>
      </c>
      <c r="B219" t="str">
        <f ca="1">+IFERROR(_xlfn.XLOOKUP(C219,DIVIPOLA!G:G,DIVIPOLA!F:F),C219)</f>
        <v>CÓRDOBA</v>
      </c>
      <c r="C219" t="s">
        <v>30</v>
      </c>
      <c r="D219" t="s">
        <v>221</v>
      </c>
      <c r="E219" t="s">
        <v>15</v>
      </c>
      <c r="F219">
        <v>1</v>
      </c>
      <c r="G219">
        <v>1.1111111111111109</v>
      </c>
      <c r="H219">
        <v>0</v>
      </c>
      <c r="I219">
        <v>0</v>
      </c>
      <c r="J219">
        <v>0</v>
      </c>
      <c r="K219">
        <v>3</v>
      </c>
      <c r="L219">
        <v>0</v>
      </c>
      <c r="M219">
        <v>12</v>
      </c>
      <c r="N219">
        <v>3</v>
      </c>
      <c r="O219">
        <v>0</v>
      </c>
      <c r="P219">
        <v>6825000</v>
      </c>
      <c r="Q219">
        <v>8.8737076184329397E-2</v>
      </c>
    </row>
    <row r="220" spans="1:17" x14ac:dyDescent="0.25">
      <c r="A220" t="str">
        <f t="shared" ca="1" si="3"/>
        <v>CÓRDOBA;VALENCIA;Total</v>
      </c>
      <c r="B220" t="str">
        <f ca="1">+IFERROR(_xlfn.XLOOKUP(C220,DIVIPOLA!G:G,DIVIPOLA!F:F),C220)</f>
        <v>CÓRDOBA</v>
      </c>
      <c r="C220" t="s">
        <v>30</v>
      </c>
      <c r="D220" t="s">
        <v>222</v>
      </c>
      <c r="E220" t="s">
        <v>15</v>
      </c>
      <c r="F220">
        <v>1</v>
      </c>
      <c r="G220">
        <v>1.1111111111111109</v>
      </c>
      <c r="H220">
        <v>0</v>
      </c>
      <c r="I220">
        <v>0</v>
      </c>
      <c r="J220">
        <v>11</v>
      </c>
      <c r="K220">
        <v>37</v>
      </c>
      <c r="L220">
        <v>11</v>
      </c>
      <c r="M220">
        <v>18</v>
      </c>
      <c r="N220">
        <v>55</v>
      </c>
      <c r="O220">
        <v>26</v>
      </c>
      <c r="P220">
        <v>53560650</v>
      </c>
      <c r="Q220">
        <v>0.69638322044427858</v>
      </c>
    </row>
    <row r="221" spans="1:17" x14ac:dyDescent="0.25">
      <c r="A221" t="str">
        <f t="shared" ca="1" si="3"/>
        <v>GUAVIARE;SAN JOSÉ DEL GUAVIARE;Total</v>
      </c>
      <c r="B221" t="str">
        <f ca="1">+IFERROR(_xlfn.XLOOKUP(C221,DIVIPOLA!G:G,DIVIPOLA!F:F),C221)</f>
        <v>GUAVIARE</v>
      </c>
      <c r="C221" t="s">
        <v>31</v>
      </c>
      <c r="D221" t="s">
        <v>223</v>
      </c>
      <c r="E221" t="s">
        <v>15</v>
      </c>
      <c r="F221">
        <v>3</v>
      </c>
      <c r="G221">
        <v>100</v>
      </c>
      <c r="H221">
        <v>0</v>
      </c>
      <c r="I221">
        <v>0</v>
      </c>
      <c r="J221">
        <v>9</v>
      </c>
      <c r="K221">
        <v>9</v>
      </c>
      <c r="L221">
        <v>12</v>
      </c>
      <c r="M221">
        <v>5</v>
      </c>
      <c r="N221">
        <v>0</v>
      </c>
      <c r="O221">
        <v>1</v>
      </c>
      <c r="P221">
        <v>13585000</v>
      </c>
      <c r="Q221">
        <v>100</v>
      </c>
    </row>
    <row r="222" spans="1:17" x14ac:dyDescent="0.25">
      <c r="A222" t="str">
        <f t="shared" ca="1" si="3"/>
        <v>HUILA;CAMPOALEGRE;Total</v>
      </c>
      <c r="B222" t="str">
        <f ca="1">+IFERROR(_xlfn.XLOOKUP(C222,DIVIPOLA!G:G,DIVIPOLA!F:F),C222)</f>
        <v>HUILA</v>
      </c>
      <c r="C222" t="s">
        <v>32</v>
      </c>
      <c r="D222" t="s">
        <v>224</v>
      </c>
      <c r="E222" t="s">
        <v>15</v>
      </c>
      <c r="F222">
        <v>1</v>
      </c>
      <c r="G222">
        <v>1.1235955056179781</v>
      </c>
      <c r="H222">
        <v>0</v>
      </c>
      <c r="I222">
        <v>0</v>
      </c>
      <c r="J222">
        <v>2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854100</v>
      </c>
      <c r="Q222">
        <v>3.4756001758431507E-2</v>
      </c>
    </row>
    <row r="223" spans="1:17" x14ac:dyDescent="0.25">
      <c r="A223" t="str">
        <f t="shared" ca="1" si="3"/>
        <v>HUILA;GARZÓN;Total</v>
      </c>
      <c r="B223" t="str">
        <f ca="1">+IFERROR(_xlfn.XLOOKUP(C223,DIVIPOLA!G:G,DIVIPOLA!F:F),C223)</f>
        <v>HUILA</v>
      </c>
      <c r="C223" t="s">
        <v>32</v>
      </c>
      <c r="D223" t="s">
        <v>225</v>
      </c>
      <c r="E223" t="s">
        <v>15</v>
      </c>
      <c r="F223">
        <v>1</v>
      </c>
      <c r="G223">
        <v>1.1235955056179781</v>
      </c>
      <c r="H223">
        <v>0</v>
      </c>
      <c r="I223">
        <v>0</v>
      </c>
      <c r="J223">
        <v>2</v>
      </c>
      <c r="K223">
        <v>4</v>
      </c>
      <c r="L223">
        <v>0</v>
      </c>
      <c r="M223">
        <v>3</v>
      </c>
      <c r="N223">
        <v>2</v>
      </c>
      <c r="O223">
        <v>1</v>
      </c>
      <c r="P223">
        <v>5177250</v>
      </c>
      <c r="Q223">
        <v>0.2106785038096704</v>
      </c>
    </row>
    <row r="224" spans="1:17" x14ac:dyDescent="0.25">
      <c r="A224" t="str">
        <f t="shared" ca="1" si="3"/>
        <v>HUILA;LA PLATA;Total</v>
      </c>
      <c r="B224" t="str">
        <f ca="1">+IFERROR(_xlfn.XLOOKUP(C224,DIVIPOLA!G:G,DIVIPOLA!F:F),C224)</f>
        <v>HUILA</v>
      </c>
      <c r="C224" t="s">
        <v>32</v>
      </c>
      <c r="D224" t="s">
        <v>226</v>
      </c>
      <c r="E224" t="s">
        <v>15</v>
      </c>
      <c r="F224">
        <v>1</v>
      </c>
      <c r="G224">
        <v>1.1235955056179781</v>
      </c>
      <c r="H224">
        <v>0</v>
      </c>
      <c r="I224">
        <v>0</v>
      </c>
      <c r="J224">
        <v>5</v>
      </c>
      <c r="K224">
        <v>5</v>
      </c>
      <c r="L224">
        <v>3</v>
      </c>
      <c r="M224">
        <v>1</v>
      </c>
      <c r="N224">
        <v>15</v>
      </c>
      <c r="O224">
        <v>3</v>
      </c>
      <c r="P224">
        <v>9620000</v>
      </c>
      <c r="Q224">
        <v>0.39146790412845228</v>
      </c>
    </row>
    <row r="225" spans="1:17" x14ac:dyDescent="0.25">
      <c r="A225" t="str">
        <f t="shared" ca="1" si="3"/>
        <v>HUILA;NEIVA;Total</v>
      </c>
      <c r="B225" t="str">
        <f ca="1">+IFERROR(_xlfn.XLOOKUP(C225,DIVIPOLA!G:G,DIVIPOLA!F:F),C225)</f>
        <v>HUILA</v>
      </c>
      <c r="C225" t="s">
        <v>32</v>
      </c>
      <c r="D225" t="s">
        <v>227</v>
      </c>
      <c r="E225" t="s">
        <v>15</v>
      </c>
      <c r="F225">
        <v>66</v>
      </c>
      <c r="G225">
        <v>74.157303370786522</v>
      </c>
      <c r="H225">
        <v>18</v>
      </c>
      <c r="I225">
        <v>5</v>
      </c>
      <c r="J225">
        <v>2141</v>
      </c>
      <c r="K225">
        <v>1529</v>
      </c>
      <c r="L225">
        <v>1042</v>
      </c>
      <c r="M225">
        <v>484</v>
      </c>
      <c r="N225">
        <v>755</v>
      </c>
      <c r="O225">
        <v>246</v>
      </c>
      <c r="P225">
        <v>2386597525</v>
      </c>
      <c r="Q225">
        <v>97.118121736995988</v>
      </c>
    </row>
    <row r="226" spans="1:17" x14ac:dyDescent="0.25">
      <c r="A226" t="str">
        <f t="shared" ca="1" si="3"/>
        <v>HUILA;PALERMO;Total</v>
      </c>
      <c r="B226" t="str">
        <f ca="1">+IFERROR(_xlfn.XLOOKUP(C226,DIVIPOLA!G:G,DIVIPOLA!F:F),C226)</f>
        <v>HUILA</v>
      </c>
      <c r="C226" t="s">
        <v>32</v>
      </c>
      <c r="D226" t="s">
        <v>228</v>
      </c>
      <c r="E226" t="s">
        <v>15</v>
      </c>
      <c r="F226">
        <v>4</v>
      </c>
      <c r="G226">
        <v>4.4943820224719104</v>
      </c>
      <c r="H226">
        <v>0</v>
      </c>
      <c r="I226">
        <v>0</v>
      </c>
      <c r="J226">
        <v>12</v>
      </c>
      <c r="K226">
        <v>0</v>
      </c>
      <c r="L226">
        <v>0</v>
      </c>
      <c r="M226">
        <v>0</v>
      </c>
      <c r="N226">
        <v>57</v>
      </c>
      <c r="O226">
        <v>11</v>
      </c>
      <c r="P226">
        <v>20172750</v>
      </c>
      <c r="Q226">
        <v>0.82089232463692674</v>
      </c>
    </row>
    <row r="227" spans="1:17" x14ac:dyDescent="0.25">
      <c r="A227" t="str">
        <f t="shared" ca="1" si="3"/>
        <v>HUILA;PALESTINA;Total</v>
      </c>
      <c r="B227" t="str">
        <f ca="1">+IFERROR(_xlfn.XLOOKUP(C227,DIVIPOLA!G:G,DIVIPOLA!F:F),C227)</f>
        <v>HUILA</v>
      </c>
      <c r="C227" t="s">
        <v>32</v>
      </c>
      <c r="D227" t="s">
        <v>229</v>
      </c>
      <c r="E227" t="s">
        <v>15</v>
      </c>
      <c r="F227">
        <v>1</v>
      </c>
      <c r="G227">
        <v>1.1235955056179781</v>
      </c>
      <c r="H227">
        <v>0</v>
      </c>
      <c r="I227">
        <v>0</v>
      </c>
      <c r="J227">
        <v>4</v>
      </c>
      <c r="K227">
        <v>0</v>
      </c>
      <c r="L227">
        <v>2</v>
      </c>
      <c r="M227">
        <v>0</v>
      </c>
      <c r="N227">
        <v>10</v>
      </c>
      <c r="O227">
        <v>4</v>
      </c>
      <c r="P227">
        <v>5330000</v>
      </c>
      <c r="Q227">
        <v>0.21689437931441269</v>
      </c>
    </row>
    <row r="228" spans="1:17" x14ac:dyDescent="0.25">
      <c r="A228" t="str">
        <f t="shared" ca="1" si="3"/>
        <v>HUILA;PITALITO;Total</v>
      </c>
      <c r="B228" t="str">
        <f ca="1">+IFERROR(_xlfn.XLOOKUP(C228,DIVIPOLA!G:G,DIVIPOLA!F:F),C228)</f>
        <v>HUILA</v>
      </c>
      <c r="C228" t="s">
        <v>32</v>
      </c>
      <c r="D228" t="s">
        <v>230</v>
      </c>
      <c r="E228" t="s">
        <v>15</v>
      </c>
      <c r="F228">
        <v>11</v>
      </c>
      <c r="G228">
        <v>12.35955056179775</v>
      </c>
      <c r="H228">
        <v>0</v>
      </c>
      <c r="I228">
        <v>0</v>
      </c>
      <c r="J228">
        <v>9</v>
      </c>
      <c r="K228">
        <v>25</v>
      </c>
      <c r="L228">
        <v>0</v>
      </c>
      <c r="M228">
        <v>8</v>
      </c>
      <c r="N228">
        <v>7</v>
      </c>
      <c r="O228">
        <v>0</v>
      </c>
      <c r="P228">
        <v>21803925</v>
      </c>
      <c r="Q228">
        <v>0.88726993986735592</v>
      </c>
    </row>
    <row r="229" spans="1:17" x14ac:dyDescent="0.25">
      <c r="A229" t="str">
        <f t="shared" ca="1" si="3"/>
        <v>HUILA;RIVERA;Total</v>
      </c>
      <c r="B229" t="str">
        <f ca="1">+IFERROR(_xlfn.XLOOKUP(C229,DIVIPOLA!G:G,DIVIPOLA!F:F),C229)</f>
        <v>HUILA</v>
      </c>
      <c r="C229" t="s">
        <v>32</v>
      </c>
      <c r="D229" t="s">
        <v>231</v>
      </c>
      <c r="E229" t="s">
        <v>15</v>
      </c>
      <c r="F229">
        <v>3</v>
      </c>
      <c r="G229">
        <v>3.3707865168539319</v>
      </c>
      <c r="H229">
        <v>0</v>
      </c>
      <c r="I229">
        <v>0</v>
      </c>
      <c r="J229">
        <v>0</v>
      </c>
      <c r="K229">
        <v>0</v>
      </c>
      <c r="L229">
        <v>9</v>
      </c>
      <c r="M229">
        <v>2</v>
      </c>
      <c r="N229">
        <v>0</v>
      </c>
      <c r="O229">
        <v>2</v>
      </c>
      <c r="P229">
        <v>3831750</v>
      </c>
      <c r="Q229">
        <v>0.1559258982998126</v>
      </c>
    </row>
    <row r="230" spans="1:17" x14ac:dyDescent="0.25">
      <c r="A230" t="str">
        <f t="shared" ca="1" si="3"/>
        <v>HUILA;TIMANÁ;Total</v>
      </c>
      <c r="B230" t="str">
        <f ca="1">+IFERROR(_xlfn.XLOOKUP(C230,DIVIPOLA!G:G,DIVIPOLA!F:F),C230)</f>
        <v>HUILA</v>
      </c>
      <c r="C230" t="s">
        <v>32</v>
      </c>
      <c r="D230" t="s">
        <v>232</v>
      </c>
      <c r="E230" t="s">
        <v>15</v>
      </c>
      <c r="F230">
        <v>1</v>
      </c>
      <c r="G230">
        <v>1.1235955056179781</v>
      </c>
      <c r="H230">
        <v>0</v>
      </c>
      <c r="I230">
        <v>0</v>
      </c>
      <c r="J230">
        <v>6</v>
      </c>
      <c r="K230">
        <v>2</v>
      </c>
      <c r="L230">
        <v>0</v>
      </c>
      <c r="M230">
        <v>0</v>
      </c>
      <c r="N230">
        <v>0</v>
      </c>
      <c r="O230">
        <v>2</v>
      </c>
      <c r="P230">
        <v>4030000</v>
      </c>
      <c r="Q230">
        <v>0.16399331118894619</v>
      </c>
    </row>
    <row r="231" spans="1:17" x14ac:dyDescent="0.25">
      <c r="A231" t="str">
        <f t="shared" ca="1" si="3"/>
        <v>LA_GUAJIRA;DIBULLA;Total</v>
      </c>
      <c r="B231" t="str">
        <f ca="1">+IFERROR(_xlfn.XLOOKUP(C231,DIVIPOLA!G:G,DIVIPOLA!F:F),C231)</f>
        <v>LA_GUAJIRA</v>
      </c>
      <c r="C231" t="s">
        <v>1187</v>
      </c>
      <c r="D231" t="s">
        <v>233</v>
      </c>
      <c r="E231" t="s">
        <v>15</v>
      </c>
      <c r="F231">
        <v>1</v>
      </c>
      <c r="G231">
        <v>7.6923076923076934</v>
      </c>
      <c r="H231">
        <v>0</v>
      </c>
      <c r="I231">
        <v>0</v>
      </c>
      <c r="J231">
        <v>0</v>
      </c>
      <c r="K231">
        <v>2</v>
      </c>
      <c r="L231">
        <v>0</v>
      </c>
      <c r="M231">
        <v>1</v>
      </c>
      <c r="N231">
        <v>0</v>
      </c>
      <c r="O231">
        <v>0</v>
      </c>
      <c r="P231">
        <v>1430000</v>
      </c>
      <c r="Q231">
        <v>0.26920584886416549</v>
      </c>
    </row>
    <row r="232" spans="1:17" x14ac:dyDescent="0.25">
      <c r="A232" t="str">
        <f t="shared" ca="1" si="3"/>
        <v>LA_GUAJIRA;MAICAO;Total</v>
      </c>
      <c r="B232" t="str">
        <f ca="1">+IFERROR(_xlfn.XLOOKUP(C232,DIVIPOLA!G:G,DIVIPOLA!F:F),C232)</f>
        <v>LA_GUAJIRA</v>
      </c>
      <c r="C232" t="s">
        <v>1187</v>
      </c>
      <c r="D232" t="s">
        <v>234</v>
      </c>
      <c r="E232" t="s">
        <v>15</v>
      </c>
      <c r="F232">
        <v>3</v>
      </c>
      <c r="G232">
        <v>23.07692307692308</v>
      </c>
      <c r="H232">
        <v>0</v>
      </c>
      <c r="I232">
        <v>0</v>
      </c>
      <c r="J232">
        <v>320</v>
      </c>
      <c r="K232">
        <v>147</v>
      </c>
      <c r="L232">
        <v>5</v>
      </c>
      <c r="M232">
        <v>0</v>
      </c>
      <c r="N232">
        <v>1</v>
      </c>
      <c r="O232">
        <v>2</v>
      </c>
      <c r="P232">
        <v>203385000</v>
      </c>
      <c r="Q232">
        <v>38.288413686180633</v>
      </c>
    </row>
    <row r="233" spans="1:17" x14ac:dyDescent="0.25">
      <c r="A233" t="str">
        <f t="shared" ca="1" si="3"/>
        <v>LA_GUAJIRA;RIOHACHA;Total</v>
      </c>
      <c r="B233" t="str">
        <f ca="1">+IFERROR(_xlfn.XLOOKUP(C233,DIVIPOLA!G:G,DIVIPOLA!F:F),C233)</f>
        <v>LA_GUAJIRA</v>
      </c>
      <c r="C233" t="s">
        <v>1187</v>
      </c>
      <c r="D233" t="s">
        <v>235</v>
      </c>
      <c r="E233" t="s">
        <v>15</v>
      </c>
      <c r="F233">
        <v>9</v>
      </c>
      <c r="G233">
        <v>69.230769230769226</v>
      </c>
      <c r="H233">
        <v>0</v>
      </c>
      <c r="I233">
        <v>3</v>
      </c>
      <c r="J233">
        <v>200</v>
      </c>
      <c r="K233">
        <v>223</v>
      </c>
      <c r="L233">
        <v>63</v>
      </c>
      <c r="M233">
        <v>153</v>
      </c>
      <c r="N233">
        <v>138</v>
      </c>
      <c r="O233">
        <v>62</v>
      </c>
      <c r="P233">
        <v>326377025</v>
      </c>
      <c r="Q233">
        <v>61.442380464955207</v>
      </c>
    </row>
    <row r="234" spans="1:17" x14ac:dyDescent="0.25">
      <c r="A234" t="str">
        <f t="shared" ca="1" si="3"/>
        <v>MAGDALENA;GUAMAL;Total</v>
      </c>
      <c r="B234" t="str">
        <f ca="1">+IFERROR(_xlfn.XLOOKUP(C234,DIVIPOLA!G:G,DIVIPOLA!F:F),C234)</f>
        <v>MAGDALENA</v>
      </c>
      <c r="C234" t="s">
        <v>33</v>
      </c>
      <c r="D234" t="s">
        <v>236</v>
      </c>
      <c r="E234" t="s">
        <v>15</v>
      </c>
      <c r="F234">
        <v>1</v>
      </c>
      <c r="G234">
        <v>1.428571428571429</v>
      </c>
      <c r="H234">
        <v>0</v>
      </c>
      <c r="I234">
        <v>0</v>
      </c>
      <c r="J234">
        <v>115</v>
      </c>
      <c r="K234">
        <v>12</v>
      </c>
      <c r="L234">
        <v>107</v>
      </c>
      <c r="M234">
        <v>5</v>
      </c>
      <c r="N234">
        <v>57</v>
      </c>
      <c r="O234">
        <v>0</v>
      </c>
      <c r="P234">
        <v>95081025</v>
      </c>
      <c r="Q234">
        <v>5.7523163554761902</v>
      </c>
    </row>
    <row r="235" spans="1:17" x14ac:dyDescent="0.25">
      <c r="A235" t="str">
        <f t="shared" ca="1" si="3"/>
        <v>MAGDALENA;NUEVA GRANADA;Total</v>
      </c>
      <c r="B235" t="str">
        <f ca="1">+IFERROR(_xlfn.XLOOKUP(C235,DIVIPOLA!G:G,DIVIPOLA!F:F),C235)</f>
        <v>MAGDALENA</v>
      </c>
      <c r="C235" t="s">
        <v>33</v>
      </c>
      <c r="D235" t="s">
        <v>237</v>
      </c>
      <c r="E235" t="s">
        <v>15</v>
      </c>
      <c r="F235">
        <v>1</v>
      </c>
      <c r="G235">
        <v>1.428571428571429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4</v>
      </c>
      <c r="N235">
        <v>0</v>
      </c>
      <c r="O235">
        <v>8</v>
      </c>
      <c r="P235">
        <v>4555200</v>
      </c>
      <c r="Q235">
        <v>0.27558549629082291</v>
      </c>
    </row>
    <row r="236" spans="1:17" x14ac:dyDescent="0.25">
      <c r="A236" t="str">
        <f t="shared" ca="1" si="3"/>
        <v>MAGDALENA;SAN SEBASTIÁN DE BUENAVISTA;Total</v>
      </c>
      <c r="B236" t="str">
        <f ca="1">+IFERROR(_xlfn.XLOOKUP(C236,DIVIPOLA!G:G,DIVIPOLA!F:F),C236)</f>
        <v>MAGDALENA</v>
      </c>
      <c r="C236" t="s">
        <v>33</v>
      </c>
      <c r="D236" t="s">
        <v>238</v>
      </c>
      <c r="E236" t="s">
        <v>15</v>
      </c>
      <c r="F236">
        <v>3</v>
      </c>
      <c r="G236">
        <v>4.2857142857142856</v>
      </c>
      <c r="H236">
        <v>0</v>
      </c>
      <c r="I236">
        <v>0</v>
      </c>
      <c r="J236">
        <v>133</v>
      </c>
      <c r="K236">
        <v>13</v>
      </c>
      <c r="L236">
        <v>15</v>
      </c>
      <c r="M236">
        <v>8</v>
      </c>
      <c r="N236">
        <v>26</v>
      </c>
      <c r="O236">
        <v>6</v>
      </c>
      <c r="P236">
        <v>74331075</v>
      </c>
      <c r="Q236">
        <v>4.4969630737849888</v>
      </c>
    </row>
    <row r="237" spans="1:17" x14ac:dyDescent="0.25">
      <c r="A237" t="str">
        <f t="shared" ca="1" si="3"/>
        <v>MAGDALENA;SANTA MARTA;Total</v>
      </c>
      <c r="B237" t="str">
        <f ca="1">+IFERROR(_xlfn.XLOOKUP(C237,DIVIPOLA!G:G,DIVIPOLA!F:F),C237)</f>
        <v>MAGDALENA</v>
      </c>
      <c r="C237" t="s">
        <v>33</v>
      </c>
      <c r="D237" t="s">
        <v>239</v>
      </c>
      <c r="E237" t="s">
        <v>15</v>
      </c>
      <c r="F237">
        <v>65</v>
      </c>
      <c r="G237">
        <v>92.857142857142861</v>
      </c>
      <c r="H237">
        <v>7</v>
      </c>
      <c r="I237">
        <v>11</v>
      </c>
      <c r="J237">
        <v>1069</v>
      </c>
      <c r="K237">
        <v>759</v>
      </c>
      <c r="L237">
        <v>583</v>
      </c>
      <c r="M237">
        <v>374</v>
      </c>
      <c r="N237">
        <v>1158</v>
      </c>
      <c r="O237">
        <v>302</v>
      </c>
      <c r="P237">
        <v>1478949875</v>
      </c>
      <c r="Q237">
        <v>89.475135074447991</v>
      </c>
    </row>
    <row r="238" spans="1:17" x14ac:dyDescent="0.25">
      <c r="A238" t="str">
        <f t="shared" ca="1" si="3"/>
        <v>META;ACACÍAS;Total</v>
      </c>
      <c r="B238" t="str">
        <f ca="1">+IFERROR(_xlfn.XLOOKUP(C238,DIVIPOLA!G:G,DIVIPOLA!F:F),C238)</f>
        <v>META</v>
      </c>
      <c r="C238" t="s">
        <v>34</v>
      </c>
      <c r="D238" t="s">
        <v>240</v>
      </c>
      <c r="E238" t="s">
        <v>15</v>
      </c>
      <c r="F238">
        <v>7</v>
      </c>
      <c r="G238">
        <v>5.5118110236220472</v>
      </c>
      <c r="H238">
        <v>0</v>
      </c>
      <c r="I238">
        <v>0</v>
      </c>
      <c r="J238">
        <v>64</v>
      </c>
      <c r="K238">
        <v>93</v>
      </c>
      <c r="L238">
        <v>57</v>
      </c>
      <c r="M238">
        <v>13</v>
      </c>
      <c r="N238">
        <v>26</v>
      </c>
      <c r="O238">
        <v>46</v>
      </c>
      <c r="P238">
        <v>113909250</v>
      </c>
      <c r="Q238">
        <v>6.2383650282763519</v>
      </c>
    </row>
    <row r="239" spans="1:17" x14ac:dyDescent="0.25">
      <c r="A239" t="str">
        <f t="shared" ca="1" si="3"/>
        <v>META;BARRANCA DE UPÍA;Total</v>
      </c>
      <c r="B239" t="str">
        <f ca="1">+IFERROR(_xlfn.XLOOKUP(C239,DIVIPOLA!G:G,DIVIPOLA!F:F),C239)</f>
        <v>META</v>
      </c>
      <c r="C239" t="s">
        <v>34</v>
      </c>
      <c r="D239" t="s">
        <v>241</v>
      </c>
      <c r="E239" t="s">
        <v>15</v>
      </c>
      <c r="F239">
        <v>1</v>
      </c>
      <c r="G239">
        <v>0.78740157480314954</v>
      </c>
      <c r="H239">
        <v>0</v>
      </c>
      <c r="I239">
        <v>0</v>
      </c>
      <c r="J239">
        <v>27</v>
      </c>
      <c r="K239">
        <v>10</v>
      </c>
      <c r="L239">
        <v>7</v>
      </c>
      <c r="M239">
        <v>5</v>
      </c>
      <c r="N239">
        <v>27</v>
      </c>
      <c r="O239">
        <v>8</v>
      </c>
      <c r="P239">
        <v>27365000</v>
      </c>
      <c r="Q239">
        <v>1.4986742428624751</v>
      </c>
    </row>
    <row r="240" spans="1:17" x14ac:dyDescent="0.25">
      <c r="A240" t="str">
        <f t="shared" ca="1" si="3"/>
        <v>META;CASTILLA LA NUEVA;Total</v>
      </c>
      <c r="B240" t="str">
        <f ca="1">+IFERROR(_xlfn.XLOOKUP(C240,DIVIPOLA!G:G,DIVIPOLA!F:F),C240)</f>
        <v>META</v>
      </c>
      <c r="C240" t="s">
        <v>34</v>
      </c>
      <c r="D240" t="s">
        <v>242</v>
      </c>
      <c r="E240" t="s">
        <v>15</v>
      </c>
      <c r="F240">
        <v>2</v>
      </c>
      <c r="G240">
        <v>1.5748031496062991</v>
      </c>
      <c r="H240">
        <v>0</v>
      </c>
      <c r="I240">
        <v>0</v>
      </c>
      <c r="J240">
        <v>13</v>
      </c>
      <c r="K240">
        <v>4</v>
      </c>
      <c r="L240">
        <v>9</v>
      </c>
      <c r="M240">
        <v>0</v>
      </c>
      <c r="N240">
        <v>17</v>
      </c>
      <c r="O240">
        <v>5</v>
      </c>
      <c r="P240">
        <v>14430000</v>
      </c>
      <c r="Q240">
        <v>0.79027477889660191</v>
      </c>
    </row>
    <row r="241" spans="1:17" x14ac:dyDescent="0.25">
      <c r="A241" t="str">
        <f t="shared" ca="1" si="3"/>
        <v>META;CUMARAL;Total</v>
      </c>
      <c r="B241" t="str">
        <f ca="1">+IFERROR(_xlfn.XLOOKUP(C241,DIVIPOLA!G:G,DIVIPOLA!F:F),C241)</f>
        <v>META</v>
      </c>
      <c r="C241" t="s">
        <v>34</v>
      </c>
      <c r="D241" t="s">
        <v>243</v>
      </c>
      <c r="E241" t="s">
        <v>15</v>
      </c>
      <c r="F241">
        <v>3</v>
      </c>
      <c r="G241">
        <v>2.3622047244094491</v>
      </c>
      <c r="H241">
        <v>0</v>
      </c>
      <c r="I241">
        <v>0</v>
      </c>
      <c r="J241">
        <v>4</v>
      </c>
      <c r="K241">
        <v>4</v>
      </c>
      <c r="L241">
        <v>7</v>
      </c>
      <c r="M241">
        <v>3</v>
      </c>
      <c r="N241">
        <v>6</v>
      </c>
      <c r="O241">
        <v>0</v>
      </c>
      <c r="P241">
        <v>7800000</v>
      </c>
      <c r="Q241">
        <v>0.42717555616032538</v>
      </c>
    </row>
    <row r="242" spans="1:17" x14ac:dyDescent="0.25">
      <c r="A242" t="str">
        <f t="shared" ca="1" si="3"/>
        <v>META;GRANADA;Total</v>
      </c>
      <c r="B242" t="str">
        <f ca="1">+IFERROR(_xlfn.XLOOKUP(C242,DIVIPOLA!G:G,DIVIPOLA!F:F),C242)</f>
        <v>META</v>
      </c>
      <c r="C242" t="s">
        <v>34</v>
      </c>
      <c r="D242" t="s">
        <v>185</v>
      </c>
      <c r="E242" t="s">
        <v>15</v>
      </c>
      <c r="F242">
        <v>2</v>
      </c>
      <c r="G242">
        <v>1.5748031496062991</v>
      </c>
      <c r="H242">
        <v>0</v>
      </c>
      <c r="I242">
        <v>0</v>
      </c>
      <c r="J242">
        <v>3</v>
      </c>
      <c r="K242">
        <v>14</v>
      </c>
      <c r="L242">
        <v>0</v>
      </c>
      <c r="M242">
        <v>3</v>
      </c>
      <c r="N242">
        <v>2</v>
      </c>
      <c r="O242">
        <v>2</v>
      </c>
      <c r="P242">
        <v>10660000</v>
      </c>
      <c r="Q242">
        <v>0.58380659341911145</v>
      </c>
    </row>
    <row r="243" spans="1:17" x14ac:dyDescent="0.25">
      <c r="A243" t="str">
        <f t="shared" ca="1" si="3"/>
        <v>META;PUERTO GAITÁN;Total</v>
      </c>
      <c r="B243" t="str">
        <f ca="1">+IFERROR(_xlfn.XLOOKUP(C243,DIVIPOLA!G:G,DIVIPOLA!F:F),C243)</f>
        <v>META</v>
      </c>
      <c r="C243" t="s">
        <v>34</v>
      </c>
      <c r="D243" t="s">
        <v>244</v>
      </c>
      <c r="E243" t="s">
        <v>15</v>
      </c>
      <c r="F243">
        <v>5</v>
      </c>
      <c r="G243">
        <v>3.9370078740157481</v>
      </c>
      <c r="H243">
        <v>0</v>
      </c>
      <c r="I243">
        <v>0</v>
      </c>
      <c r="J243">
        <v>17</v>
      </c>
      <c r="K243">
        <v>25</v>
      </c>
      <c r="L243">
        <v>21</v>
      </c>
      <c r="M243">
        <v>11</v>
      </c>
      <c r="N243">
        <v>32</v>
      </c>
      <c r="O243">
        <v>8</v>
      </c>
      <c r="P243">
        <v>38522575</v>
      </c>
      <c r="Q243">
        <v>2.109731076968314</v>
      </c>
    </row>
    <row r="244" spans="1:17" x14ac:dyDescent="0.25">
      <c r="A244" t="str">
        <f t="shared" ca="1" si="3"/>
        <v>META;RESTREPO;Total</v>
      </c>
      <c r="B244" t="str">
        <f ca="1">+IFERROR(_xlfn.XLOOKUP(C244,DIVIPOLA!G:G,DIVIPOLA!F:F),C244)</f>
        <v>META</v>
      </c>
      <c r="C244" t="s">
        <v>34</v>
      </c>
      <c r="D244" t="s">
        <v>245</v>
      </c>
      <c r="E244" t="s">
        <v>15</v>
      </c>
      <c r="F244">
        <v>4</v>
      </c>
      <c r="G244">
        <v>3.1496062992125982</v>
      </c>
      <c r="H244">
        <v>0</v>
      </c>
      <c r="I244">
        <v>0</v>
      </c>
      <c r="J244">
        <v>13</v>
      </c>
      <c r="K244">
        <v>7</v>
      </c>
      <c r="L244">
        <v>8</v>
      </c>
      <c r="M244">
        <v>0</v>
      </c>
      <c r="N244">
        <v>8</v>
      </c>
      <c r="O244">
        <v>7</v>
      </c>
      <c r="P244">
        <v>15149875</v>
      </c>
      <c r="Q244">
        <v>0.8296995229338987</v>
      </c>
    </row>
    <row r="245" spans="1:17" x14ac:dyDescent="0.25">
      <c r="A245" t="str">
        <f t="shared" ca="1" si="3"/>
        <v>META;SAN MARTÍN;Total</v>
      </c>
      <c r="B245" t="str">
        <f ca="1">+IFERROR(_xlfn.XLOOKUP(C245,DIVIPOLA!G:G,DIVIPOLA!F:F),C245)</f>
        <v>META</v>
      </c>
      <c r="C245" t="s">
        <v>34</v>
      </c>
      <c r="D245" t="s">
        <v>170</v>
      </c>
      <c r="E245" t="s">
        <v>15</v>
      </c>
      <c r="F245">
        <v>1</v>
      </c>
      <c r="G245">
        <v>0.78740157480314954</v>
      </c>
      <c r="H245">
        <v>0</v>
      </c>
      <c r="I245">
        <v>0</v>
      </c>
      <c r="J245">
        <v>5</v>
      </c>
      <c r="K245">
        <v>11</v>
      </c>
      <c r="L245">
        <v>0</v>
      </c>
      <c r="M245">
        <v>0</v>
      </c>
      <c r="N245">
        <v>3</v>
      </c>
      <c r="O245">
        <v>0</v>
      </c>
      <c r="P245">
        <v>8255000</v>
      </c>
      <c r="Q245">
        <v>0.45209413026967771</v>
      </c>
    </row>
    <row r="246" spans="1:17" x14ac:dyDescent="0.25">
      <c r="A246" t="str">
        <f t="shared" ca="1" si="3"/>
        <v>META;VILLAVICENCIO;Total</v>
      </c>
      <c r="B246" t="str">
        <f ca="1">+IFERROR(_xlfn.XLOOKUP(C246,DIVIPOLA!G:G,DIVIPOLA!F:F),C246)</f>
        <v>META</v>
      </c>
      <c r="C246" t="s">
        <v>34</v>
      </c>
      <c r="D246" t="s">
        <v>246</v>
      </c>
      <c r="E246" t="s">
        <v>15</v>
      </c>
      <c r="F246">
        <v>102</v>
      </c>
      <c r="G246">
        <v>80.314960629921259</v>
      </c>
      <c r="H246">
        <v>5</v>
      </c>
      <c r="I246">
        <v>7</v>
      </c>
      <c r="J246">
        <v>1176</v>
      </c>
      <c r="K246">
        <v>891</v>
      </c>
      <c r="L246">
        <v>944</v>
      </c>
      <c r="M246">
        <v>374</v>
      </c>
      <c r="N246">
        <v>813</v>
      </c>
      <c r="O246">
        <v>251</v>
      </c>
      <c r="P246">
        <v>1589855475</v>
      </c>
      <c r="Q246">
        <v>87.070179070213243</v>
      </c>
    </row>
    <row r="247" spans="1:17" x14ac:dyDescent="0.25">
      <c r="A247" t="str">
        <f t="shared" ca="1" si="3"/>
        <v>NARIÑO;BUESACO;Total</v>
      </c>
      <c r="B247" t="str">
        <f ca="1">+IFERROR(_xlfn.XLOOKUP(C247,DIVIPOLA!G:G,DIVIPOLA!F:F),C247)</f>
        <v>NARIÑO</v>
      </c>
      <c r="C247" t="s">
        <v>35</v>
      </c>
      <c r="D247" t="s">
        <v>247</v>
      </c>
      <c r="E247" t="s">
        <v>15</v>
      </c>
      <c r="F247">
        <v>1</v>
      </c>
      <c r="G247">
        <v>1.149425287356322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1</v>
      </c>
      <c r="N247">
        <v>0</v>
      </c>
      <c r="O247">
        <v>0</v>
      </c>
      <c r="P247">
        <v>427050</v>
      </c>
      <c r="Q247">
        <v>3.9556354710321963E-2</v>
      </c>
    </row>
    <row r="248" spans="1:17" x14ac:dyDescent="0.25">
      <c r="A248" t="str">
        <f t="shared" ca="1" si="3"/>
        <v>NARIÑO;EL ROSARIO;Total</v>
      </c>
      <c r="B248" t="str">
        <f ca="1">+IFERROR(_xlfn.XLOOKUP(C248,DIVIPOLA!G:G,DIVIPOLA!F:F),C248)</f>
        <v>NARIÑO</v>
      </c>
      <c r="C248" t="s">
        <v>35</v>
      </c>
      <c r="D248" t="s">
        <v>248</v>
      </c>
      <c r="E248" t="s">
        <v>15</v>
      </c>
      <c r="F248">
        <v>1</v>
      </c>
      <c r="G248">
        <v>1.149425287356322</v>
      </c>
      <c r="H248">
        <v>0</v>
      </c>
      <c r="I248">
        <v>0</v>
      </c>
      <c r="J248">
        <v>0</v>
      </c>
      <c r="K248">
        <v>2</v>
      </c>
      <c r="L248">
        <v>0</v>
      </c>
      <c r="M248">
        <v>0</v>
      </c>
      <c r="N248">
        <v>0</v>
      </c>
      <c r="O248">
        <v>0</v>
      </c>
      <c r="P248">
        <v>1040000</v>
      </c>
      <c r="Q248">
        <v>9.6332066265624225E-2</v>
      </c>
    </row>
    <row r="249" spans="1:17" x14ac:dyDescent="0.25">
      <c r="A249" t="str">
        <f t="shared" ca="1" si="3"/>
        <v>NARIÑO;IPIALES;Total</v>
      </c>
      <c r="B249" t="str">
        <f ca="1">+IFERROR(_xlfn.XLOOKUP(C249,DIVIPOLA!G:G,DIVIPOLA!F:F),C249)</f>
        <v>NARIÑO</v>
      </c>
      <c r="C249" t="s">
        <v>35</v>
      </c>
      <c r="D249" t="s">
        <v>249</v>
      </c>
      <c r="E249" t="s">
        <v>15</v>
      </c>
      <c r="F249">
        <v>7</v>
      </c>
      <c r="G249">
        <v>8.0459770114942533</v>
      </c>
      <c r="H249">
        <v>0</v>
      </c>
      <c r="I249">
        <v>0</v>
      </c>
      <c r="J249">
        <v>17</v>
      </c>
      <c r="K249">
        <v>50</v>
      </c>
      <c r="L249">
        <v>17</v>
      </c>
      <c r="M249">
        <v>22</v>
      </c>
      <c r="N249">
        <v>1</v>
      </c>
      <c r="O249">
        <v>1</v>
      </c>
      <c r="P249">
        <v>46594600</v>
      </c>
      <c r="Q249">
        <v>4.3159173988656301</v>
      </c>
    </row>
    <row r="250" spans="1:17" x14ac:dyDescent="0.25">
      <c r="A250" t="str">
        <f t="shared" ca="1" si="3"/>
        <v>NARIÑO;LA UNIÓN;Total</v>
      </c>
      <c r="B250" t="str">
        <f ca="1">+IFERROR(_xlfn.XLOOKUP(C250,DIVIPOLA!G:G,DIVIPOLA!F:F),C250)</f>
        <v>NARIÑO</v>
      </c>
      <c r="C250" t="s">
        <v>35</v>
      </c>
      <c r="D250" t="s">
        <v>79</v>
      </c>
      <c r="E250" t="s">
        <v>15</v>
      </c>
      <c r="F250">
        <v>2</v>
      </c>
      <c r="G250">
        <v>2.298850574712644</v>
      </c>
      <c r="H250">
        <v>0</v>
      </c>
      <c r="I250">
        <v>0</v>
      </c>
      <c r="J250">
        <v>13</v>
      </c>
      <c r="K250">
        <v>52</v>
      </c>
      <c r="L250">
        <v>0</v>
      </c>
      <c r="M250">
        <v>5</v>
      </c>
      <c r="N250">
        <v>2</v>
      </c>
      <c r="O250">
        <v>4</v>
      </c>
      <c r="P250">
        <v>36305750</v>
      </c>
      <c r="Q250">
        <v>3.3628922257915259</v>
      </c>
    </row>
    <row r="251" spans="1:17" x14ac:dyDescent="0.25">
      <c r="A251" t="str">
        <f t="shared" ca="1" si="3"/>
        <v>NARIÑO;MOSQUERA;Total</v>
      </c>
      <c r="B251" t="str">
        <f ca="1">+IFERROR(_xlfn.XLOOKUP(C251,DIVIPOLA!G:G,DIVIPOLA!F:F),C251)</f>
        <v>NARIÑO</v>
      </c>
      <c r="C251" t="s">
        <v>35</v>
      </c>
      <c r="D251" t="s">
        <v>193</v>
      </c>
      <c r="E251" t="s">
        <v>15</v>
      </c>
      <c r="F251">
        <v>1</v>
      </c>
      <c r="G251">
        <v>1.149425287356322</v>
      </c>
      <c r="H251">
        <v>0</v>
      </c>
      <c r="I251">
        <v>0</v>
      </c>
      <c r="J251">
        <v>1</v>
      </c>
      <c r="K251">
        <v>2</v>
      </c>
      <c r="L251">
        <v>3</v>
      </c>
      <c r="M251">
        <v>2</v>
      </c>
      <c r="N251">
        <v>3</v>
      </c>
      <c r="O251">
        <v>2</v>
      </c>
      <c r="P251">
        <v>4225000</v>
      </c>
      <c r="Q251">
        <v>0.39134901920409843</v>
      </c>
    </row>
    <row r="252" spans="1:17" x14ac:dyDescent="0.25">
      <c r="A252" t="str">
        <f t="shared" ca="1" si="3"/>
        <v>NARIÑO;NARIÑO;Total</v>
      </c>
      <c r="B252" t="str">
        <f ca="1">+IFERROR(_xlfn.XLOOKUP(C252,DIVIPOLA!G:G,DIVIPOLA!F:F),C252)</f>
        <v>NARIÑO</v>
      </c>
      <c r="C252" t="s">
        <v>35</v>
      </c>
      <c r="D252" t="s">
        <v>35</v>
      </c>
      <c r="E252" t="s">
        <v>15</v>
      </c>
      <c r="F252">
        <v>1</v>
      </c>
      <c r="G252">
        <v>1.149425287356322</v>
      </c>
      <c r="H252">
        <v>0</v>
      </c>
      <c r="I252">
        <v>0</v>
      </c>
      <c r="J252">
        <v>30</v>
      </c>
      <c r="K252">
        <v>27</v>
      </c>
      <c r="L252">
        <v>15</v>
      </c>
      <c r="M252">
        <v>0</v>
      </c>
      <c r="N252">
        <v>34</v>
      </c>
      <c r="O252">
        <v>45</v>
      </c>
      <c r="P252">
        <v>52920400</v>
      </c>
      <c r="Q252">
        <v>4.9018571919262888</v>
      </c>
    </row>
    <row r="253" spans="1:17" x14ac:dyDescent="0.25">
      <c r="A253" t="str">
        <f t="shared" ca="1" si="3"/>
        <v>NARIÑO;PASTO;Total</v>
      </c>
      <c r="B253" t="str">
        <f ca="1">+IFERROR(_xlfn.XLOOKUP(C253,DIVIPOLA!G:G,DIVIPOLA!F:F),C253)</f>
        <v>NARIÑO</v>
      </c>
      <c r="C253" t="s">
        <v>35</v>
      </c>
      <c r="D253" t="s">
        <v>250</v>
      </c>
      <c r="E253" t="s">
        <v>15</v>
      </c>
      <c r="F253">
        <v>71</v>
      </c>
      <c r="G253">
        <v>81.609195402298852</v>
      </c>
      <c r="H253">
        <v>2</v>
      </c>
      <c r="I253">
        <v>13</v>
      </c>
      <c r="J253">
        <v>451</v>
      </c>
      <c r="K253">
        <v>534</v>
      </c>
      <c r="L253">
        <v>744</v>
      </c>
      <c r="M253">
        <v>307</v>
      </c>
      <c r="N253">
        <v>373</v>
      </c>
      <c r="O253">
        <v>185</v>
      </c>
      <c r="P253">
        <v>934056175</v>
      </c>
      <c r="Q253">
        <v>86.518808986457216</v>
      </c>
    </row>
    <row r="254" spans="1:17" x14ac:dyDescent="0.25">
      <c r="A254" t="str">
        <f t="shared" ca="1" si="3"/>
        <v>NARIÑO;SAN ANDRÉS DE TUMACO;Total</v>
      </c>
      <c r="B254" t="str">
        <f ca="1">+IFERROR(_xlfn.XLOOKUP(C254,DIVIPOLA!G:G,DIVIPOLA!F:F),C254)</f>
        <v>NARIÑO</v>
      </c>
      <c r="C254" t="s">
        <v>35</v>
      </c>
      <c r="D254" t="s">
        <v>251</v>
      </c>
      <c r="E254" t="s">
        <v>15</v>
      </c>
      <c r="F254">
        <v>1</v>
      </c>
      <c r="G254">
        <v>1.149425287356322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1</v>
      </c>
      <c r="N254">
        <v>0</v>
      </c>
      <c r="O254">
        <v>1</v>
      </c>
      <c r="P254">
        <v>715000</v>
      </c>
      <c r="Q254">
        <v>6.6228295557616668E-2</v>
      </c>
    </row>
    <row r="255" spans="1:17" x14ac:dyDescent="0.25">
      <c r="A255" t="str">
        <f t="shared" ca="1" si="3"/>
        <v>NARIÑO;TAMINANGO;Total</v>
      </c>
      <c r="B255" t="str">
        <f ca="1">+IFERROR(_xlfn.XLOOKUP(C255,DIVIPOLA!G:G,DIVIPOLA!F:F),C255)</f>
        <v>NARIÑO</v>
      </c>
      <c r="C255" t="s">
        <v>35</v>
      </c>
      <c r="D255" t="s">
        <v>252</v>
      </c>
      <c r="E255" t="s">
        <v>15</v>
      </c>
      <c r="F255">
        <v>1</v>
      </c>
      <c r="G255">
        <v>1.149425287356322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4</v>
      </c>
      <c r="N255">
        <v>0</v>
      </c>
      <c r="O255">
        <v>3</v>
      </c>
      <c r="P255">
        <v>2535000</v>
      </c>
      <c r="Q255">
        <v>0.23480941152245899</v>
      </c>
    </row>
    <row r="256" spans="1:17" x14ac:dyDescent="0.25">
      <c r="A256" t="str">
        <f t="shared" ca="1" si="3"/>
        <v>NARIÑO;TÚQUERRES;Total</v>
      </c>
      <c r="B256" t="str">
        <f ca="1">+IFERROR(_xlfn.XLOOKUP(C256,DIVIPOLA!G:G,DIVIPOLA!F:F),C256)</f>
        <v>NARIÑO</v>
      </c>
      <c r="C256" t="s">
        <v>35</v>
      </c>
      <c r="D256" t="s">
        <v>253</v>
      </c>
      <c r="E256" t="s">
        <v>15</v>
      </c>
      <c r="F256">
        <v>1</v>
      </c>
      <c r="G256">
        <v>1.149425287356322</v>
      </c>
      <c r="H256">
        <v>0</v>
      </c>
      <c r="I256">
        <v>0</v>
      </c>
      <c r="J256">
        <v>1</v>
      </c>
      <c r="K256">
        <v>0</v>
      </c>
      <c r="L256">
        <v>0</v>
      </c>
      <c r="M256">
        <v>1</v>
      </c>
      <c r="N256">
        <v>0</v>
      </c>
      <c r="O256">
        <v>0</v>
      </c>
      <c r="P256">
        <v>780000</v>
      </c>
      <c r="Q256">
        <v>7.2249049699218179E-2</v>
      </c>
    </row>
    <row r="257" spans="1:17" x14ac:dyDescent="0.25">
      <c r="A257" t="str">
        <f t="shared" ca="1" si="3"/>
        <v>NORTE_DE_SANTANDER;CHINÁCOTA;Total</v>
      </c>
      <c r="B257" t="str">
        <f ca="1">+IFERROR(_xlfn.XLOOKUP(C257,DIVIPOLA!G:G,DIVIPOLA!F:F),C257)</f>
        <v>NORTE_DE_SANTANDER</v>
      </c>
      <c r="C257" t="s">
        <v>1186</v>
      </c>
      <c r="D257" t="s">
        <v>254</v>
      </c>
      <c r="E257" t="s">
        <v>15</v>
      </c>
      <c r="F257">
        <v>2</v>
      </c>
      <c r="G257">
        <v>0.72992700729927007</v>
      </c>
      <c r="H257">
        <v>0</v>
      </c>
      <c r="I257">
        <v>0</v>
      </c>
      <c r="J257">
        <v>9</v>
      </c>
      <c r="K257">
        <v>13</v>
      </c>
      <c r="L257">
        <v>2</v>
      </c>
      <c r="M257">
        <v>0</v>
      </c>
      <c r="N257">
        <v>1</v>
      </c>
      <c r="O257">
        <v>9</v>
      </c>
      <c r="P257">
        <v>14212575</v>
      </c>
      <c r="Q257">
        <v>0.30841433520493472</v>
      </c>
    </row>
    <row r="258" spans="1:17" x14ac:dyDescent="0.25">
      <c r="A258" t="str">
        <f t="shared" ca="1" si="3"/>
        <v>NORTE_DE_SANTANDER;CUCUTILLA;Total</v>
      </c>
      <c r="B258" t="str">
        <f ca="1">+IFERROR(_xlfn.XLOOKUP(C258,DIVIPOLA!G:G,DIVIPOLA!F:F),C258)</f>
        <v>NORTE_DE_SANTANDER</v>
      </c>
      <c r="C258" t="s">
        <v>1186</v>
      </c>
      <c r="D258" t="s">
        <v>255</v>
      </c>
      <c r="E258" t="s">
        <v>15</v>
      </c>
      <c r="F258">
        <v>1</v>
      </c>
      <c r="G258">
        <v>0.36496350364963498</v>
      </c>
      <c r="H258">
        <v>0</v>
      </c>
      <c r="I258">
        <v>0</v>
      </c>
      <c r="J258">
        <v>21</v>
      </c>
      <c r="K258">
        <v>5</v>
      </c>
      <c r="L258">
        <v>2</v>
      </c>
      <c r="M258">
        <v>0</v>
      </c>
      <c r="N258">
        <v>40</v>
      </c>
      <c r="O258">
        <v>8</v>
      </c>
      <c r="P258">
        <v>22061975</v>
      </c>
      <c r="Q258">
        <v>0.47874712027432659</v>
      </c>
    </row>
    <row r="259" spans="1:17" x14ac:dyDescent="0.25">
      <c r="A259" t="str">
        <f t="shared" ref="A259:A322" ca="1" si="4">B259&amp;";"&amp;D259&amp;";"&amp;E259</f>
        <v>NORTE_DE_SANTANDER;LA ESPERANZA;Total</v>
      </c>
      <c r="B259" t="str">
        <f ca="1">+IFERROR(_xlfn.XLOOKUP(C259,DIVIPOLA!G:G,DIVIPOLA!F:F),C259)</f>
        <v>NORTE_DE_SANTANDER</v>
      </c>
      <c r="C259" t="s">
        <v>1186</v>
      </c>
      <c r="D259" t="s">
        <v>256</v>
      </c>
      <c r="E259" t="s">
        <v>15</v>
      </c>
      <c r="F259">
        <v>1</v>
      </c>
      <c r="G259">
        <v>0.36496350364963498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4</v>
      </c>
      <c r="O259">
        <v>0</v>
      </c>
      <c r="P259">
        <v>780000</v>
      </c>
      <c r="Q259">
        <v>1.6926080000270821E-2</v>
      </c>
    </row>
    <row r="260" spans="1:17" x14ac:dyDescent="0.25">
      <c r="A260" t="str">
        <f t="shared" ca="1" si="4"/>
        <v>NORTE_DE_SANTANDER;LOS PATIOS;Total</v>
      </c>
      <c r="B260" t="str">
        <f ca="1">+IFERROR(_xlfn.XLOOKUP(C260,DIVIPOLA!G:G,DIVIPOLA!F:F),C260)</f>
        <v>NORTE_DE_SANTANDER</v>
      </c>
      <c r="C260" t="s">
        <v>1186</v>
      </c>
      <c r="D260" t="s">
        <v>257</v>
      </c>
      <c r="E260" t="s">
        <v>15</v>
      </c>
      <c r="F260">
        <v>11</v>
      </c>
      <c r="G260">
        <v>4.0145985401459852</v>
      </c>
      <c r="H260">
        <v>0</v>
      </c>
      <c r="I260">
        <v>0</v>
      </c>
      <c r="J260">
        <v>344</v>
      </c>
      <c r="K260">
        <v>88</v>
      </c>
      <c r="L260">
        <v>255</v>
      </c>
      <c r="M260">
        <v>104</v>
      </c>
      <c r="N260">
        <v>445</v>
      </c>
      <c r="O260">
        <v>50</v>
      </c>
      <c r="P260">
        <v>397844850</v>
      </c>
      <c r="Q260">
        <v>8.6332740497381319</v>
      </c>
    </row>
    <row r="261" spans="1:17" x14ac:dyDescent="0.25">
      <c r="A261" t="str">
        <f t="shared" ca="1" si="4"/>
        <v>NORTE_DE_SANTANDER;OCAÑA;Total</v>
      </c>
      <c r="B261" t="str">
        <f ca="1">+IFERROR(_xlfn.XLOOKUP(C261,DIVIPOLA!G:G,DIVIPOLA!F:F),C261)</f>
        <v>NORTE_DE_SANTANDER</v>
      </c>
      <c r="C261" t="s">
        <v>1186</v>
      </c>
      <c r="D261" t="s">
        <v>258</v>
      </c>
      <c r="E261" t="s">
        <v>15</v>
      </c>
      <c r="F261">
        <v>10</v>
      </c>
      <c r="G261">
        <v>3.6496350364963499</v>
      </c>
      <c r="H261">
        <v>0</v>
      </c>
      <c r="I261">
        <v>0</v>
      </c>
      <c r="J261">
        <v>149</v>
      </c>
      <c r="K261">
        <v>144</v>
      </c>
      <c r="L261">
        <v>76</v>
      </c>
      <c r="M261">
        <v>87</v>
      </c>
      <c r="N261">
        <v>160</v>
      </c>
      <c r="O261">
        <v>65</v>
      </c>
      <c r="P261">
        <v>243815325</v>
      </c>
      <c r="Q261">
        <v>5.2908175592846529</v>
      </c>
    </row>
    <row r="262" spans="1:17" x14ac:dyDescent="0.25">
      <c r="A262" t="str">
        <f t="shared" ca="1" si="4"/>
        <v>NORTE_DE_SANTANDER;PAMPLONA;Total</v>
      </c>
      <c r="B262" t="str">
        <f ca="1">+IFERROR(_xlfn.XLOOKUP(C262,DIVIPOLA!G:G,DIVIPOLA!F:F),C262)</f>
        <v>NORTE_DE_SANTANDER</v>
      </c>
      <c r="C262" t="s">
        <v>1186</v>
      </c>
      <c r="D262" t="s">
        <v>259</v>
      </c>
      <c r="E262" t="s">
        <v>15</v>
      </c>
      <c r="F262">
        <v>2</v>
      </c>
      <c r="G262">
        <v>0.72992700729927007</v>
      </c>
      <c r="H262">
        <v>0</v>
      </c>
      <c r="I262">
        <v>0</v>
      </c>
      <c r="J262">
        <v>1</v>
      </c>
      <c r="K262">
        <v>0</v>
      </c>
      <c r="L262">
        <v>0</v>
      </c>
      <c r="M262">
        <v>0</v>
      </c>
      <c r="N262">
        <v>2</v>
      </c>
      <c r="O262">
        <v>0</v>
      </c>
      <c r="P262">
        <v>817050</v>
      </c>
      <c r="Q262">
        <v>1.7730068800283681E-2</v>
      </c>
    </row>
    <row r="263" spans="1:17" x14ac:dyDescent="0.25">
      <c r="A263" t="str">
        <f t="shared" ca="1" si="4"/>
        <v>NORTE_DE_SANTANDER;SAN JOSÉ DE CÚCUTA;Total</v>
      </c>
      <c r="B263" t="str">
        <f ca="1">+IFERROR(_xlfn.XLOOKUP(C263,DIVIPOLA!G:G,DIVIPOLA!F:F),C263)</f>
        <v>NORTE_DE_SANTANDER</v>
      </c>
      <c r="C263" t="s">
        <v>1186</v>
      </c>
      <c r="D263" t="s">
        <v>260</v>
      </c>
      <c r="E263" t="s">
        <v>15</v>
      </c>
      <c r="F263">
        <v>234</v>
      </c>
      <c r="G263">
        <v>85.40145985401459</v>
      </c>
      <c r="H263">
        <v>31</v>
      </c>
      <c r="I263">
        <v>7</v>
      </c>
      <c r="J263">
        <v>3646</v>
      </c>
      <c r="K263">
        <v>2759</v>
      </c>
      <c r="L263">
        <v>1389</v>
      </c>
      <c r="M263">
        <v>696</v>
      </c>
      <c r="N263">
        <v>858</v>
      </c>
      <c r="O263">
        <v>343</v>
      </c>
      <c r="P263">
        <v>3847354550</v>
      </c>
      <c r="Q263">
        <v>83.487988336802474</v>
      </c>
    </row>
    <row r="264" spans="1:17" x14ac:dyDescent="0.25">
      <c r="A264" t="str">
        <f t="shared" ca="1" si="4"/>
        <v>NORTE_DE_SANTANDER;SARDINATA;Total</v>
      </c>
      <c r="B264" t="str">
        <f ca="1">+IFERROR(_xlfn.XLOOKUP(C264,DIVIPOLA!G:G,DIVIPOLA!F:F),C264)</f>
        <v>NORTE_DE_SANTANDER</v>
      </c>
      <c r="C264" t="s">
        <v>1186</v>
      </c>
      <c r="D264" t="s">
        <v>261</v>
      </c>
      <c r="E264" t="s">
        <v>15</v>
      </c>
      <c r="F264">
        <v>1</v>
      </c>
      <c r="G264">
        <v>0.36496350364963498</v>
      </c>
      <c r="H264">
        <v>0</v>
      </c>
      <c r="I264">
        <v>0</v>
      </c>
      <c r="J264">
        <v>1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390000</v>
      </c>
      <c r="Q264">
        <v>8.4630400001354088E-3</v>
      </c>
    </row>
    <row r="265" spans="1:17" x14ac:dyDescent="0.25">
      <c r="A265" t="str">
        <f t="shared" ca="1" si="4"/>
        <v>NORTE_DE_SANTANDER;TIBÚ;Total</v>
      </c>
      <c r="B265" t="str">
        <f ca="1">+IFERROR(_xlfn.XLOOKUP(C265,DIVIPOLA!G:G,DIVIPOLA!F:F),C265)</f>
        <v>NORTE_DE_SANTANDER</v>
      </c>
      <c r="C265" t="s">
        <v>1186</v>
      </c>
      <c r="D265" t="s">
        <v>262</v>
      </c>
      <c r="E265" t="s">
        <v>15</v>
      </c>
      <c r="F265">
        <v>6</v>
      </c>
      <c r="G265">
        <v>2.1897810218978102</v>
      </c>
      <c r="H265">
        <v>0</v>
      </c>
      <c r="I265">
        <v>0</v>
      </c>
      <c r="J265">
        <v>53</v>
      </c>
      <c r="K265">
        <v>53</v>
      </c>
      <c r="L265">
        <v>13</v>
      </c>
      <c r="M265">
        <v>1</v>
      </c>
      <c r="N265">
        <v>25</v>
      </c>
      <c r="O265">
        <v>13</v>
      </c>
      <c r="P265">
        <v>61544600</v>
      </c>
      <c r="Q265">
        <v>1.3355241322880349</v>
      </c>
    </row>
    <row r="266" spans="1:17" x14ac:dyDescent="0.25">
      <c r="A266" t="str">
        <f t="shared" ca="1" si="4"/>
        <v>NORTE_DE_SANTANDER;VILLA DEL ROSARIO;Total</v>
      </c>
      <c r="B266" t="str">
        <f ca="1">+IFERROR(_xlfn.XLOOKUP(C266,DIVIPOLA!G:G,DIVIPOLA!F:F),C266)</f>
        <v>NORTE_DE_SANTANDER</v>
      </c>
      <c r="C266" t="s">
        <v>1186</v>
      </c>
      <c r="D266" t="s">
        <v>263</v>
      </c>
      <c r="E266" t="s">
        <v>15</v>
      </c>
      <c r="F266">
        <v>6</v>
      </c>
      <c r="G266">
        <v>2.1897810218978102</v>
      </c>
      <c r="H266">
        <v>0</v>
      </c>
      <c r="I266">
        <v>0</v>
      </c>
      <c r="J266">
        <v>20</v>
      </c>
      <c r="K266">
        <v>6</v>
      </c>
      <c r="L266">
        <v>1</v>
      </c>
      <c r="M266">
        <v>9</v>
      </c>
      <c r="N266">
        <v>15</v>
      </c>
      <c r="O266">
        <v>4</v>
      </c>
      <c r="P266">
        <v>19452225</v>
      </c>
      <c r="Q266">
        <v>0.42211527760675382</v>
      </c>
    </row>
    <row r="267" spans="1:17" x14ac:dyDescent="0.25">
      <c r="A267" t="str">
        <f t="shared" ca="1" si="4"/>
        <v>PUTUMAYO;MOCOA;Total</v>
      </c>
      <c r="B267" t="str">
        <f ca="1">+IFERROR(_xlfn.XLOOKUP(C267,DIVIPOLA!G:G,DIVIPOLA!F:F),C267)</f>
        <v>PUTUMAYO</v>
      </c>
      <c r="C267" t="s">
        <v>36</v>
      </c>
      <c r="D267" t="s">
        <v>264</v>
      </c>
      <c r="E267" t="s">
        <v>15</v>
      </c>
      <c r="F267">
        <v>4</v>
      </c>
      <c r="G267">
        <v>28.571428571428569</v>
      </c>
      <c r="H267">
        <v>0</v>
      </c>
      <c r="I267">
        <v>0</v>
      </c>
      <c r="J267">
        <v>105</v>
      </c>
      <c r="K267">
        <v>25</v>
      </c>
      <c r="L267">
        <v>46</v>
      </c>
      <c r="M267">
        <v>19</v>
      </c>
      <c r="N267">
        <v>14</v>
      </c>
      <c r="O267">
        <v>0</v>
      </c>
      <c r="P267">
        <v>76050000</v>
      </c>
      <c r="Q267">
        <v>59.212773764186387</v>
      </c>
    </row>
    <row r="268" spans="1:17" x14ac:dyDescent="0.25">
      <c r="A268" t="str">
        <f t="shared" ca="1" si="4"/>
        <v>PUTUMAYO;ORITO;Total</v>
      </c>
      <c r="B268" t="str">
        <f ca="1">+IFERROR(_xlfn.XLOOKUP(C268,DIVIPOLA!G:G,DIVIPOLA!F:F),C268)</f>
        <v>PUTUMAYO</v>
      </c>
      <c r="C268" t="s">
        <v>36</v>
      </c>
      <c r="D268" t="s">
        <v>265</v>
      </c>
      <c r="E268" t="s">
        <v>15</v>
      </c>
      <c r="F268">
        <v>2</v>
      </c>
      <c r="G268">
        <v>14.285714285714279</v>
      </c>
      <c r="H268">
        <v>0</v>
      </c>
      <c r="I268">
        <v>0</v>
      </c>
      <c r="J268">
        <v>4</v>
      </c>
      <c r="K268">
        <v>1</v>
      </c>
      <c r="L268">
        <v>0</v>
      </c>
      <c r="M268">
        <v>0</v>
      </c>
      <c r="N268">
        <v>5</v>
      </c>
      <c r="O268">
        <v>5</v>
      </c>
      <c r="P268">
        <v>4680000</v>
      </c>
      <c r="Q268">
        <v>3.643863000873008</v>
      </c>
    </row>
    <row r="269" spans="1:17" x14ac:dyDescent="0.25">
      <c r="A269" t="str">
        <f t="shared" ca="1" si="4"/>
        <v>PUTUMAYO;PUERTO ASÍS;Total</v>
      </c>
      <c r="B269" t="str">
        <f ca="1">+IFERROR(_xlfn.XLOOKUP(C269,DIVIPOLA!G:G,DIVIPOLA!F:F),C269)</f>
        <v>PUTUMAYO</v>
      </c>
      <c r="C269" t="s">
        <v>36</v>
      </c>
      <c r="D269" t="s">
        <v>266</v>
      </c>
      <c r="E269" t="s">
        <v>15</v>
      </c>
      <c r="F269">
        <v>6</v>
      </c>
      <c r="G269">
        <v>42.857142857142847</v>
      </c>
      <c r="H269">
        <v>0</v>
      </c>
      <c r="I269">
        <v>0</v>
      </c>
      <c r="J269">
        <v>6</v>
      </c>
      <c r="K269">
        <v>55</v>
      </c>
      <c r="L269">
        <v>6</v>
      </c>
      <c r="M269">
        <v>18</v>
      </c>
      <c r="N269">
        <v>8</v>
      </c>
      <c r="O269">
        <v>9</v>
      </c>
      <c r="P269">
        <v>44641025</v>
      </c>
      <c r="Q269">
        <v>34.757645153535691</v>
      </c>
    </row>
    <row r="270" spans="1:17" x14ac:dyDescent="0.25">
      <c r="A270" t="str">
        <f t="shared" ca="1" si="4"/>
        <v>PUTUMAYO;SIBUNDOY;Total</v>
      </c>
      <c r="B270" t="str">
        <f ca="1">+IFERROR(_xlfn.XLOOKUP(C270,DIVIPOLA!G:G,DIVIPOLA!F:F),C270)</f>
        <v>PUTUMAYO</v>
      </c>
      <c r="C270" t="s">
        <v>36</v>
      </c>
      <c r="D270" t="s">
        <v>267</v>
      </c>
      <c r="E270" t="s">
        <v>15</v>
      </c>
      <c r="F270">
        <v>1</v>
      </c>
      <c r="G270">
        <v>7.1428571428571423</v>
      </c>
      <c r="H270">
        <v>0</v>
      </c>
      <c r="I270">
        <v>0</v>
      </c>
      <c r="J270">
        <v>5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2024100</v>
      </c>
      <c r="Q270">
        <v>1.575970747877576</v>
      </c>
    </row>
    <row r="271" spans="1:17" x14ac:dyDescent="0.25">
      <c r="A271" t="str">
        <f t="shared" ca="1" si="4"/>
        <v>PUTUMAYO;VALLE DEL GUAMUEZ;Total</v>
      </c>
      <c r="B271" t="str">
        <f ca="1">+IFERROR(_xlfn.XLOOKUP(C271,DIVIPOLA!G:G,DIVIPOLA!F:F),C271)</f>
        <v>PUTUMAYO</v>
      </c>
      <c r="C271" t="s">
        <v>36</v>
      </c>
      <c r="D271" t="s">
        <v>268</v>
      </c>
      <c r="E271" t="s">
        <v>15</v>
      </c>
      <c r="F271">
        <v>1</v>
      </c>
      <c r="G271">
        <v>7.1428571428571423</v>
      </c>
      <c r="H271">
        <v>0</v>
      </c>
      <c r="I271">
        <v>0</v>
      </c>
      <c r="J271">
        <v>0</v>
      </c>
      <c r="K271">
        <v>2</v>
      </c>
      <c r="L271">
        <v>0</v>
      </c>
      <c r="M271">
        <v>0</v>
      </c>
      <c r="N271">
        <v>0</v>
      </c>
      <c r="O271">
        <v>0</v>
      </c>
      <c r="P271">
        <v>1040000</v>
      </c>
      <c r="Q271">
        <v>0.8097473335273353</v>
      </c>
    </row>
    <row r="272" spans="1:17" x14ac:dyDescent="0.25">
      <c r="A272" t="str">
        <f t="shared" ca="1" si="4"/>
        <v>QUINDÍO;ARMENIA;Total</v>
      </c>
      <c r="B272" t="str">
        <f ca="1">+IFERROR(_xlfn.XLOOKUP(C272,DIVIPOLA!G:G,DIVIPOLA!F:F),C272)</f>
        <v>QUINDÍO</v>
      </c>
      <c r="C272" t="s">
        <v>37</v>
      </c>
      <c r="D272" t="s">
        <v>51</v>
      </c>
      <c r="E272" t="s">
        <v>15</v>
      </c>
      <c r="F272">
        <v>77</v>
      </c>
      <c r="G272">
        <v>79.381443298969074</v>
      </c>
      <c r="H272">
        <v>6</v>
      </c>
      <c r="I272">
        <v>11</v>
      </c>
      <c r="J272">
        <v>6232</v>
      </c>
      <c r="K272">
        <v>3100</v>
      </c>
      <c r="L272">
        <v>2016</v>
      </c>
      <c r="M272">
        <v>905</v>
      </c>
      <c r="N272">
        <v>1546</v>
      </c>
      <c r="O272">
        <v>411</v>
      </c>
      <c r="P272">
        <v>5457332725</v>
      </c>
      <c r="Q272">
        <v>89.506792941455899</v>
      </c>
    </row>
    <row r="273" spans="1:17" x14ac:dyDescent="0.25">
      <c r="A273" t="str">
        <f t="shared" ca="1" si="4"/>
        <v>QUINDÍO;CALARCÁ;Total</v>
      </c>
      <c r="B273" t="str">
        <f ca="1">+IFERROR(_xlfn.XLOOKUP(C273,DIVIPOLA!G:G,DIVIPOLA!F:F),C273)</f>
        <v>QUINDÍO</v>
      </c>
      <c r="C273" t="s">
        <v>37</v>
      </c>
      <c r="D273" t="s">
        <v>269</v>
      </c>
      <c r="E273" t="s">
        <v>15</v>
      </c>
      <c r="F273">
        <v>8</v>
      </c>
      <c r="G273">
        <v>8.2474226804123703</v>
      </c>
      <c r="H273">
        <v>0</v>
      </c>
      <c r="I273">
        <v>0</v>
      </c>
      <c r="J273">
        <v>95</v>
      </c>
      <c r="K273">
        <v>36</v>
      </c>
      <c r="L273">
        <v>11</v>
      </c>
      <c r="M273">
        <v>39</v>
      </c>
      <c r="N273">
        <v>37</v>
      </c>
      <c r="O273">
        <v>12</v>
      </c>
      <c r="P273">
        <v>86646950</v>
      </c>
      <c r="Q273">
        <v>1.4211137571163359</v>
      </c>
    </row>
    <row r="274" spans="1:17" x14ac:dyDescent="0.25">
      <c r="A274" t="str">
        <f t="shared" ca="1" si="4"/>
        <v>QUINDÍO;CIRCASIA;Total</v>
      </c>
      <c r="B274" t="str">
        <f ca="1">+IFERROR(_xlfn.XLOOKUP(C274,DIVIPOLA!G:G,DIVIPOLA!F:F),C274)</f>
        <v>QUINDÍO</v>
      </c>
      <c r="C274" t="s">
        <v>37</v>
      </c>
      <c r="D274" t="s">
        <v>270</v>
      </c>
      <c r="E274" t="s">
        <v>15</v>
      </c>
      <c r="F274">
        <v>1</v>
      </c>
      <c r="G274">
        <v>1.0309278350515461</v>
      </c>
      <c r="H274">
        <v>0</v>
      </c>
      <c r="I274">
        <v>0</v>
      </c>
      <c r="J274">
        <v>0</v>
      </c>
      <c r="K274">
        <v>2</v>
      </c>
      <c r="L274">
        <v>0</v>
      </c>
      <c r="M274">
        <v>0</v>
      </c>
      <c r="N274">
        <v>0</v>
      </c>
      <c r="O274">
        <v>0</v>
      </c>
      <c r="P274">
        <v>1040000</v>
      </c>
      <c r="Q274">
        <v>1.7057245608772031E-2</v>
      </c>
    </row>
    <row r="275" spans="1:17" x14ac:dyDescent="0.25">
      <c r="A275" t="str">
        <f t="shared" ca="1" si="4"/>
        <v>QUINDÍO;LA TEBAIDA;Total</v>
      </c>
      <c r="B275" t="str">
        <f ca="1">+IFERROR(_xlfn.XLOOKUP(C275,DIVIPOLA!G:G,DIVIPOLA!F:F),C275)</f>
        <v>QUINDÍO</v>
      </c>
      <c r="C275" t="s">
        <v>37</v>
      </c>
      <c r="D275" t="s">
        <v>271</v>
      </c>
      <c r="E275" t="s">
        <v>15</v>
      </c>
      <c r="F275">
        <v>4</v>
      </c>
      <c r="G275">
        <v>4.1237113402061851</v>
      </c>
      <c r="H275">
        <v>0</v>
      </c>
      <c r="I275">
        <v>0</v>
      </c>
      <c r="J275">
        <v>392</v>
      </c>
      <c r="K275">
        <v>350</v>
      </c>
      <c r="L275">
        <v>89</v>
      </c>
      <c r="M275">
        <v>126</v>
      </c>
      <c r="N275">
        <v>62</v>
      </c>
      <c r="O275">
        <v>19</v>
      </c>
      <c r="P275">
        <v>436502950</v>
      </c>
      <c r="Q275">
        <v>7.1591711799072462</v>
      </c>
    </row>
    <row r="276" spans="1:17" x14ac:dyDescent="0.25">
      <c r="A276" t="str">
        <f t="shared" ca="1" si="4"/>
        <v>QUINDÍO;MONTENEGRO;Total</v>
      </c>
      <c r="B276" t="str">
        <f ca="1">+IFERROR(_xlfn.XLOOKUP(C276,DIVIPOLA!G:G,DIVIPOLA!F:F),C276)</f>
        <v>QUINDÍO</v>
      </c>
      <c r="C276" t="s">
        <v>37</v>
      </c>
      <c r="D276" t="s">
        <v>272</v>
      </c>
      <c r="E276" t="s">
        <v>15</v>
      </c>
      <c r="F276">
        <v>1</v>
      </c>
      <c r="G276">
        <v>1.0309278350515461</v>
      </c>
      <c r="H276">
        <v>0</v>
      </c>
      <c r="I276">
        <v>0</v>
      </c>
      <c r="J276">
        <v>0</v>
      </c>
      <c r="K276">
        <v>0</v>
      </c>
      <c r="L276">
        <v>2</v>
      </c>
      <c r="M276">
        <v>0</v>
      </c>
      <c r="N276">
        <v>0</v>
      </c>
      <c r="O276">
        <v>2</v>
      </c>
      <c r="P276">
        <v>1281150</v>
      </c>
      <c r="Q276">
        <v>2.101239443430605E-2</v>
      </c>
    </row>
    <row r="277" spans="1:17" x14ac:dyDescent="0.25">
      <c r="A277" t="str">
        <f t="shared" ca="1" si="4"/>
        <v>QUINDÍO;PIJAO;Total</v>
      </c>
      <c r="B277" t="str">
        <f ca="1">+IFERROR(_xlfn.XLOOKUP(C277,DIVIPOLA!G:G,DIVIPOLA!F:F),C277)</f>
        <v>QUINDÍO</v>
      </c>
      <c r="C277" t="s">
        <v>37</v>
      </c>
      <c r="D277" t="s">
        <v>273</v>
      </c>
      <c r="E277" t="s">
        <v>15</v>
      </c>
      <c r="F277">
        <v>1</v>
      </c>
      <c r="G277">
        <v>1.0309278350515461</v>
      </c>
      <c r="H277">
        <v>0</v>
      </c>
      <c r="I277">
        <v>0</v>
      </c>
      <c r="J277">
        <v>0</v>
      </c>
      <c r="K277">
        <v>0</v>
      </c>
      <c r="L277">
        <v>3</v>
      </c>
      <c r="M277">
        <v>0</v>
      </c>
      <c r="N277">
        <v>3</v>
      </c>
      <c r="O277">
        <v>0</v>
      </c>
      <c r="P277">
        <v>1365000</v>
      </c>
      <c r="Q277">
        <v>2.2387634861513291E-2</v>
      </c>
    </row>
    <row r="278" spans="1:17" x14ac:dyDescent="0.25">
      <c r="A278" t="str">
        <f t="shared" ca="1" si="4"/>
        <v>QUINDÍO;QUIMBAYA;Total</v>
      </c>
      <c r="B278" t="str">
        <f ca="1">+IFERROR(_xlfn.XLOOKUP(C278,DIVIPOLA!G:G,DIVIPOLA!F:F),C278)</f>
        <v>QUINDÍO</v>
      </c>
      <c r="C278" t="s">
        <v>37</v>
      </c>
      <c r="D278" t="s">
        <v>274</v>
      </c>
      <c r="E278" t="s">
        <v>15</v>
      </c>
      <c r="F278">
        <v>5</v>
      </c>
      <c r="G278">
        <v>5.1546391752577314</v>
      </c>
      <c r="H278">
        <v>0</v>
      </c>
      <c r="I278">
        <v>2</v>
      </c>
      <c r="J278">
        <v>126</v>
      </c>
      <c r="K278">
        <v>94</v>
      </c>
      <c r="L278">
        <v>14</v>
      </c>
      <c r="M278">
        <v>0</v>
      </c>
      <c r="N278">
        <v>26</v>
      </c>
      <c r="O278">
        <v>10</v>
      </c>
      <c r="P278">
        <v>112946925</v>
      </c>
      <c r="Q278">
        <v>1.852464846615917</v>
      </c>
    </row>
    <row r="279" spans="1:17" x14ac:dyDescent="0.25">
      <c r="A279" t="str">
        <f t="shared" ca="1" si="4"/>
        <v>RISARALDA;DOSQUEBRADAS;Total</v>
      </c>
      <c r="B279" t="str">
        <f ca="1">+IFERROR(_xlfn.XLOOKUP(C279,DIVIPOLA!G:G,DIVIPOLA!F:F),C279)</f>
        <v>RISARALDA</v>
      </c>
      <c r="C279" t="s">
        <v>38</v>
      </c>
      <c r="D279" t="s">
        <v>275</v>
      </c>
      <c r="E279" t="s">
        <v>15</v>
      </c>
      <c r="F279">
        <v>35</v>
      </c>
      <c r="G279">
        <v>16.990291262135919</v>
      </c>
      <c r="H279">
        <v>0</v>
      </c>
      <c r="I279">
        <v>3</v>
      </c>
      <c r="J279">
        <v>2452</v>
      </c>
      <c r="K279">
        <v>2049</v>
      </c>
      <c r="L279">
        <v>610</v>
      </c>
      <c r="M279">
        <v>159</v>
      </c>
      <c r="N279">
        <v>293</v>
      </c>
      <c r="O279">
        <v>109</v>
      </c>
      <c r="P279">
        <v>2390685375</v>
      </c>
      <c r="Q279">
        <v>20.16106420812002</v>
      </c>
    </row>
    <row r="280" spans="1:17" x14ac:dyDescent="0.25">
      <c r="A280" t="str">
        <f t="shared" ca="1" si="4"/>
        <v>RISARALDA;LA VIRGINIA;Total</v>
      </c>
      <c r="B280" t="str">
        <f ca="1">+IFERROR(_xlfn.XLOOKUP(C280,DIVIPOLA!G:G,DIVIPOLA!F:F),C280)</f>
        <v>RISARALDA</v>
      </c>
      <c r="C280" t="s">
        <v>38</v>
      </c>
      <c r="D280" t="s">
        <v>276</v>
      </c>
      <c r="E280" t="s">
        <v>15</v>
      </c>
      <c r="F280">
        <v>3</v>
      </c>
      <c r="G280">
        <v>1.4563106796116509</v>
      </c>
      <c r="H280">
        <v>0</v>
      </c>
      <c r="I280">
        <v>0</v>
      </c>
      <c r="J280">
        <v>18</v>
      </c>
      <c r="K280">
        <v>5</v>
      </c>
      <c r="L280">
        <v>5</v>
      </c>
      <c r="M280">
        <v>0</v>
      </c>
      <c r="N280">
        <v>31</v>
      </c>
      <c r="O280">
        <v>11</v>
      </c>
      <c r="P280">
        <v>20644975</v>
      </c>
      <c r="Q280">
        <v>0.17410265311470891</v>
      </c>
    </row>
    <row r="281" spans="1:17" x14ac:dyDescent="0.25">
      <c r="A281" t="str">
        <f t="shared" ca="1" si="4"/>
        <v>RISARALDA;PEREIRA;Total</v>
      </c>
      <c r="B281" t="str">
        <f ca="1">+IFERROR(_xlfn.XLOOKUP(C281,DIVIPOLA!G:G,DIVIPOLA!F:F),C281)</f>
        <v>RISARALDA</v>
      </c>
      <c r="C281" t="s">
        <v>38</v>
      </c>
      <c r="D281" t="s">
        <v>277</v>
      </c>
      <c r="E281" t="s">
        <v>15</v>
      </c>
      <c r="F281">
        <v>160</v>
      </c>
      <c r="G281">
        <v>77.669902912621353</v>
      </c>
      <c r="H281">
        <v>67</v>
      </c>
      <c r="I281">
        <v>41</v>
      </c>
      <c r="J281">
        <v>10014</v>
      </c>
      <c r="K281">
        <v>3560</v>
      </c>
      <c r="L281">
        <v>5171</v>
      </c>
      <c r="M281">
        <v>1093</v>
      </c>
      <c r="N281">
        <v>5837</v>
      </c>
      <c r="O281">
        <v>795</v>
      </c>
      <c r="P281">
        <v>9153375400</v>
      </c>
      <c r="Q281">
        <v>77.192001544923627</v>
      </c>
    </row>
    <row r="282" spans="1:17" x14ac:dyDescent="0.25">
      <c r="A282" t="str">
        <f t="shared" ca="1" si="4"/>
        <v>RISARALDA;SANTA ROSA DE CABAL;Total</v>
      </c>
      <c r="B282" t="str">
        <f ca="1">+IFERROR(_xlfn.XLOOKUP(C282,DIVIPOLA!G:G,DIVIPOLA!F:F),C282)</f>
        <v>RISARALDA</v>
      </c>
      <c r="C282" t="s">
        <v>38</v>
      </c>
      <c r="D282" t="s">
        <v>278</v>
      </c>
      <c r="E282" t="s">
        <v>15</v>
      </c>
      <c r="F282">
        <v>8</v>
      </c>
      <c r="G282">
        <v>3.883495145631068</v>
      </c>
      <c r="H282">
        <v>0</v>
      </c>
      <c r="I282">
        <v>1</v>
      </c>
      <c r="J282">
        <v>330</v>
      </c>
      <c r="K282">
        <v>200</v>
      </c>
      <c r="L282">
        <v>107</v>
      </c>
      <c r="M282">
        <v>38</v>
      </c>
      <c r="N282">
        <v>18</v>
      </c>
      <c r="O282">
        <v>15</v>
      </c>
      <c r="P282">
        <v>293226700</v>
      </c>
      <c r="Q282">
        <v>2.4728315938416401</v>
      </c>
    </row>
    <row r="283" spans="1:17" x14ac:dyDescent="0.25">
      <c r="A283" t="str">
        <f t="shared" ca="1" si="4"/>
        <v>SANTANDER;BARBOSA;Total</v>
      </c>
      <c r="B283" t="str">
        <f ca="1">+IFERROR(_xlfn.XLOOKUP(C283,DIVIPOLA!G:G,DIVIPOLA!F:F),C283)</f>
        <v>SANTANDER</v>
      </c>
      <c r="C283" t="s">
        <v>39</v>
      </c>
      <c r="D283" t="s">
        <v>279</v>
      </c>
      <c r="E283" t="s">
        <v>15</v>
      </c>
      <c r="F283">
        <v>5</v>
      </c>
      <c r="G283">
        <v>1.228501228501228</v>
      </c>
      <c r="H283">
        <v>0</v>
      </c>
      <c r="I283">
        <v>0</v>
      </c>
      <c r="J283">
        <v>20</v>
      </c>
      <c r="K283">
        <v>21</v>
      </c>
      <c r="L283">
        <v>2</v>
      </c>
      <c r="M283">
        <v>14</v>
      </c>
      <c r="N283">
        <v>5</v>
      </c>
      <c r="O283">
        <v>3</v>
      </c>
      <c r="P283">
        <v>27557725</v>
      </c>
      <c r="Q283">
        <v>0.1376877652697458</v>
      </c>
    </row>
    <row r="284" spans="1:17" x14ac:dyDescent="0.25">
      <c r="A284" t="str">
        <f t="shared" ca="1" si="4"/>
        <v>SANTANDER;BARICHARA;Total</v>
      </c>
      <c r="B284" t="str">
        <f ca="1">+IFERROR(_xlfn.XLOOKUP(C284,DIVIPOLA!G:G,DIVIPOLA!F:F),C284)</f>
        <v>SANTANDER</v>
      </c>
      <c r="C284" t="s">
        <v>39</v>
      </c>
      <c r="D284" t="s">
        <v>280</v>
      </c>
      <c r="E284" t="s">
        <v>15</v>
      </c>
      <c r="F284">
        <v>2</v>
      </c>
      <c r="G284">
        <v>0.49140049140049141</v>
      </c>
      <c r="H284">
        <v>0</v>
      </c>
      <c r="I284">
        <v>0</v>
      </c>
      <c r="J284">
        <v>0</v>
      </c>
      <c r="K284">
        <v>14</v>
      </c>
      <c r="L284">
        <v>1</v>
      </c>
      <c r="M284">
        <v>18</v>
      </c>
      <c r="N284">
        <v>0</v>
      </c>
      <c r="O284">
        <v>0</v>
      </c>
      <c r="P284">
        <v>14732900</v>
      </c>
      <c r="Q284">
        <v>7.361057841104944E-2</v>
      </c>
    </row>
    <row r="285" spans="1:17" x14ac:dyDescent="0.25">
      <c r="A285" t="str">
        <f t="shared" ca="1" si="4"/>
        <v>SANTANDER;BARRANCABERMEJA;Total</v>
      </c>
      <c r="B285" t="str">
        <f ca="1">+IFERROR(_xlfn.XLOOKUP(C285,DIVIPOLA!G:G,DIVIPOLA!F:F),C285)</f>
        <v>SANTANDER</v>
      </c>
      <c r="C285" t="s">
        <v>39</v>
      </c>
      <c r="D285" t="s">
        <v>281</v>
      </c>
      <c r="E285" t="s">
        <v>15</v>
      </c>
      <c r="F285">
        <v>18</v>
      </c>
      <c r="G285">
        <v>4.4226044226044223</v>
      </c>
      <c r="H285">
        <v>0</v>
      </c>
      <c r="I285">
        <v>1</v>
      </c>
      <c r="J285">
        <v>158</v>
      </c>
      <c r="K285">
        <v>123</v>
      </c>
      <c r="L285">
        <v>44</v>
      </c>
      <c r="M285">
        <v>35</v>
      </c>
      <c r="N285">
        <v>99</v>
      </c>
      <c r="O285">
        <v>52</v>
      </c>
      <c r="P285">
        <v>190590725</v>
      </c>
      <c r="Q285">
        <v>0.95225607361967179</v>
      </c>
    </row>
    <row r="286" spans="1:17" x14ac:dyDescent="0.25">
      <c r="A286" t="str">
        <f t="shared" ca="1" si="4"/>
        <v>SANTANDER;BETULIA;Total</v>
      </c>
      <c r="B286" t="str">
        <f ca="1">+IFERROR(_xlfn.XLOOKUP(C286,DIVIPOLA!G:G,DIVIPOLA!F:F),C286)</f>
        <v>SANTANDER</v>
      </c>
      <c r="C286" t="s">
        <v>39</v>
      </c>
      <c r="D286" t="s">
        <v>282</v>
      </c>
      <c r="E286" t="s">
        <v>15</v>
      </c>
      <c r="F286">
        <v>1</v>
      </c>
      <c r="G286">
        <v>0.24570024570024571</v>
      </c>
      <c r="H286">
        <v>0</v>
      </c>
      <c r="I286">
        <v>0</v>
      </c>
      <c r="J286">
        <v>1</v>
      </c>
      <c r="K286">
        <v>1</v>
      </c>
      <c r="L286">
        <v>2</v>
      </c>
      <c r="M286">
        <v>0</v>
      </c>
      <c r="N286">
        <v>3</v>
      </c>
      <c r="O286">
        <v>5</v>
      </c>
      <c r="P286">
        <v>3640000</v>
      </c>
      <c r="Q286">
        <v>1.8186677803841741E-2</v>
      </c>
    </row>
    <row r="287" spans="1:17" x14ac:dyDescent="0.25">
      <c r="A287" t="str">
        <f t="shared" ca="1" si="4"/>
        <v>SANTANDER;BUCARAMANGA;Total</v>
      </c>
      <c r="B287" t="str">
        <f ca="1">+IFERROR(_xlfn.XLOOKUP(C287,DIVIPOLA!G:G,DIVIPOLA!F:F),C287)</f>
        <v>SANTANDER</v>
      </c>
      <c r="C287" t="s">
        <v>39</v>
      </c>
      <c r="D287" t="s">
        <v>283</v>
      </c>
      <c r="E287" t="s">
        <v>15</v>
      </c>
      <c r="F287">
        <v>263</v>
      </c>
      <c r="G287">
        <v>64.619164619164621</v>
      </c>
      <c r="H287">
        <v>34</v>
      </c>
      <c r="I287">
        <v>21</v>
      </c>
      <c r="J287">
        <v>10772</v>
      </c>
      <c r="K287">
        <v>3524</v>
      </c>
      <c r="L287">
        <v>5264</v>
      </c>
      <c r="M287">
        <v>1311</v>
      </c>
      <c r="N287">
        <v>7850</v>
      </c>
      <c r="O287">
        <v>819</v>
      </c>
      <c r="P287">
        <v>9914886150</v>
      </c>
      <c r="Q287">
        <v>49.538142821929362</v>
      </c>
    </row>
    <row r="288" spans="1:17" x14ac:dyDescent="0.25">
      <c r="A288" t="str">
        <f t="shared" ca="1" si="4"/>
        <v>SANTANDER;FLORIDABLANCA;Total</v>
      </c>
      <c r="B288" t="str">
        <f ca="1">+IFERROR(_xlfn.XLOOKUP(C288,DIVIPOLA!G:G,DIVIPOLA!F:F),C288)</f>
        <v>SANTANDER</v>
      </c>
      <c r="C288" t="s">
        <v>39</v>
      </c>
      <c r="D288" t="s">
        <v>284</v>
      </c>
      <c r="E288" t="s">
        <v>15</v>
      </c>
      <c r="F288">
        <v>40</v>
      </c>
      <c r="G288">
        <v>9.8280098280098276</v>
      </c>
      <c r="H288">
        <v>0</v>
      </c>
      <c r="I288">
        <v>0</v>
      </c>
      <c r="J288">
        <v>2106</v>
      </c>
      <c r="K288">
        <v>1234</v>
      </c>
      <c r="L288">
        <v>146</v>
      </c>
      <c r="M288">
        <v>101</v>
      </c>
      <c r="N288">
        <v>132</v>
      </c>
      <c r="O288">
        <v>59</v>
      </c>
      <c r="P288">
        <v>1607471775</v>
      </c>
      <c r="Q288">
        <v>8.0314756183226876</v>
      </c>
    </row>
    <row r="289" spans="1:17" x14ac:dyDescent="0.25">
      <c r="A289" t="str">
        <f t="shared" ca="1" si="4"/>
        <v>SANTANDER;GIRÓN;Total</v>
      </c>
      <c r="B289" t="str">
        <f ca="1">+IFERROR(_xlfn.XLOOKUP(C289,DIVIPOLA!G:G,DIVIPOLA!F:F),C289)</f>
        <v>SANTANDER</v>
      </c>
      <c r="C289" t="s">
        <v>39</v>
      </c>
      <c r="D289" t="s">
        <v>285</v>
      </c>
      <c r="E289" t="s">
        <v>15</v>
      </c>
      <c r="F289">
        <v>34</v>
      </c>
      <c r="G289">
        <v>8.3538083538083541</v>
      </c>
      <c r="H289">
        <v>22</v>
      </c>
      <c r="I289">
        <v>38</v>
      </c>
      <c r="J289">
        <v>4469</v>
      </c>
      <c r="K289">
        <v>1578</v>
      </c>
      <c r="L289">
        <v>8400</v>
      </c>
      <c r="M289">
        <v>807</v>
      </c>
      <c r="N289">
        <v>2295</v>
      </c>
      <c r="O289">
        <v>244</v>
      </c>
      <c r="P289">
        <v>5662754825</v>
      </c>
      <c r="Q289">
        <v>28.293048759457481</v>
      </c>
    </row>
    <row r="290" spans="1:17" x14ac:dyDescent="0.25">
      <c r="A290" t="str">
        <f t="shared" ca="1" si="4"/>
        <v>SANTANDER;LEBRIJA;Total</v>
      </c>
      <c r="B290" t="str">
        <f ca="1">+IFERROR(_xlfn.XLOOKUP(C290,DIVIPOLA!G:G,DIVIPOLA!F:F),C290)</f>
        <v>SANTANDER</v>
      </c>
      <c r="C290" t="s">
        <v>39</v>
      </c>
      <c r="D290" t="s">
        <v>286</v>
      </c>
      <c r="E290" t="s">
        <v>15</v>
      </c>
      <c r="F290">
        <v>3</v>
      </c>
      <c r="G290">
        <v>0.73710073710073709</v>
      </c>
      <c r="H290">
        <v>0</v>
      </c>
      <c r="I290">
        <v>0</v>
      </c>
      <c r="J290">
        <v>17</v>
      </c>
      <c r="K290">
        <v>9</v>
      </c>
      <c r="L290">
        <v>2</v>
      </c>
      <c r="M290">
        <v>4</v>
      </c>
      <c r="N290">
        <v>3</v>
      </c>
      <c r="O290">
        <v>0</v>
      </c>
      <c r="P290">
        <v>15142075</v>
      </c>
      <c r="Q290">
        <v>7.5654955853463435E-2</v>
      </c>
    </row>
    <row r="291" spans="1:17" x14ac:dyDescent="0.25">
      <c r="A291" t="str">
        <f t="shared" ca="1" si="4"/>
        <v>SANTANDER;LOS SANTOS;Total</v>
      </c>
      <c r="B291" t="str">
        <f ca="1">+IFERROR(_xlfn.XLOOKUP(C291,DIVIPOLA!G:G,DIVIPOLA!F:F),C291)</f>
        <v>SANTANDER</v>
      </c>
      <c r="C291" t="s">
        <v>39</v>
      </c>
      <c r="D291" t="s">
        <v>287</v>
      </c>
      <c r="E291" t="s">
        <v>15</v>
      </c>
      <c r="F291">
        <v>2</v>
      </c>
      <c r="G291">
        <v>0.49140049140049141</v>
      </c>
      <c r="H291">
        <v>0</v>
      </c>
      <c r="I291">
        <v>0</v>
      </c>
      <c r="J291">
        <v>40</v>
      </c>
      <c r="K291">
        <v>30</v>
      </c>
      <c r="L291">
        <v>20</v>
      </c>
      <c r="M291">
        <v>14</v>
      </c>
      <c r="N291">
        <v>18</v>
      </c>
      <c r="O291">
        <v>9</v>
      </c>
      <c r="P291">
        <v>49036000</v>
      </c>
      <c r="Q291">
        <v>0.24500053098603949</v>
      </c>
    </row>
    <row r="292" spans="1:17" x14ac:dyDescent="0.25">
      <c r="A292" t="str">
        <f t="shared" ca="1" si="4"/>
        <v>SANTANDER;MÁLAGA;Total</v>
      </c>
      <c r="B292" t="str">
        <f ca="1">+IFERROR(_xlfn.XLOOKUP(C292,DIVIPOLA!G:G,DIVIPOLA!F:F),C292)</f>
        <v>SANTANDER</v>
      </c>
      <c r="C292" t="s">
        <v>39</v>
      </c>
      <c r="D292" t="s">
        <v>288</v>
      </c>
      <c r="E292" t="s">
        <v>15</v>
      </c>
      <c r="F292">
        <v>1</v>
      </c>
      <c r="G292">
        <v>0.24570024570024571</v>
      </c>
      <c r="H292">
        <v>0</v>
      </c>
      <c r="I292">
        <v>0</v>
      </c>
      <c r="J292">
        <v>3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1170000</v>
      </c>
      <c r="Q292">
        <v>5.84571786552056E-3</v>
      </c>
    </row>
    <row r="293" spans="1:17" x14ac:dyDescent="0.25">
      <c r="A293" t="str">
        <f t="shared" ca="1" si="4"/>
        <v>SANTANDER;PIEDECUESTA;Total</v>
      </c>
      <c r="B293" t="str">
        <f ca="1">+IFERROR(_xlfn.XLOOKUP(C293,DIVIPOLA!G:G,DIVIPOLA!F:F),C293)</f>
        <v>SANTANDER</v>
      </c>
      <c r="C293" t="s">
        <v>39</v>
      </c>
      <c r="D293" t="s">
        <v>289</v>
      </c>
      <c r="E293" t="s">
        <v>15</v>
      </c>
      <c r="F293">
        <v>14</v>
      </c>
      <c r="G293">
        <v>3.4398034398034398</v>
      </c>
      <c r="H293">
        <v>5</v>
      </c>
      <c r="I293">
        <v>1</v>
      </c>
      <c r="J293">
        <v>2069</v>
      </c>
      <c r="K293">
        <v>1574</v>
      </c>
      <c r="L293">
        <v>706</v>
      </c>
      <c r="M293">
        <v>429</v>
      </c>
      <c r="N293">
        <v>562</v>
      </c>
      <c r="O293">
        <v>148</v>
      </c>
      <c r="P293">
        <v>2180072050</v>
      </c>
      <c r="Q293">
        <v>10.892381308382079</v>
      </c>
    </row>
    <row r="294" spans="1:17" x14ac:dyDescent="0.25">
      <c r="A294" t="str">
        <f t="shared" ca="1" si="4"/>
        <v>SANTANDER;PINCHOTE;Total</v>
      </c>
      <c r="B294" t="str">
        <f ca="1">+IFERROR(_xlfn.XLOOKUP(C294,DIVIPOLA!G:G,DIVIPOLA!F:F),C294)</f>
        <v>SANTANDER</v>
      </c>
      <c r="C294" t="s">
        <v>39</v>
      </c>
      <c r="D294" t="s">
        <v>290</v>
      </c>
      <c r="E294" t="s">
        <v>15</v>
      </c>
      <c r="F294">
        <v>1</v>
      </c>
      <c r="G294">
        <v>0.24570024570024571</v>
      </c>
      <c r="H294">
        <v>0</v>
      </c>
      <c r="I294">
        <v>0</v>
      </c>
      <c r="J294">
        <v>15</v>
      </c>
      <c r="K294">
        <v>11</v>
      </c>
      <c r="L294">
        <v>0</v>
      </c>
      <c r="M294">
        <v>1</v>
      </c>
      <c r="N294">
        <v>0</v>
      </c>
      <c r="O294">
        <v>0</v>
      </c>
      <c r="P294">
        <v>11960000</v>
      </c>
      <c r="Q294">
        <v>5.9756227069765723E-2</v>
      </c>
    </row>
    <row r="295" spans="1:17" x14ac:dyDescent="0.25">
      <c r="A295" t="str">
        <f t="shared" ca="1" si="4"/>
        <v>SANTANDER;RIONEGRO;Total</v>
      </c>
      <c r="B295" t="str">
        <f ca="1">+IFERROR(_xlfn.XLOOKUP(C295,DIVIPOLA!G:G,DIVIPOLA!F:F),C295)</f>
        <v>SANTANDER</v>
      </c>
      <c r="C295" t="s">
        <v>39</v>
      </c>
      <c r="D295" t="s">
        <v>87</v>
      </c>
      <c r="E295" t="s">
        <v>15</v>
      </c>
      <c r="F295">
        <v>2</v>
      </c>
      <c r="G295">
        <v>0.49140049140049141</v>
      </c>
      <c r="H295">
        <v>0</v>
      </c>
      <c r="I295">
        <v>0</v>
      </c>
      <c r="J295">
        <v>9</v>
      </c>
      <c r="K295">
        <v>3</v>
      </c>
      <c r="L295">
        <v>5</v>
      </c>
      <c r="M295">
        <v>0</v>
      </c>
      <c r="N295">
        <v>3</v>
      </c>
      <c r="O295">
        <v>1</v>
      </c>
      <c r="P295">
        <v>7366450</v>
      </c>
      <c r="Q295">
        <v>3.680528920552472E-2</v>
      </c>
    </row>
    <row r="296" spans="1:17" x14ac:dyDescent="0.25">
      <c r="A296" t="str">
        <f t="shared" ca="1" si="4"/>
        <v>SANTANDER;SABANA DE TORRES;Total</v>
      </c>
      <c r="B296" t="str">
        <f ca="1">+IFERROR(_xlfn.XLOOKUP(C296,DIVIPOLA!G:G,DIVIPOLA!F:F),C296)</f>
        <v>SANTANDER</v>
      </c>
      <c r="C296" t="s">
        <v>39</v>
      </c>
      <c r="D296" t="s">
        <v>291</v>
      </c>
      <c r="E296" t="s">
        <v>15</v>
      </c>
      <c r="F296">
        <v>1</v>
      </c>
      <c r="G296">
        <v>0.24570024570024571</v>
      </c>
      <c r="H296">
        <v>0</v>
      </c>
      <c r="I296">
        <v>0</v>
      </c>
      <c r="J296">
        <v>2</v>
      </c>
      <c r="K296">
        <v>2</v>
      </c>
      <c r="L296">
        <v>6</v>
      </c>
      <c r="M296">
        <v>0</v>
      </c>
      <c r="N296">
        <v>16</v>
      </c>
      <c r="O296">
        <v>14</v>
      </c>
      <c r="P296">
        <v>11050000</v>
      </c>
      <c r="Q296">
        <v>5.5209557618805277E-2</v>
      </c>
    </row>
    <row r="297" spans="1:17" x14ac:dyDescent="0.25">
      <c r="A297" t="str">
        <f t="shared" ca="1" si="4"/>
        <v>SANTANDER;SAN GIL;Total</v>
      </c>
      <c r="B297" t="str">
        <f ca="1">+IFERROR(_xlfn.XLOOKUP(C297,DIVIPOLA!G:G,DIVIPOLA!F:F),C297)</f>
        <v>SANTANDER</v>
      </c>
      <c r="C297" t="s">
        <v>39</v>
      </c>
      <c r="D297" t="s">
        <v>292</v>
      </c>
      <c r="E297" t="s">
        <v>15</v>
      </c>
      <c r="F297">
        <v>17</v>
      </c>
      <c r="G297">
        <v>4.176904176904177</v>
      </c>
      <c r="H297">
        <v>0</v>
      </c>
      <c r="I297">
        <v>0</v>
      </c>
      <c r="J297">
        <v>259</v>
      </c>
      <c r="K297">
        <v>169</v>
      </c>
      <c r="L297">
        <v>147</v>
      </c>
      <c r="M297">
        <v>63</v>
      </c>
      <c r="N297">
        <v>98</v>
      </c>
      <c r="O297">
        <v>76</v>
      </c>
      <c r="P297">
        <v>300707875</v>
      </c>
      <c r="Q297">
        <v>1.5024388010172851</v>
      </c>
    </row>
    <row r="298" spans="1:17" x14ac:dyDescent="0.25">
      <c r="A298" t="str">
        <f t="shared" ca="1" si="4"/>
        <v>SANTANDER;SAN VICENTE DE CHUCURÍ;Total</v>
      </c>
      <c r="B298" t="str">
        <f ca="1">+IFERROR(_xlfn.XLOOKUP(C298,DIVIPOLA!G:G,DIVIPOLA!F:F),C298)</f>
        <v>SANTANDER</v>
      </c>
      <c r="C298" t="s">
        <v>39</v>
      </c>
      <c r="D298" t="s">
        <v>293</v>
      </c>
      <c r="E298" t="s">
        <v>15</v>
      </c>
      <c r="F298">
        <v>1</v>
      </c>
      <c r="G298">
        <v>0.24570024570024571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1</v>
      </c>
      <c r="O298">
        <v>0</v>
      </c>
      <c r="P298">
        <v>195000</v>
      </c>
      <c r="Q298">
        <v>9.7428631092009326E-4</v>
      </c>
    </row>
    <row r="299" spans="1:17" x14ac:dyDescent="0.25">
      <c r="A299" t="str">
        <f t="shared" ca="1" si="4"/>
        <v>SANTANDER;SOCORRO;Total</v>
      </c>
      <c r="B299" t="str">
        <f ca="1">+IFERROR(_xlfn.XLOOKUP(C299,DIVIPOLA!G:G,DIVIPOLA!F:F),C299)</f>
        <v>SANTANDER</v>
      </c>
      <c r="C299" t="s">
        <v>39</v>
      </c>
      <c r="D299" t="s">
        <v>294</v>
      </c>
      <c r="E299" t="s">
        <v>15</v>
      </c>
      <c r="F299">
        <v>1</v>
      </c>
      <c r="G299">
        <v>0.24570024570024571</v>
      </c>
      <c r="H299">
        <v>0</v>
      </c>
      <c r="I299">
        <v>0</v>
      </c>
      <c r="J299">
        <v>16</v>
      </c>
      <c r="K299">
        <v>11</v>
      </c>
      <c r="L299">
        <v>0</v>
      </c>
      <c r="M299">
        <v>0</v>
      </c>
      <c r="N299">
        <v>0</v>
      </c>
      <c r="O299">
        <v>0</v>
      </c>
      <c r="P299">
        <v>12268750</v>
      </c>
      <c r="Q299">
        <v>6.1298847062055857E-2</v>
      </c>
    </row>
    <row r="300" spans="1:17" x14ac:dyDescent="0.25">
      <c r="A300" t="str">
        <f t="shared" ca="1" si="4"/>
        <v>SANTANDER;VÉLEZ;Total</v>
      </c>
      <c r="B300" t="str">
        <f ca="1">+IFERROR(_xlfn.XLOOKUP(C300,DIVIPOLA!G:G,DIVIPOLA!F:F),C300)</f>
        <v>SANTANDER</v>
      </c>
      <c r="C300" t="s">
        <v>39</v>
      </c>
      <c r="D300" t="s">
        <v>295</v>
      </c>
      <c r="E300" t="s">
        <v>15</v>
      </c>
      <c r="F300">
        <v>1</v>
      </c>
      <c r="G300">
        <v>0.24570024570024571</v>
      </c>
      <c r="H300">
        <v>0</v>
      </c>
      <c r="I300">
        <v>0</v>
      </c>
      <c r="J300">
        <v>4</v>
      </c>
      <c r="K300">
        <v>0</v>
      </c>
      <c r="L300">
        <v>0</v>
      </c>
      <c r="M300">
        <v>6</v>
      </c>
      <c r="N300">
        <v>0</v>
      </c>
      <c r="O300">
        <v>0</v>
      </c>
      <c r="P300">
        <v>4048200</v>
      </c>
      <c r="Q300">
        <v>2.0226183814701142E-2</v>
      </c>
    </row>
    <row r="301" spans="1:17" x14ac:dyDescent="0.25">
      <c r="A301" t="str">
        <f t="shared" ca="1" si="4"/>
        <v>SUCRE;LA UNIÓN;Total</v>
      </c>
      <c r="B301" t="str">
        <f ca="1">+IFERROR(_xlfn.XLOOKUP(C301,DIVIPOLA!G:G,DIVIPOLA!F:F),C301)</f>
        <v>SUCRE</v>
      </c>
      <c r="C301" t="s">
        <v>40</v>
      </c>
      <c r="D301" t="s">
        <v>79</v>
      </c>
      <c r="E301" t="s">
        <v>15</v>
      </c>
      <c r="F301">
        <v>1</v>
      </c>
      <c r="G301">
        <v>3.5714285714285712</v>
      </c>
      <c r="H301">
        <v>0</v>
      </c>
      <c r="I301">
        <v>0</v>
      </c>
      <c r="J301">
        <v>0</v>
      </c>
      <c r="K301">
        <v>1</v>
      </c>
      <c r="L301">
        <v>2</v>
      </c>
      <c r="M301">
        <v>6</v>
      </c>
      <c r="N301">
        <v>15</v>
      </c>
      <c r="O301">
        <v>1</v>
      </c>
      <c r="P301">
        <v>6630000</v>
      </c>
      <c r="Q301">
        <v>1.211678441924074</v>
      </c>
    </row>
    <row r="302" spans="1:17" x14ac:dyDescent="0.25">
      <c r="A302" t="str">
        <f t="shared" ca="1" si="4"/>
        <v>SUCRE;SAN JOSÉ DE TOLUVIEJO;Total</v>
      </c>
      <c r="B302" t="str">
        <f ca="1">+IFERROR(_xlfn.XLOOKUP(C302,DIVIPOLA!G:G,DIVIPOLA!F:F),C302)</f>
        <v>SUCRE</v>
      </c>
      <c r="C302" t="s">
        <v>40</v>
      </c>
      <c r="D302" t="s">
        <v>296</v>
      </c>
      <c r="E302" t="s">
        <v>15</v>
      </c>
      <c r="F302">
        <v>1</v>
      </c>
      <c r="G302">
        <v>3.5714285714285712</v>
      </c>
      <c r="H302">
        <v>0</v>
      </c>
      <c r="I302">
        <v>0</v>
      </c>
      <c r="J302">
        <v>17</v>
      </c>
      <c r="K302">
        <v>14</v>
      </c>
      <c r="L302">
        <v>2</v>
      </c>
      <c r="M302">
        <v>0</v>
      </c>
      <c r="N302">
        <v>3</v>
      </c>
      <c r="O302">
        <v>0</v>
      </c>
      <c r="P302">
        <v>16126500</v>
      </c>
      <c r="Q302">
        <v>2.9472296219741452</v>
      </c>
    </row>
    <row r="303" spans="1:17" x14ac:dyDescent="0.25">
      <c r="A303" t="str">
        <f t="shared" ca="1" si="4"/>
        <v>SUCRE;SAN MARCOS;Total</v>
      </c>
      <c r="B303" t="str">
        <f ca="1">+IFERROR(_xlfn.XLOOKUP(C303,DIVIPOLA!G:G,DIVIPOLA!F:F),C303)</f>
        <v>SUCRE</v>
      </c>
      <c r="C303" t="s">
        <v>40</v>
      </c>
      <c r="D303" t="s">
        <v>297</v>
      </c>
      <c r="E303" t="s">
        <v>15</v>
      </c>
      <c r="F303">
        <v>1</v>
      </c>
      <c r="G303">
        <v>3.5714285714285712</v>
      </c>
      <c r="H303">
        <v>0</v>
      </c>
      <c r="I303">
        <v>0</v>
      </c>
      <c r="J303">
        <v>0</v>
      </c>
      <c r="K303">
        <v>8</v>
      </c>
      <c r="L303">
        <v>0</v>
      </c>
      <c r="M303">
        <v>0</v>
      </c>
      <c r="N303">
        <v>11</v>
      </c>
      <c r="O303">
        <v>4</v>
      </c>
      <c r="P303">
        <v>7901400</v>
      </c>
      <c r="Q303">
        <v>1.444035601963632</v>
      </c>
    </row>
    <row r="304" spans="1:17" x14ac:dyDescent="0.25">
      <c r="A304" t="str">
        <f t="shared" ca="1" si="4"/>
        <v>SUCRE;SAN ONOFRE;Total</v>
      </c>
      <c r="B304" t="str">
        <f ca="1">+IFERROR(_xlfn.XLOOKUP(C304,DIVIPOLA!G:G,DIVIPOLA!F:F),C304)</f>
        <v>SUCRE</v>
      </c>
      <c r="C304" t="s">
        <v>40</v>
      </c>
      <c r="D304" t="s">
        <v>298</v>
      </c>
      <c r="E304" t="s">
        <v>15</v>
      </c>
      <c r="F304">
        <v>1</v>
      </c>
      <c r="G304">
        <v>3.5714285714285712</v>
      </c>
      <c r="H304">
        <v>0</v>
      </c>
      <c r="I304">
        <v>0</v>
      </c>
      <c r="J304">
        <v>0</v>
      </c>
      <c r="K304">
        <v>0</v>
      </c>
      <c r="L304">
        <v>3</v>
      </c>
      <c r="M304">
        <v>2</v>
      </c>
      <c r="N304">
        <v>1</v>
      </c>
      <c r="O304">
        <v>0</v>
      </c>
      <c r="P304">
        <v>1921725</v>
      </c>
      <c r="Q304">
        <v>0.35120856015181617</v>
      </c>
    </row>
    <row r="305" spans="1:17" x14ac:dyDescent="0.25">
      <c r="A305" t="str">
        <f t="shared" ca="1" si="4"/>
        <v>SUCRE;SANTIAGO DE TOLÚ;Total</v>
      </c>
      <c r="B305" t="str">
        <f ca="1">+IFERROR(_xlfn.XLOOKUP(C305,DIVIPOLA!G:G,DIVIPOLA!F:F),C305)</f>
        <v>SUCRE</v>
      </c>
      <c r="C305" t="s">
        <v>40</v>
      </c>
      <c r="D305" t="s">
        <v>299</v>
      </c>
      <c r="E305" t="s">
        <v>15</v>
      </c>
      <c r="F305">
        <v>1</v>
      </c>
      <c r="G305">
        <v>3.5714285714285712</v>
      </c>
      <c r="H305">
        <v>0</v>
      </c>
      <c r="I305">
        <v>0</v>
      </c>
      <c r="J305">
        <v>5</v>
      </c>
      <c r="K305">
        <v>4</v>
      </c>
      <c r="L305">
        <v>0</v>
      </c>
      <c r="M305">
        <v>0</v>
      </c>
      <c r="N305">
        <v>18</v>
      </c>
      <c r="O305">
        <v>7</v>
      </c>
      <c r="P305">
        <v>9815000</v>
      </c>
      <c r="Q305">
        <v>1.7937592620640701</v>
      </c>
    </row>
    <row r="306" spans="1:17" x14ac:dyDescent="0.25">
      <c r="A306" t="str">
        <f t="shared" ca="1" si="4"/>
        <v>SUCRE;SINCELEJO;Total</v>
      </c>
      <c r="B306" t="str">
        <f ca="1">+IFERROR(_xlfn.XLOOKUP(C306,DIVIPOLA!G:G,DIVIPOLA!F:F),C306)</f>
        <v>SUCRE</v>
      </c>
      <c r="C306" t="s">
        <v>40</v>
      </c>
      <c r="D306" t="s">
        <v>300</v>
      </c>
      <c r="E306" t="s">
        <v>15</v>
      </c>
      <c r="F306">
        <v>23</v>
      </c>
      <c r="G306">
        <v>82.142857142857139</v>
      </c>
      <c r="H306">
        <v>0</v>
      </c>
      <c r="I306">
        <v>2</v>
      </c>
      <c r="J306">
        <v>377</v>
      </c>
      <c r="K306">
        <v>444</v>
      </c>
      <c r="L306">
        <v>167</v>
      </c>
      <c r="M306">
        <v>56</v>
      </c>
      <c r="N306">
        <v>211</v>
      </c>
      <c r="O306">
        <v>55</v>
      </c>
      <c r="P306">
        <v>504780250</v>
      </c>
      <c r="Q306">
        <v>92.252088511922253</v>
      </c>
    </row>
    <row r="307" spans="1:17" x14ac:dyDescent="0.25">
      <c r="A307" t="str">
        <f t="shared" ca="1" si="4"/>
        <v>TOLIMA;ARMERO;Total</v>
      </c>
      <c r="B307" t="str">
        <f ca="1">+IFERROR(_xlfn.XLOOKUP(C307,DIVIPOLA!G:G,DIVIPOLA!F:F),C307)</f>
        <v>TOLIMA</v>
      </c>
      <c r="C307" t="s">
        <v>41</v>
      </c>
      <c r="D307" t="s">
        <v>301</v>
      </c>
      <c r="E307" t="s">
        <v>15</v>
      </c>
      <c r="F307">
        <v>1</v>
      </c>
      <c r="G307">
        <v>0.64102564102564097</v>
      </c>
      <c r="H307">
        <v>0</v>
      </c>
      <c r="I307">
        <v>0</v>
      </c>
      <c r="J307">
        <v>0</v>
      </c>
      <c r="K307">
        <v>2</v>
      </c>
      <c r="L307">
        <v>0</v>
      </c>
      <c r="M307">
        <v>1</v>
      </c>
      <c r="N307">
        <v>1</v>
      </c>
      <c r="O307">
        <v>2</v>
      </c>
      <c r="P307">
        <v>2275000</v>
      </c>
      <c r="Q307">
        <v>5.4386703290154693E-2</v>
      </c>
    </row>
    <row r="308" spans="1:17" x14ac:dyDescent="0.25">
      <c r="A308" t="str">
        <f t="shared" ca="1" si="4"/>
        <v>TOLIMA;ESPINAL;Total</v>
      </c>
      <c r="B308" t="str">
        <f ca="1">+IFERROR(_xlfn.XLOOKUP(C308,DIVIPOLA!G:G,DIVIPOLA!F:F),C308)</f>
        <v>TOLIMA</v>
      </c>
      <c r="C308" t="s">
        <v>41</v>
      </c>
      <c r="D308" t="s">
        <v>302</v>
      </c>
      <c r="E308" t="s">
        <v>15</v>
      </c>
      <c r="F308">
        <v>8</v>
      </c>
      <c r="G308">
        <v>5.1282051282051277</v>
      </c>
      <c r="H308">
        <v>0</v>
      </c>
      <c r="I308">
        <v>0</v>
      </c>
      <c r="J308">
        <v>6</v>
      </c>
      <c r="K308">
        <v>29</v>
      </c>
      <c r="L308">
        <v>10</v>
      </c>
      <c r="M308">
        <v>4</v>
      </c>
      <c r="N308">
        <v>9</v>
      </c>
      <c r="O308">
        <v>13</v>
      </c>
      <c r="P308">
        <v>27560000</v>
      </c>
      <c r="Q308">
        <v>0.65885606271501684</v>
      </c>
    </row>
    <row r="309" spans="1:17" x14ac:dyDescent="0.25">
      <c r="A309" t="str">
        <f t="shared" ca="1" si="4"/>
        <v>TOLIMA;GUAMO;Total</v>
      </c>
      <c r="B309" t="str">
        <f ca="1">+IFERROR(_xlfn.XLOOKUP(C309,DIVIPOLA!G:G,DIVIPOLA!F:F),C309)</f>
        <v>TOLIMA</v>
      </c>
      <c r="C309" t="s">
        <v>41</v>
      </c>
      <c r="D309" t="s">
        <v>303</v>
      </c>
      <c r="E309" t="s">
        <v>15</v>
      </c>
      <c r="F309">
        <v>1</v>
      </c>
      <c r="G309">
        <v>0.64102564102564097</v>
      </c>
      <c r="H309">
        <v>0</v>
      </c>
      <c r="I309">
        <v>0</v>
      </c>
      <c r="J309">
        <v>4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1560000</v>
      </c>
      <c r="Q309">
        <v>3.7293739398963223E-2</v>
      </c>
    </row>
    <row r="310" spans="1:17" x14ac:dyDescent="0.25">
      <c r="A310" t="str">
        <f t="shared" ca="1" si="4"/>
        <v>TOLIMA;IBAGUÉ;Total</v>
      </c>
      <c r="B310" t="str">
        <f ca="1">+IFERROR(_xlfn.XLOOKUP(C310,DIVIPOLA!G:G,DIVIPOLA!F:F),C310)</f>
        <v>TOLIMA</v>
      </c>
      <c r="C310" t="s">
        <v>41</v>
      </c>
      <c r="D310" t="s">
        <v>304</v>
      </c>
      <c r="E310" t="s">
        <v>15</v>
      </c>
      <c r="F310">
        <v>139</v>
      </c>
      <c r="G310">
        <v>89.102564102564102</v>
      </c>
      <c r="H310">
        <v>13</v>
      </c>
      <c r="I310">
        <v>25</v>
      </c>
      <c r="J310">
        <v>3819</v>
      </c>
      <c r="K310">
        <v>2642</v>
      </c>
      <c r="L310">
        <v>1925</v>
      </c>
      <c r="M310">
        <v>615</v>
      </c>
      <c r="N310">
        <v>1675</v>
      </c>
      <c r="O310">
        <v>244</v>
      </c>
      <c r="P310">
        <v>4110290600</v>
      </c>
      <c r="Q310">
        <v>98.26160672462062</v>
      </c>
    </row>
    <row r="311" spans="1:17" x14ac:dyDescent="0.25">
      <c r="A311" t="str">
        <f t="shared" ca="1" si="4"/>
        <v>TOLIMA;MELGAR;Total</v>
      </c>
      <c r="B311" t="str">
        <f ca="1">+IFERROR(_xlfn.XLOOKUP(C311,DIVIPOLA!G:G,DIVIPOLA!F:F),C311)</f>
        <v>TOLIMA</v>
      </c>
      <c r="C311" t="s">
        <v>41</v>
      </c>
      <c r="D311" t="s">
        <v>305</v>
      </c>
      <c r="E311" t="s">
        <v>15</v>
      </c>
      <c r="F311">
        <v>3</v>
      </c>
      <c r="G311">
        <v>1.9230769230769229</v>
      </c>
      <c r="H311">
        <v>0</v>
      </c>
      <c r="I311">
        <v>0</v>
      </c>
      <c r="J311">
        <v>6</v>
      </c>
      <c r="K311">
        <v>3</v>
      </c>
      <c r="L311">
        <v>10</v>
      </c>
      <c r="M311">
        <v>1</v>
      </c>
      <c r="N311">
        <v>3</v>
      </c>
      <c r="O311">
        <v>2</v>
      </c>
      <c r="P311">
        <v>8125000</v>
      </c>
      <c r="Q311">
        <v>0.19423822603626681</v>
      </c>
    </row>
    <row r="312" spans="1:17" x14ac:dyDescent="0.25">
      <c r="A312" t="str">
        <f t="shared" ca="1" si="4"/>
        <v>TOLIMA;NATAGAIMA;Total</v>
      </c>
      <c r="B312" t="str">
        <f ca="1">+IFERROR(_xlfn.XLOOKUP(C312,DIVIPOLA!G:G,DIVIPOLA!F:F),C312)</f>
        <v>TOLIMA</v>
      </c>
      <c r="C312" t="s">
        <v>41</v>
      </c>
      <c r="D312" t="s">
        <v>306</v>
      </c>
      <c r="E312" t="s">
        <v>15</v>
      </c>
      <c r="F312">
        <v>1</v>
      </c>
      <c r="G312">
        <v>0.64102564102564097</v>
      </c>
      <c r="H312">
        <v>0</v>
      </c>
      <c r="I312">
        <v>0</v>
      </c>
      <c r="J312">
        <v>1</v>
      </c>
      <c r="K312">
        <v>0</v>
      </c>
      <c r="L312">
        <v>2</v>
      </c>
      <c r="M312">
        <v>0</v>
      </c>
      <c r="N312">
        <v>0</v>
      </c>
      <c r="O312">
        <v>0</v>
      </c>
      <c r="P312">
        <v>910000</v>
      </c>
      <c r="Q312">
        <v>2.1754681316061879E-2</v>
      </c>
    </row>
    <row r="313" spans="1:17" x14ac:dyDescent="0.25">
      <c r="A313" t="str">
        <f t="shared" ca="1" si="4"/>
        <v>TOLIMA;PURIFICACIÓN;Total</v>
      </c>
      <c r="B313" t="str">
        <f ca="1">+IFERROR(_xlfn.XLOOKUP(C313,DIVIPOLA!G:G,DIVIPOLA!F:F),C313)</f>
        <v>TOLIMA</v>
      </c>
      <c r="C313" t="s">
        <v>41</v>
      </c>
      <c r="D313" t="s">
        <v>307</v>
      </c>
      <c r="E313" t="s">
        <v>15</v>
      </c>
      <c r="F313">
        <v>1</v>
      </c>
      <c r="G313">
        <v>0.64102564102564097</v>
      </c>
      <c r="H313">
        <v>0</v>
      </c>
      <c r="I313">
        <v>0</v>
      </c>
      <c r="J313">
        <v>1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390000</v>
      </c>
      <c r="Q313">
        <v>9.3234348497408057E-3</v>
      </c>
    </row>
    <row r="314" spans="1:17" x14ac:dyDescent="0.25">
      <c r="A314" t="str">
        <f t="shared" ca="1" si="4"/>
        <v>TOLIMA;SAN SEBASTIÁN DE MARIQUITA;Total</v>
      </c>
      <c r="B314" t="str">
        <f ca="1">+IFERROR(_xlfn.XLOOKUP(C314,DIVIPOLA!G:G,DIVIPOLA!F:F),C314)</f>
        <v>TOLIMA</v>
      </c>
      <c r="C314" t="s">
        <v>41</v>
      </c>
      <c r="D314" t="s">
        <v>308</v>
      </c>
      <c r="E314" t="s">
        <v>15</v>
      </c>
      <c r="F314">
        <v>1</v>
      </c>
      <c r="G314">
        <v>0.64102564102564097</v>
      </c>
      <c r="H314">
        <v>0</v>
      </c>
      <c r="I314">
        <v>0</v>
      </c>
      <c r="J314">
        <v>19</v>
      </c>
      <c r="K314">
        <v>7</v>
      </c>
      <c r="L314">
        <v>22</v>
      </c>
      <c r="M314">
        <v>14</v>
      </c>
      <c r="N314">
        <v>15</v>
      </c>
      <c r="O314">
        <v>10</v>
      </c>
      <c r="P314">
        <v>29362125</v>
      </c>
      <c r="Q314">
        <v>0.70193810124986078</v>
      </c>
    </row>
    <row r="315" spans="1:17" x14ac:dyDescent="0.25">
      <c r="A315" t="str">
        <f t="shared" ca="1" si="4"/>
        <v>TOLIMA;VENADILLO;Total</v>
      </c>
      <c r="B315" t="str">
        <f ca="1">+IFERROR(_xlfn.XLOOKUP(C315,DIVIPOLA!G:G,DIVIPOLA!F:F),C315)</f>
        <v>TOLIMA</v>
      </c>
      <c r="C315" t="s">
        <v>41</v>
      </c>
      <c r="D315" t="s">
        <v>309</v>
      </c>
      <c r="E315" t="s">
        <v>15</v>
      </c>
      <c r="F315">
        <v>1</v>
      </c>
      <c r="G315">
        <v>0.64102564102564097</v>
      </c>
      <c r="H315">
        <v>0</v>
      </c>
      <c r="I315">
        <v>0</v>
      </c>
      <c r="J315">
        <v>2</v>
      </c>
      <c r="K315">
        <v>3</v>
      </c>
      <c r="L315">
        <v>0</v>
      </c>
      <c r="M315">
        <v>0</v>
      </c>
      <c r="N315">
        <v>1</v>
      </c>
      <c r="O315">
        <v>0</v>
      </c>
      <c r="P315">
        <v>2535000</v>
      </c>
      <c r="Q315">
        <v>6.0602326523315229E-2</v>
      </c>
    </row>
    <row r="316" spans="1:17" x14ac:dyDescent="0.25">
      <c r="A316" t="str">
        <f t="shared" ca="1" si="4"/>
        <v>VALLE_DEL_CAUCA;ALCALÁ;Total</v>
      </c>
      <c r="B316" t="str">
        <f ca="1">+IFERROR(_xlfn.XLOOKUP(C316,DIVIPOLA!G:G,DIVIPOLA!F:F),C316)</f>
        <v>VALLE_DEL_CAUCA</v>
      </c>
      <c r="C316" t="s">
        <v>1190</v>
      </c>
      <c r="D316" t="s">
        <v>310</v>
      </c>
      <c r="E316" t="s">
        <v>15</v>
      </c>
      <c r="F316">
        <v>1</v>
      </c>
      <c r="G316">
        <v>0.13386880856760369</v>
      </c>
      <c r="H316">
        <v>0</v>
      </c>
      <c r="I316">
        <v>0</v>
      </c>
      <c r="J316">
        <v>53</v>
      </c>
      <c r="K316">
        <v>26</v>
      </c>
      <c r="L316">
        <v>6</v>
      </c>
      <c r="M316">
        <v>3</v>
      </c>
      <c r="N316">
        <v>29</v>
      </c>
      <c r="O316">
        <v>16</v>
      </c>
      <c r="P316">
        <v>47775000</v>
      </c>
      <c r="Q316">
        <v>0.105228287508335</v>
      </c>
    </row>
    <row r="317" spans="1:17" x14ac:dyDescent="0.25">
      <c r="A317" t="str">
        <f t="shared" ca="1" si="4"/>
        <v>VALLE_DEL_CAUCA;ANDALUCÍA;Total</v>
      </c>
      <c r="B317" t="str">
        <f ca="1">+IFERROR(_xlfn.XLOOKUP(C317,DIVIPOLA!G:G,DIVIPOLA!F:F),C317)</f>
        <v>VALLE_DEL_CAUCA</v>
      </c>
      <c r="C317" t="s">
        <v>1190</v>
      </c>
      <c r="D317" t="s">
        <v>311</v>
      </c>
      <c r="E317" t="s">
        <v>15</v>
      </c>
      <c r="F317">
        <v>1</v>
      </c>
      <c r="G317">
        <v>0.13386880856760369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3</v>
      </c>
      <c r="O317">
        <v>2</v>
      </c>
      <c r="P317">
        <v>1235000</v>
      </c>
      <c r="Q317">
        <v>2.7201870240249849E-3</v>
      </c>
    </row>
    <row r="318" spans="1:17" x14ac:dyDescent="0.25">
      <c r="A318" t="str">
        <f t="shared" ca="1" si="4"/>
        <v>VALLE_DEL_CAUCA;ANSERMANUEVO;Total</v>
      </c>
      <c r="B318" t="str">
        <f ca="1">+IFERROR(_xlfn.XLOOKUP(C318,DIVIPOLA!G:G,DIVIPOLA!F:F),C318)</f>
        <v>VALLE_DEL_CAUCA</v>
      </c>
      <c r="C318" t="s">
        <v>1190</v>
      </c>
      <c r="D318" t="s">
        <v>312</v>
      </c>
      <c r="E318" t="s">
        <v>15</v>
      </c>
      <c r="F318">
        <v>1</v>
      </c>
      <c r="G318">
        <v>0.13386880856760369</v>
      </c>
      <c r="H318">
        <v>0</v>
      </c>
      <c r="I318">
        <v>5</v>
      </c>
      <c r="J318">
        <v>14</v>
      </c>
      <c r="K318">
        <v>35</v>
      </c>
      <c r="L318">
        <v>3</v>
      </c>
      <c r="M318">
        <v>11</v>
      </c>
      <c r="N318">
        <v>5</v>
      </c>
      <c r="O318">
        <v>0</v>
      </c>
      <c r="P318">
        <v>32630000</v>
      </c>
      <c r="Q318">
        <v>7.1870204529502241E-2</v>
      </c>
    </row>
    <row r="319" spans="1:17" x14ac:dyDescent="0.25">
      <c r="A319" t="str">
        <f t="shared" ca="1" si="4"/>
        <v>VALLE_DEL_CAUCA;BOLÍVAR;Total</v>
      </c>
      <c r="B319" t="str">
        <f ca="1">+IFERROR(_xlfn.XLOOKUP(C319,DIVIPOLA!G:G,DIVIPOLA!F:F),C319)</f>
        <v>VALLE_DEL_CAUCA</v>
      </c>
      <c r="C319" t="s">
        <v>1190</v>
      </c>
      <c r="D319" t="s">
        <v>21</v>
      </c>
      <c r="E319" t="s">
        <v>15</v>
      </c>
      <c r="F319">
        <v>1</v>
      </c>
      <c r="G319">
        <v>0.13386880856760369</v>
      </c>
      <c r="H319">
        <v>0</v>
      </c>
      <c r="I319">
        <v>0</v>
      </c>
      <c r="J319">
        <v>61</v>
      </c>
      <c r="K319">
        <v>45</v>
      </c>
      <c r="L319">
        <v>10</v>
      </c>
      <c r="M319">
        <v>20</v>
      </c>
      <c r="N319">
        <v>28</v>
      </c>
      <c r="O319">
        <v>16</v>
      </c>
      <c r="P319">
        <v>69509700</v>
      </c>
      <c r="Q319">
        <v>0.15310071577641249</v>
      </c>
    </row>
    <row r="320" spans="1:17" x14ac:dyDescent="0.25">
      <c r="A320" t="str">
        <f t="shared" ca="1" si="4"/>
        <v>VALLE_DEL_CAUCA;BUENAVENTURA;Total</v>
      </c>
      <c r="B320" t="str">
        <f ca="1">+IFERROR(_xlfn.XLOOKUP(C320,DIVIPOLA!G:G,DIVIPOLA!F:F),C320)</f>
        <v>VALLE_DEL_CAUCA</v>
      </c>
      <c r="C320" t="s">
        <v>1190</v>
      </c>
      <c r="D320" t="s">
        <v>313</v>
      </c>
      <c r="E320" t="s">
        <v>15</v>
      </c>
      <c r="F320">
        <v>5</v>
      </c>
      <c r="G320">
        <v>0.66934404283801874</v>
      </c>
      <c r="H320">
        <v>0</v>
      </c>
      <c r="I320">
        <v>0</v>
      </c>
      <c r="J320">
        <v>165</v>
      </c>
      <c r="K320">
        <v>138</v>
      </c>
      <c r="L320">
        <v>92</v>
      </c>
      <c r="M320">
        <v>30</v>
      </c>
      <c r="N320">
        <v>241</v>
      </c>
      <c r="O320">
        <v>163</v>
      </c>
      <c r="P320">
        <v>276936400</v>
      </c>
      <c r="Q320">
        <v>0.6099747382673627</v>
      </c>
    </row>
    <row r="321" spans="1:17" x14ac:dyDescent="0.25">
      <c r="A321" t="str">
        <f t="shared" ca="1" si="4"/>
        <v>VALLE_DEL_CAUCA;CAICEDONIA;Total</v>
      </c>
      <c r="B321" t="str">
        <f ca="1">+IFERROR(_xlfn.XLOOKUP(C321,DIVIPOLA!G:G,DIVIPOLA!F:F),C321)</f>
        <v>VALLE_DEL_CAUCA</v>
      </c>
      <c r="C321" t="s">
        <v>1190</v>
      </c>
      <c r="D321" t="s">
        <v>314</v>
      </c>
      <c r="E321" t="s">
        <v>15</v>
      </c>
      <c r="F321">
        <v>1</v>
      </c>
      <c r="G321">
        <v>0.13386880856760369</v>
      </c>
      <c r="H321">
        <v>0</v>
      </c>
      <c r="I321">
        <v>0</v>
      </c>
      <c r="J321">
        <v>2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780000</v>
      </c>
      <c r="Q321">
        <v>1.718012857278938E-3</v>
      </c>
    </row>
    <row r="322" spans="1:17" x14ac:dyDescent="0.25">
      <c r="A322" t="str">
        <f t="shared" ca="1" si="4"/>
        <v>VALLE_DEL_CAUCA;CANDELARIA;Total</v>
      </c>
      <c r="B322" t="str">
        <f ca="1">+IFERROR(_xlfn.XLOOKUP(C322,DIVIPOLA!G:G,DIVIPOLA!F:F),C322)</f>
        <v>VALLE_DEL_CAUCA</v>
      </c>
      <c r="C322" t="s">
        <v>1190</v>
      </c>
      <c r="D322" t="s">
        <v>315</v>
      </c>
      <c r="E322" t="s">
        <v>15</v>
      </c>
      <c r="F322">
        <v>12</v>
      </c>
      <c r="G322">
        <v>1.606425702811245</v>
      </c>
      <c r="H322">
        <v>0</v>
      </c>
      <c r="I322">
        <v>0</v>
      </c>
      <c r="J322">
        <v>684</v>
      </c>
      <c r="K322">
        <v>586</v>
      </c>
      <c r="L322">
        <v>401</v>
      </c>
      <c r="M322">
        <v>237</v>
      </c>
      <c r="N322">
        <v>593</v>
      </c>
      <c r="O322">
        <v>192</v>
      </c>
      <c r="P322">
        <v>963149200</v>
      </c>
      <c r="Q322">
        <v>2.121413729587081</v>
      </c>
    </row>
    <row r="323" spans="1:17" x14ac:dyDescent="0.25">
      <c r="A323" t="str">
        <f t="shared" ref="A323:A386" ca="1" si="5">B323&amp;";"&amp;D323&amp;";"&amp;E323</f>
        <v>VALLE_DEL_CAUCA;CARTAGO;Total</v>
      </c>
      <c r="B323" t="str">
        <f ca="1">+IFERROR(_xlfn.XLOOKUP(C323,DIVIPOLA!G:G,DIVIPOLA!F:F),C323)</f>
        <v>VALLE_DEL_CAUCA</v>
      </c>
      <c r="C323" t="s">
        <v>1190</v>
      </c>
      <c r="D323" t="s">
        <v>316</v>
      </c>
      <c r="E323" t="s">
        <v>15</v>
      </c>
      <c r="F323">
        <v>14</v>
      </c>
      <c r="G323">
        <v>1.874163319946452</v>
      </c>
      <c r="H323">
        <v>0</v>
      </c>
      <c r="I323">
        <v>0</v>
      </c>
      <c r="J323">
        <v>123</v>
      </c>
      <c r="K323">
        <v>62</v>
      </c>
      <c r="L323">
        <v>261</v>
      </c>
      <c r="M323">
        <v>39</v>
      </c>
      <c r="N323">
        <v>187</v>
      </c>
      <c r="O323">
        <v>38</v>
      </c>
      <c r="P323">
        <v>215312175</v>
      </c>
      <c r="Q323">
        <v>0.47424241663934957</v>
      </c>
    </row>
    <row r="324" spans="1:17" x14ac:dyDescent="0.25">
      <c r="A324" t="str">
        <f t="shared" ca="1" si="5"/>
        <v>VALLE_DEL_CAUCA;EL CERRITO;Total</v>
      </c>
      <c r="B324" t="str">
        <f ca="1">+IFERROR(_xlfn.XLOOKUP(C324,DIVIPOLA!G:G,DIVIPOLA!F:F),C324)</f>
        <v>VALLE_DEL_CAUCA</v>
      </c>
      <c r="C324" t="s">
        <v>1190</v>
      </c>
      <c r="D324" t="s">
        <v>317</v>
      </c>
      <c r="E324" t="s">
        <v>15</v>
      </c>
      <c r="F324">
        <v>7</v>
      </c>
      <c r="G324">
        <v>0.93708165997322623</v>
      </c>
      <c r="H324">
        <v>0</v>
      </c>
      <c r="I324">
        <v>0</v>
      </c>
      <c r="J324">
        <v>126</v>
      </c>
      <c r="K324">
        <v>13</v>
      </c>
      <c r="L324">
        <v>406</v>
      </c>
      <c r="M324">
        <v>6</v>
      </c>
      <c r="N324">
        <v>42</v>
      </c>
      <c r="O324">
        <v>16</v>
      </c>
      <c r="P324">
        <v>180827075</v>
      </c>
      <c r="Q324">
        <v>0.39828620486428562</v>
      </c>
    </row>
    <row r="325" spans="1:17" x14ac:dyDescent="0.25">
      <c r="A325" t="str">
        <f t="shared" ca="1" si="5"/>
        <v>VALLE_DEL_CAUCA;EL DOVIO;Total</v>
      </c>
      <c r="B325" t="str">
        <f ca="1">+IFERROR(_xlfn.XLOOKUP(C325,DIVIPOLA!G:G,DIVIPOLA!F:F),C325)</f>
        <v>VALLE_DEL_CAUCA</v>
      </c>
      <c r="C325" t="s">
        <v>1190</v>
      </c>
      <c r="D325" t="s">
        <v>318</v>
      </c>
      <c r="E325" t="s">
        <v>15</v>
      </c>
      <c r="F325">
        <v>1</v>
      </c>
      <c r="G325">
        <v>0.13386880856760369</v>
      </c>
      <c r="H325">
        <v>0</v>
      </c>
      <c r="I325">
        <v>0</v>
      </c>
      <c r="J325">
        <v>0</v>
      </c>
      <c r="K325">
        <v>2</v>
      </c>
      <c r="L325">
        <v>0</v>
      </c>
      <c r="M325">
        <v>4</v>
      </c>
      <c r="N325">
        <v>2</v>
      </c>
      <c r="O325">
        <v>0</v>
      </c>
      <c r="P325">
        <v>2990000</v>
      </c>
      <c r="Q325">
        <v>6.5857159529025969E-3</v>
      </c>
    </row>
    <row r="326" spans="1:17" x14ac:dyDescent="0.25">
      <c r="A326" t="str">
        <f t="shared" ca="1" si="5"/>
        <v>VALLE_DEL_CAUCA;EL ÁGUILA;Total</v>
      </c>
      <c r="B326" t="str">
        <f ca="1">+IFERROR(_xlfn.XLOOKUP(C326,DIVIPOLA!G:G,DIVIPOLA!F:F),C326)</f>
        <v>VALLE_DEL_CAUCA</v>
      </c>
      <c r="C326" t="s">
        <v>1190</v>
      </c>
      <c r="D326" t="s">
        <v>319</v>
      </c>
      <c r="E326" t="s">
        <v>15</v>
      </c>
      <c r="F326">
        <v>1</v>
      </c>
      <c r="G326">
        <v>0.13386880856760369</v>
      </c>
      <c r="H326">
        <v>0</v>
      </c>
      <c r="I326">
        <v>0</v>
      </c>
      <c r="J326">
        <v>9</v>
      </c>
      <c r="K326">
        <v>3</v>
      </c>
      <c r="L326">
        <v>0</v>
      </c>
      <c r="M326">
        <v>0</v>
      </c>
      <c r="N326">
        <v>0</v>
      </c>
      <c r="O326">
        <v>0</v>
      </c>
      <c r="P326">
        <v>5329350</v>
      </c>
      <c r="Q326">
        <v>1.173832284735834E-2</v>
      </c>
    </row>
    <row r="327" spans="1:17" x14ac:dyDescent="0.25">
      <c r="A327" t="str">
        <f t="shared" ca="1" si="5"/>
        <v>VALLE_DEL_CAUCA;FLORIDA;Total</v>
      </c>
      <c r="B327" t="str">
        <f ca="1">+IFERROR(_xlfn.XLOOKUP(C327,DIVIPOLA!G:G,DIVIPOLA!F:F),C327)</f>
        <v>VALLE_DEL_CAUCA</v>
      </c>
      <c r="C327" t="s">
        <v>1190</v>
      </c>
      <c r="D327" t="s">
        <v>320</v>
      </c>
      <c r="E327" t="s">
        <v>15</v>
      </c>
      <c r="F327">
        <v>1</v>
      </c>
      <c r="G327">
        <v>0.13386880856760369</v>
      </c>
      <c r="H327">
        <v>0</v>
      </c>
      <c r="I327">
        <v>0</v>
      </c>
      <c r="J327">
        <v>4</v>
      </c>
      <c r="K327">
        <v>0</v>
      </c>
      <c r="L327">
        <v>15</v>
      </c>
      <c r="M327">
        <v>10</v>
      </c>
      <c r="N327">
        <v>39</v>
      </c>
      <c r="O327">
        <v>4</v>
      </c>
      <c r="P327">
        <v>18265000</v>
      </c>
      <c r="Q327">
        <v>4.0230134407948467E-2</v>
      </c>
    </row>
    <row r="328" spans="1:17" x14ac:dyDescent="0.25">
      <c r="A328" t="str">
        <f t="shared" ca="1" si="5"/>
        <v>VALLE_DEL_CAUCA;BUGA;Total</v>
      </c>
      <c r="B328" t="str">
        <f ca="1">+IFERROR(_xlfn.XLOOKUP(C328,DIVIPOLA!G:G,DIVIPOLA!F:F),C328)</f>
        <v>VALLE_DEL_CAUCA</v>
      </c>
      <c r="C328" t="s">
        <v>1190</v>
      </c>
      <c r="D328" t="s">
        <v>1191</v>
      </c>
      <c r="E328" t="s">
        <v>15</v>
      </c>
      <c r="F328">
        <v>5</v>
      </c>
      <c r="G328">
        <v>0.66934404283801874</v>
      </c>
      <c r="H328">
        <v>4</v>
      </c>
      <c r="I328">
        <v>0</v>
      </c>
      <c r="J328">
        <v>4127</v>
      </c>
      <c r="K328">
        <v>129</v>
      </c>
      <c r="L328">
        <v>788</v>
      </c>
      <c r="M328">
        <v>60</v>
      </c>
      <c r="N328">
        <v>330</v>
      </c>
      <c r="O328">
        <v>43</v>
      </c>
      <c r="P328">
        <v>2030161900</v>
      </c>
      <c r="Q328">
        <v>4.4715951878946631</v>
      </c>
    </row>
    <row r="329" spans="1:17" x14ac:dyDescent="0.25">
      <c r="A329" t="str">
        <f t="shared" ca="1" si="5"/>
        <v>VALLE_DEL_CAUCA;JAMUNDÍ;Total</v>
      </c>
      <c r="B329" t="str">
        <f ca="1">+IFERROR(_xlfn.XLOOKUP(C329,DIVIPOLA!G:G,DIVIPOLA!F:F),C329)</f>
        <v>VALLE_DEL_CAUCA</v>
      </c>
      <c r="C329" t="s">
        <v>1190</v>
      </c>
      <c r="D329" t="s">
        <v>321</v>
      </c>
      <c r="E329" t="s">
        <v>15</v>
      </c>
      <c r="F329">
        <v>12</v>
      </c>
      <c r="G329">
        <v>1.606425702811245</v>
      </c>
      <c r="H329">
        <v>0</v>
      </c>
      <c r="I329">
        <v>0</v>
      </c>
      <c r="J329">
        <v>120</v>
      </c>
      <c r="K329">
        <v>44</v>
      </c>
      <c r="L329">
        <v>109</v>
      </c>
      <c r="M329">
        <v>9</v>
      </c>
      <c r="N329">
        <v>266</v>
      </c>
      <c r="O329">
        <v>46</v>
      </c>
      <c r="P329">
        <v>168831650</v>
      </c>
      <c r="Q329">
        <v>0.37186531463540717</v>
      </c>
    </row>
    <row r="330" spans="1:17" x14ac:dyDescent="0.25">
      <c r="A330" t="str">
        <f t="shared" ca="1" si="5"/>
        <v>VALLE_DEL_CAUCA;LA UNIÓN;Total</v>
      </c>
      <c r="B330" t="str">
        <f ca="1">+IFERROR(_xlfn.XLOOKUP(C330,DIVIPOLA!G:G,DIVIPOLA!F:F),C330)</f>
        <v>VALLE_DEL_CAUCA</v>
      </c>
      <c r="C330" t="s">
        <v>1190</v>
      </c>
      <c r="D330" t="s">
        <v>79</v>
      </c>
      <c r="E330" t="s">
        <v>15</v>
      </c>
      <c r="F330">
        <v>4</v>
      </c>
      <c r="G330">
        <v>0.53547523427041499</v>
      </c>
      <c r="H330">
        <v>0</v>
      </c>
      <c r="I330">
        <v>0</v>
      </c>
      <c r="J330">
        <v>18</v>
      </c>
      <c r="K330">
        <v>20</v>
      </c>
      <c r="L330">
        <v>0</v>
      </c>
      <c r="M330">
        <v>0</v>
      </c>
      <c r="N330">
        <v>0</v>
      </c>
      <c r="O330">
        <v>0</v>
      </c>
      <c r="P330">
        <v>17420000</v>
      </c>
      <c r="Q330">
        <v>3.8368953812562952E-2</v>
      </c>
    </row>
    <row r="331" spans="1:17" x14ac:dyDescent="0.25">
      <c r="A331" t="str">
        <f t="shared" ca="1" si="5"/>
        <v>VALLE_DEL_CAUCA;LA VICTORIA;Total</v>
      </c>
      <c r="B331" t="str">
        <f ca="1">+IFERROR(_xlfn.XLOOKUP(C331,DIVIPOLA!G:G,DIVIPOLA!F:F),C331)</f>
        <v>VALLE_DEL_CAUCA</v>
      </c>
      <c r="C331" t="s">
        <v>1190</v>
      </c>
      <c r="D331" t="s">
        <v>322</v>
      </c>
      <c r="E331" t="s">
        <v>15</v>
      </c>
      <c r="F331">
        <v>1</v>
      </c>
      <c r="G331">
        <v>0.13386880856760369</v>
      </c>
      <c r="H331">
        <v>0</v>
      </c>
      <c r="I331">
        <v>0</v>
      </c>
      <c r="J331">
        <v>5</v>
      </c>
      <c r="K331">
        <v>16</v>
      </c>
      <c r="L331">
        <v>2</v>
      </c>
      <c r="M331">
        <v>0</v>
      </c>
      <c r="N331">
        <v>0</v>
      </c>
      <c r="O331">
        <v>10</v>
      </c>
      <c r="P331">
        <v>14040000</v>
      </c>
      <c r="Q331">
        <v>3.0924231431020889E-2</v>
      </c>
    </row>
    <row r="332" spans="1:17" x14ac:dyDescent="0.25">
      <c r="A332" t="str">
        <f t="shared" ca="1" si="5"/>
        <v>VALLE_DEL_CAUCA;OBANDO;Total</v>
      </c>
      <c r="B332" t="str">
        <f ca="1">+IFERROR(_xlfn.XLOOKUP(C332,DIVIPOLA!G:G,DIVIPOLA!F:F),C332)</f>
        <v>VALLE_DEL_CAUCA</v>
      </c>
      <c r="C332" t="s">
        <v>1190</v>
      </c>
      <c r="D332" t="s">
        <v>323</v>
      </c>
      <c r="E332" t="s">
        <v>15</v>
      </c>
      <c r="F332">
        <v>1</v>
      </c>
      <c r="G332">
        <v>0.13386880856760369</v>
      </c>
      <c r="H332">
        <v>0</v>
      </c>
      <c r="I332">
        <v>0</v>
      </c>
      <c r="J332">
        <v>0</v>
      </c>
      <c r="K332">
        <v>3</v>
      </c>
      <c r="L332">
        <v>0</v>
      </c>
      <c r="M332">
        <v>0</v>
      </c>
      <c r="N332">
        <v>1</v>
      </c>
      <c r="O332">
        <v>0</v>
      </c>
      <c r="P332">
        <v>1755000</v>
      </c>
      <c r="Q332">
        <v>3.8655289288776111E-3</v>
      </c>
    </row>
    <row r="333" spans="1:17" x14ac:dyDescent="0.25">
      <c r="A333" t="str">
        <f t="shared" ca="1" si="5"/>
        <v>VALLE_DEL_CAUCA;PALMIRA;Total</v>
      </c>
      <c r="B333" t="str">
        <f ca="1">+IFERROR(_xlfn.XLOOKUP(C333,DIVIPOLA!G:G,DIVIPOLA!F:F),C333)</f>
        <v>VALLE_DEL_CAUCA</v>
      </c>
      <c r="C333" t="s">
        <v>1190</v>
      </c>
      <c r="D333" t="s">
        <v>324</v>
      </c>
      <c r="E333" t="s">
        <v>15</v>
      </c>
      <c r="F333">
        <v>52</v>
      </c>
      <c r="G333">
        <v>6.9611780455153953</v>
      </c>
      <c r="H333">
        <v>2</v>
      </c>
      <c r="I333">
        <v>0</v>
      </c>
      <c r="J333">
        <v>3411</v>
      </c>
      <c r="K333">
        <v>1349</v>
      </c>
      <c r="L333">
        <v>1032</v>
      </c>
      <c r="M333">
        <v>343</v>
      </c>
      <c r="N333">
        <v>835</v>
      </c>
      <c r="O333">
        <v>85</v>
      </c>
      <c r="P333">
        <v>2664702950</v>
      </c>
      <c r="Q333">
        <v>5.8692229858065579</v>
      </c>
    </row>
    <row r="334" spans="1:17" x14ac:dyDescent="0.25">
      <c r="A334" t="str">
        <f t="shared" ca="1" si="5"/>
        <v>VALLE_DEL_CAUCA;PRADERA;Total</v>
      </c>
      <c r="B334" t="str">
        <f ca="1">+IFERROR(_xlfn.XLOOKUP(C334,DIVIPOLA!G:G,DIVIPOLA!F:F),C334)</f>
        <v>VALLE_DEL_CAUCA</v>
      </c>
      <c r="C334" t="s">
        <v>1190</v>
      </c>
      <c r="D334" t="s">
        <v>325</v>
      </c>
      <c r="E334" t="s">
        <v>15</v>
      </c>
      <c r="F334">
        <v>1</v>
      </c>
      <c r="G334">
        <v>0.13386880856760369</v>
      </c>
      <c r="H334">
        <v>0</v>
      </c>
      <c r="I334">
        <v>0</v>
      </c>
      <c r="J334">
        <v>0</v>
      </c>
      <c r="K334">
        <v>4</v>
      </c>
      <c r="L334">
        <v>0</v>
      </c>
      <c r="M334">
        <v>7</v>
      </c>
      <c r="N334">
        <v>24</v>
      </c>
      <c r="O334">
        <v>11</v>
      </c>
      <c r="P334">
        <v>13244075</v>
      </c>
      <c r="Q334">
        <v>2.917114247790583E-2</v>
      </c>
    </row>
    <row r="335" spans="1:17" x14ac:dyDescent="0.25">
      <c r="A335" t="str">
        <f t="shared" ca="1" si="5"/>
        <v>VALLE_DEL_CAUCA;ROLDANILLO;Total</v>
      </c>
      <c r="B335" t="str">
        <f ca="1">+IFERROR(_xlfn.XLOOKUP(C335,DIVIPOLA!G:G,DIVIPOLA!F:F),C335)</f>
        <v>VALLE_DEL_CAUCA</v>
      </c>
      <c r="C335" t="s">
        <v>1190</v>
      </c>
      <c r="D335" t="s">
        <v>326</v>
      </c>
      <c r="E335" t="s">
        <v>15</v>
      </c>
      <c r="F335">
        <v>1</v>
      </c>
      <c r="G335">
        <v>0.13386880856760369</v>
      </c>
      <c r="H335">
        <v>0</v>
      </c>
      <c r="I335">
        <v>0</v>
      </c>
      <c r="J335">
        <v>6</v>
      </c>
      <c r="K335">
        <v>2</v>
      </c>
      <c r="L335">
        <v>0</v>
      </c>
      <c r="M335">
        <v>0</v>
      </c>
      <c r="N335">
        <v>0</v>
      </c>
      <c r="O335">
        <v>0</v>
      </c>
      <c r="P335">
        <v>3380000</v>
      </c>
      <c r="Q335">
        <v>7.4447223815420653E-3</v>
      </c>
    </row>
    <row r="336" spans="1:17" x14ac:dyDescent="0.25">
      <c r="A336" t="str">
        <f t="shared" ca="1" si="5"/>
        <v>VALLE_DEL_CAUCA;CALI;Total</v>
      </c>
      <c r="B336" t="str">
        <f ca="1">+IFERROR(_xlfn.XLOOKUP(C336,DIVIPOLA!G:G,DIVIPOLA!F:F),C336)</f>
        <v>VALLE_DEL_CAUCA</v>
      </c>
      <c r="C336" t="s">
        <v>1190</v>
      </c>
      <c r="D336" t="s">
        <v>1083</v>
      </c>
      <c r="E336" t="s">
        <v>15</v>
      </c>
      <c r="F336">
        <v>539</v>
      </c>
      <c r="G336">
        <v>72.155287817938415</v>
      </c>
      <c r="H336">
        <v>103</v>
      </c>
      <c r="I336">
        <v>48</v>
      </c>
      <c r="J336">
        <v>28605</v>
      </c>
      <c r="K336">
        <v>12970</v>
      </c>
      <c r="L336">
        <v>33005</v>
      </c>
      <c r="M336">
        <v>7813</v>
      </c>
      <c r="N336">
        <v>15588</v>
      </c>
      <c r="O336">
        <v>2713</v>
      </c>
      <c r="P336">
        <v>34199582300</v>
      </c>
      <c r="Q336">
        <v>75.3273360320118</v>
      </c>
    </row>
    <row r="337" spans="1:17" x14ac:dyDescent="0.25">
      <c r="A337" t="str">
        <f t="shared" ca="1" si="5"/>
        <v>VALLE_DEL_CAUCA;SEVILLA;Total</v>
      </c>
      <c r="B337" t="str">
        <f ca="1">+IFERROR(_xlfn.XLOOKUP(C337,DIVIPOLA!G:G,DIVIPOLA!F:F),C337)</f>
        <v>VALLE_DEL_CAUCA</v>
      </c>
      <c r="C337" t="s">
        <v>1190</v>
      </c>
      <c r="D337" t="s">
        <v>327</v>
      </c>
      <c r="E337" t="s">
        <v>15</v>
      </c>
      <c r="F337">
        <v>2</v>
      </c>
      <c r="G337">
        <v>0.2677376171352075</v>
      </c>
      <c r="H337">
        <v>0</v>
      </c>
      <c r="I337">
        <v>5</v>
      </c>
      <c r="J337">
        <v>2</v>
      </c>
      <c r="K337">
        <v>2</v>
      </c>
      <c r="L337">
        <v>1</v>
      </c>
      <c r="M337">
        <v>4</v>
      </c>
      <c r="N337">
        <v>0</v>
      </c>
      <c r="O337">
        <v>0</v>
      </c>
      <c r="P337">
        <v>6565000</v>
      </c>
      <c r="Q337">
        <v>1.4459941548764401E-2</v>
      </c>
    </row>
    <row r="338" spans="1:17" x14ac:dyDescent="0.25">
      <c r="A338" t="str">
        <f t="shared" ca="1" si="5"/>
        <v>VALLE_DEL_CAUCA;TULUÁ;Total</v>
      </c>
      <c r="B338" t="str">
        <f ca="1">+IFERROR(_xlfn.XLOOKUP(C338,DIVIPOLA!G:G,DIVIPOLA!F:F),C338)</f>
        <v>VALLE_DEL_CAUCA</v>
      </c>
      <c r="C338" t="s">
        <v>1190</v>
      </c>
      <c r="D338" t="s">
        <v>328</v>
      </c>
      <c r="E338" t="s">
        <v>15</v>
      </c>
      <c r="F338">
        <v>22</v>
      </c>
      <c r="G338">
        <v>2.9451137884872818</v>
      </c>
      <c r="H338">
        <v>0</v>
      </c>
      <c r="I338">
        <v>0</v>
      </c>
      <c r="J338">
        <v>745</v>
      </c>
      <c r="K338">
        <v>176</v>
      </c>
      <c r="L338">
        <v>315</v>
      </c>
      <c r="M338">
        <v>36</v>
      </c>
      <c r="N338">
        <v>1078</v>
      </c>
      <c r="O338">
        <v>88</v>
      </c>
      <c r="P338">
        <v>733980325</v>
      </c>
      <c r="Q338">
        <v>1.6166508145381711</v>
      </c>
    </row>
    <row r="339" spans="1:17" x14ac:dyDescent="0.25">
      <c r="A339" t="str">
        <f t="shared" ca="1" si="5"/>
        <v>VALLE_DEL_CAUCA;YUMBO;Total</v>
      </c>
      <c r="B339" t="str">
        <f ca="1">+IFERROR(_xlfn.XLOOKUP(C339,DIVIPOLA!G:G,DIVIPOLA!F:F),C339)</f>
        <v>VALLE_DEL_CAUCA</v>
      </c>
      <c r="C339" t="s">
        <v>1190</v>
      </c>
      <c r="D339" t="s">
        <v>329</v>
      </c>
      <c r="E339" t="s">
        <v>15</v>
      </c>
      <c r="F339">
        <v>58</v>
      </c>
      <c r="G339">
        <v>7.7643908969210171</v>
      </c>
      <c r="H339">
        <v>15</v>
      </c>
      <c r="I339">
        <v>16</v>
      </c>
      <c r="J339">
        <v>4342</v>
      </c>
      <c r="K339">
        <v>1789</v>
      </c>
      <c r="L339">
        <v>1027</v>
      </c>
      <c r="M339">
        <v>171</v>
      </c>
      <c r="N339">
        <v>1313</v>
      </c>
      <c r="O339">
        <v>330</v>
      </c>
      <c r="P339">
        <v>3376427925</v>
      </c>
      <c r="Q339">
        <v>7.4368545984944179</v>
      </c>
    </row>
    <row r="340" spans="1:17" x14ac:dyDescent="0.25">
      <c r="A340" t="str">
        <f t="shared" ca="1" si="5"/>
        <v>VALLE_DEL_CAUCA;ZARZAL;Total</v>
      </c>
      <c r="B340" t="str">
        <f ca="1">+IFERROR(_xlfn.XLOOKUP(C340,DIVIPOLA!G:G,DIVIPOLA!F:F),C340)</f>
        <v>VALLE_DEL_CAUCA</v>
      </c>
      <c r="C340" t="s">
        <v>1190</v>
      </c>
      <c r="D340" t="s">
        <v>330</v>
      </c>
      <c r="E340" t="s">
        <v>15</v>
      </c>
      <c r="F340">
        <v>3</v>
      </c>
      <c r="G340">
        <v>0.40160642570281119</v>
      </c>
      <c r="H340">
        <v>0</v>
      </c>
      <c r="I340">
        <v>0</v>
      </c>
      <c r="J340">
        <v>312</v>
      </c>
      <c r="K340">
        <v>332</v>
      </c>
      <c r="L340">
        <v>117</v>
      </c>
      <c r="M340">
        <v>73</v>
      </c>
      <c r="N340">
        <v>15</v>
      </c>
      <c r="O340">
        <v>1</v>
      </c>
      <c r="P340">
        <v>356460000</v>
      </c>
      <c r="Q340">
        <v>0.78513187577647459</v>
      </c>
    </row>
    <row r="341" spans="1:17" x14ac:dyDescent="0.25">
      <c r="A341" t="str">
        <f t="shared" ca="1" si="5"/>
        <v>VICHADA;CUMARIBO;Total</v>
      </c>
      <c r="B341" t="str">
        <f ca="1">+IFERROR(_xlfn.XLOOKUP(C341,DIVIPOLA!G:G,DIVIPOLA!F:F),C341)</f>
        <v>VICHADA</v>
      </c>
      <c r="C341" t="s">
        <v>42</v>
      </c>
      <c r="D341" t="s">
        <v>331</v>
      </c>
      <c r="E341" t="s">
        <v>15</v>
      </c>
      <c r="F341">
        <v>1</v>
      </c>
      <c r="G341">
        <v>100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2</v>
      </c>
      <c r="N341">
        <v>0</v>
      </c>
      <c r="O341">
        <v>2</v>
      </c>
      <c r="P341">
        <v>1430000</v>
      </c>
      <c r="Q341">
        <v>100</v>
      </c>
    </row>
    <row r="342" spans="1:17" x14ac:dyDescent="0.25">
      <c r="A342" t="str">
        <f t="shared" ca="1" si="5"/>
        <v>Total;Total;GRANDE</v>
      </c>
      <c r="B342" t="str">
        <f ca="1">+IFERROR(_xlfn.XLOOKUP(C342,DIVIPOLA!G:G,DIVIPOLA!F:F),C342)</f>
        <v>Total</v>
      </c>
      <c r="C342" t="s">
        <v>15</v>
      </c>
      <c r="D342" t="s">
        <v>15</v>
      </c>
      <c r="E342" t="s">
        <v>332</v>
      </c>
      <c r="F342">
        <v>495</v>
      </c>
      <c r="G342">
        <v>100</v>
      </c>
      <c r="H342">
        <v>237</v>
      </c>
      <c r="I342">
        <v>120</v>
      </c>
      <c r="J342">
        <v>53591</v>
      </c>
      <c r="K342">
        <v>18820</v>
      </c>
      <c r="L342">
        <v>28570</v>
      </c>
      <c r="M342">
        <v>6131</v>
      </c>
      <c r="N342">
        <v>26113</v>
      </c>
      <c r="O342">
        <v>5103</v>
      </c>
      <c r="P342">
        <v>48306653525</v>
      </c>
      <c r="Q342">
        <v>100</v>
      </c>
    </row>
    <row r="343" spans="1:17" x14ac:dyDescent="0.25">
      <c r="A343" t="str">
        <f t="shared" ca="1" si="5"/>
        <v>Total;Total;MEDIANO</v>
      </c>
      <c r="B343" t="str">
        <f ca="1">+IFERROR(_xlfn.XLOOKUP(C343,DIVIPOLA!G:G,DIVIPOLA!F:F),C343)</f>
        <v>Total</v>
      </c>
      <c r="C343" t="s">
        <v>15</v>
      </c>
      <c r="D343" t="s">
        <v>15</v>
      </c>
      <c r="E343" t="s">
        <v>333</v>
      </c>
      <c r="F343">
        <v>1554</v>
      </c>
      <c r="G343">
        <v>100</v>
      </c>
      <c r="H343">
        <v>216</v>
      </c>
      <c r="I343">
        <v>111</v>
      </c>
      <c r="J343">
        <v>47426</v>
      </c>
      <c r="K343">
        <v>21238</v>
      </c>
      <c r="L343">
        <v>34536</v>
      </c>
      <c r="M343">
        <v>8951</v>
      </c>
      <c r="N343">
        <v>35042</v>
      </c>
      <c r="O343">
        <v>7418</v>
      </c>
      <c r="P343">
        <v>52432754075</v>
      </c>
      <c r="Q343">
        <v>100</v>
      </c>
    </row>
    <row r="344" spans="1:17" x14ac:dyDescent="0.25">
      <c r="A344" t="str">
        <f t="shared" ca="1" si="5"/>
        <v>Total;Total;MICRO</v>
      </c>
      <c r="B344" t="str">
        <f ca="1">+IFERROR(_xlfn.XLOOKUP(C344,DIVIPOLA!G:G,DIVIPOLA!F:F),C344)</f>
        <v>Total</v>
      </c>
      <c r="C344" t="s">
        <v>15</v>
      </c>
      <c r="D344" t="s">
        <v>15</v>
      </c>
      <c r="E344" t="s">
        <v>334</v>
      </c>
      <c r="F344">
        <v>2672</v>
      </c>
      <c r="G344">
        <v>100</v>
      </c>
      <c r="H344">
        <v>40</v>
      </c>
      <c r="I344">
        <v>54</v>
      </c>
      <c r="J344">
        <v>5155</v>
      </c>
      <c r="K344">
        <v>4024</v>
      </c>
      <c r="L344">
        <v>5182</v>
      </c>
      <c r="M344">
        <v>2217</v>
      </c>
      <c r="N344">
        <v>4105</v>
      </c>
      <c r="O344">
        <v>1674</v>
      </c>
      <c r="P344">
        <v>7837925225</v>
      </c>
      <c r="Q344">
        <v>100</v>
      </c>
    </row>
    <row r="345" spans="1:17" x14ac:dyDescent="0.25">
      <c r="A345" t="str">
        <f t="shared" ca="1" si="5"/>
        <v>Total;Total;MUY GRANDE</v>
      </c>
      <c r="B345" t="str">
        <f ca="1">+IFERROR(_xlfn.XLOOKUP(C345,DIVIPOLA!G:G,DIVIPOLA!F:F),C345)</f>
        <v>Total</v>
      </c>
      <c r="C345" t="s">
        <v>15</v>
      </c>
      <c r="D345" t="s">
        <v>15</v>
      </c>
      <c r="E345" t="s">
        <v>335</v>
      </c>
      <c r="F345">
        <v>472</v>
      </c>
      <c r="G345">
        <v>100</v>
      </c>
      <c r="H345">
        <v>1043</v>
      </c>
      <c r="I345">
        <v>818</v>
      </c>
      <c r="J345">
        <v>359241</v>
      </c>
      <c r="K345">
        <v>150340</v>
      </c>
      <c r="L345">
        <v>138044</v>
      </c>
      <c r="M345">
        <v>32840</v>
      </c>
      <c r="N345">
        <v>95491</v>
      </c>
      <c r="O345">
        <v>19759</v>
      </c>
      <c r="P345">
        <v>298382212050</v>
      </c>
      <c r="Q345">
        <v>100</v>
      </c>
    </row>
    <row r="346" spans="1:17" x14ac:dyDescent="0.25">
      <c r="A346" t="str">
        <f t="shared" ca="1" si="5"/>
        <v>Total;Total;PEQUEÑO</v>
      </c>
      <c r="B346" t="str">
        <f ca="1">+IFERROR(_xlfn.XLOOKUP(C346,DIVIPOLA!G:G,DIVIPOLA!F:F),C346)</f>
        <v>Total</v>
      </c>
      <c r="C346" t="s">
        <v>15</v>
      </c>
      <c r="D346" t="s">
        <v>15</v>
      </c>
      <c r="E346" t="s">
        <v>336</v>
      </c>
      <c r="F346">
        <v>3172</v>
      </c>
      <c r="G346">
        <v>100</v>
      </c>
      <c r="H346">
        <v>118</v>
      </c>
      <c r="I346">
        <v>67</v>
      </c>
      <c r="J346">
        <v>23070</v>
      </c>
      <c r="K346">
        <v>12652</v>
      </c>
      <c r="L346">
        <v>18504</v>
      </c>
      <c r="M346">
        <v>6506</v>
      </c>
      <c r="N346">
        <v>18909</v>
      </c>
      <c r="O346">
        <v>5321</v>
      </c>
      <c r="P346">
        <v>28951650000</v>
      </c>
      <c r="Q346">
        <v>100</v>
      </c>
    </row>
    <row r="347" spans="1:17" x14ac:dyDescent="0.25">
      <c r="A347" t="str">
        <f t="shared" ca="1" si="5"/>
        <v>ANTIOQUIA;Total;GRANDE</v>
      </c>
      <c r="B347" t="str">
        <f ca="1">+IFERROR(_xlfn.XLOOKUP(C347,DIVIPOLA!G:G,DIVIPOLA!F:F),C347)</f>
        <v>ANTIOQUIA</v>
      </c>
      <c r="C347" t="s">
        <v>17</v>
      </c>
      <c r="D347" t="s">
        <v>15</v>
      </c>
      <c r="E347" t="s">
        <v>332</v>
      </c>
      <c r="F347">
        <v>108</v>
      </c>
      <c r="G347">
        <v>21.81818181818182</v>
      </c>
      <c r="H347">
        <v>53</v>
      </c>
      <c r="I347">
        <v>19</v>
      </c>
      <c r="J347">
        <v>11235</v>
      </c>
      <c r="K347">
        <v>3806</v>
      </c>
      <c r="L347">
        <v>5411</v>
      </c>
      <c r="M347">
        <v>1277</v>
      </c>
      <c r="N347">
        <v>3978</v>
      </c>
      <c r="O347">
        <v>860</v>
      </c>
      <c r="P347">
        <v>9536329725</v>
      </c>
      <c r="Q347">
        <v>19.741234445198511</v>
      </c>
    </row>
    <row r="348" spans="1:17" x14ac:dyDescent="0.25">
      <c r="A348" t="str">
        <f t="shared" ca="1" si="5"/>
        <v>SAN_ANDRÉS_PROVIDENCIA_Y_SANTA_CATALINA;Total;GRANDE</v>
      </c>
      <c r="B348" t="str">
        <f ca="1">+IFERROR(_xlfn.XLOOKUP(C348,DIVIPOLA!G:G,DIVIPOLA!F:F),C348)</f>
        <v>SAN_ANDRÉS_PROVIDENCIA_Y_SANTA_CATALINA</v>
      </c>
      <c r="C348" t="s">
        <v>1189</v>
      </c>
      <c r="D348" t="s">
        <v>15</v>
      </c>
      <c r="E348" t="s">
        <v>332</v>
      </c>
      <c r="F348">
        <v>1</v>
      </c>
      <c r="G348">
        <v>0.20202020202020199</v>
      </c>
      <c r="H348">
        <v>0</v>
      </c>
      <c r="I348">
        <v>0</v>
      </c>
      <c r="J348">
        <v>113</v>
      </c>
      <c r="K348">
        <v>138</v>
      </c>
      <c r="L348">
        <v>91</v>
      </c>
      <c r="M348">
        <v>41</v>
      </c>
      <c r="N348">
        <v>3</v>
      </c>
      <c r="O348">
        <v>4</v>
      </c>
      <c r="P348">
        <v>161601050</v>
      </c>
      <c r="Q348">
        <v>0.33453166014981162</v>
      </c>
    </row>
    <row r="349" spans="1:17" x14ac:dyDescent="0.25">
      <c r="A349" t="str">
        <f t="shared" ca="1" si="5"/>
        <v>ATLÁNTICO;Total;GRANDE</v>
      </c>
      <c r="B349" t="str">
        <f ca="1">+IFERROR(_xlfn.XLOOKUP(C349,DIVIPOLA!G:G,DIVIPOLA!F:F),C349)</f>
        <v>ATLÁNTICO</v>
      </c>
      <c r="C349" t="s">
        <v>19</v>
      </c>
      <c r="D349" t="s">
        <v>15</v>
      </c>
      <c r="E349" t="s">
        <v>332</v>
      </c>
      <c r="F349">
        <v>22</v>
      </c>
      <c r="G349">
        <v>4.4444444444444446</v>
      </c>
      <c r="H349">
        <v>10</v>
      </c>
      <c r="I349">
        <v>0</v>
      </c>
      <c r="J349">
        <v>2435</v>
      </c>
      <c r="K349">
        <v>913</v>
      </c>
      <c r="L349">
        <v>1057</v>
      </c>
      <c r="M349">
        <v>542</v>
      </c>
      <c r="N349">
        <v>1750</v>
      </c>
      <c r="O349">
        <v>390</v>
      </c>
      <c r="P349">
        <v>2415912200</v>
      </c>
      <c r="Q349">
        <v>5.0011996768720488</v>
      </c>
    </row>
    <row r="350" spans="1:17" x14ac:dyDescent="0.25">
      <c r="A350" t="str">
        <f t="shared" ca="1" si="5"/>
        <v>BOGOTÁ;Total;GRANDE</v>
      </c>
      <c r="B350" t="str">
        <f ca="1">+IFERROR(_xlfn.XLOOKUP(C350,DIVIPOLA!G:G,DIVIPOLA!F:F),C350)</f>
        <v>BOGOTÁ</v>
      </c>
      <c r="C350" t="s">
        <v>1146</v>
      </c>
      <c r="D350" t="s">
        <v>15</v>
      </c>
      <c r="E350" t="s">
        <v>332</v>
      </c>
      <c r="F350">
        <v>180</v>
      </c>
      <c r="G350">
        <v>36.363636363636367</v>
      </c>
      <c r="H350">
        <v>116</v>
      </c>
      <c r="I350">
        <v>51</v>
      </c>
      <c r="J350">
        <v>22884</v>
      </c>
      <c r="K350">
        <v>6944</v>
      </c>
      <c r="L350">
        <v>11512</v>
      </c>
      <c r="M350">
        <v>1846</v>
      </c>
      <c r="N350">
        <v>10214</v>
      </c>
      <c r="O350">
        <v>1836</v>
      </c>
      <c r="P350">
        <v>19231854200</v>
      </c>
      <c r="Q350">
        <v>39.812019249164081</v>
      </c>
    </row>
    <row r="351" spans="1:17" x14ac:dyDescent="0.25">
      <c r="A351" t="str">
        <f t="shared" ca="1" si="5"/>
        <v>BOLÍVAR;Total;GRANDE</v>
      </c>
      <c r="B351" t="str">
        <f ca="1">+IFERROR(_xlfn.XLOOKUP(C351,DIVIPOLA!G:G,DIVIPOLA!F:F),C351)</f>
        <v>BOLÍVAR</v>
      </c>
      <c r="C351" t="s">
        <v>21</v>
      </c>
      <c r="D351" t="s">
        <v>15</v>
      </c>
      <c r="E351" t="s">
        <v>332</v>
      </c>
      <c r="F351">
        <v>15</v>
      </c>
      <c r="G351">
        <v>3.0303030303030298</v>
      </c>
      <c r="H351">
        <v>3</v>
      </c>
      <c r="I351">
        <v>0</v>
      </c>
      <c r="J351">
        <v>1127</v>
      </c>
      <c r="K351">
        <v>960</v>
      </c>
      <c r="L351">
        <v>571</v>
      </c>
      <c r="M351">
        <v>288</v>
      </c>
      <c r="N351">
        <v>946</v>
      </c>
      <c r="O351">
        <v>445</v>
      </c>
      <c r="P351">
        <v>1553002750</v>
      </c>
      <c r="Q351">
        <v>3.214883741007394</v>
      </c>
    </row>
    <row r="352" spans="1:17" x14ac:dyDescent="0.25">
      <c r="A352" t="str">
        <f t="shared" ca="1" si="5"/>
        <v>BOYACÁ;Total;GRANDE</v>
      </c>
      <c r="B352" t="str">
        <f ca="1">+IFERROR(_xlfn.XLOOKUP(C352,DIVIPOLA!G:G,DIVIPOLA!F:F),C352)</f>
        <v>BOYACÁ</v>
      </c>
      <c r="C352" t="s">
        <v>22</v>
      </c>
      <c r="D352" t="s">
        <v>15</v>
      </c>
      <c r="E352" t="s">
        <v>332</v>
      </c>
      <c r="F352">
        <v>4</v>
      </c>
      <c r="G352">
        <v>0.80808080808080807</v>
      </c>
      <c r="H352">
        <v>0</v>
      </c>
      <c r="I352">
        <v>0</v>
      </c>
      <c r="J352">
        <v>570</v>
      </c>
      <c r="K352">
        <v>168</v>
      </c>
      <c r="L352">
        <v>401</v>
      </c>
      <c r="M352">
        <v>106</v>
      </c>
      <c r="N352">
        <v>318</v>
      </c>
      <c r="O352">
        <v>114</v>
      </c>
      <c r="P352">
        <v>563977700</v>
      </c>
      <c r="Q352">
        <v>1.167494866329597</v>
      </c>
    </row>
    <row r="353" spans="1:17" x14ac:dyDescent="0.25">
      <c r="A353" t="str">
        <f t="shared" ca="1" si="5"/>
        <v>CALDAS;Total;GRANDE</v>
      </c>
      <c r="B353" t="str">
        <f ca="1">+IFERROR(_xlfn.XLOOKUP(C353,DIVIPOLA!G:G,DIVIPOLA!F:F),C353)</f>
        <v>CALDAS</v>
      </c>
      <c r="C353" t="s">
        <v>23</v>
      </c>
      <c r="D353" t="s">
        <v>15</v>
      </c>
      <c r="E353" t="s">
        <v>332</v>
      </c>
      <c r="F353">
        <v>8</v>
      </c>
      <c r="G353">
        <v>1.6161616161616159</v>
      </c>
      <c r="H353">
        <v>0</v>
      </c>
      <c r="I353">
        <v>2</v>
      </c>
      <c r="J353">
        <v>545</v>
      </c>
      <c r="K353">
        <v>170</v>
      </c>
      <c r="L353">
        <v>202</v>
      </c>
      <c r="M353">
        <v>81</v>
      </c>
      <c r="N353">
        <v>751</v>
      </c>
      <c r="O353">
        <v>172</v>
      </c>
      <c r="P353">
        <v>601875950</v>
      </c>
      <c r="Q353">
        <v>1.24594834475237</v>
      </c>
    </row>
    <row r="354" spans="1:17" x14ac:dyDescent="0.25">
      <c r="A354" t="str">
        <f t="shared" ca="1" si="5"/>
        <v>CASANARE;Total;GRANDE</v>
      </c>
      <c r="B354" t="str">
        <f ca="1">+IFERROR(_xlfn.XLOOKUP(C354,DIVIPOLA!G:G,DIVIPOLA!F:F),C354)</f>
        <v>CASANARE</v>
      </c>
      <c r="C354" t="s">
        <v>25</v>
      </c>
      <c r="D354" t="s">
        <v>15</v>
      </c>
      <c r="E354" t="s">
        <v>332</v>
      </c>
      <c r="F354">
        <v>2</v>
      </c>
      <c r="G354">
        <v>0.40404040404040398</v>
      </c>
      <c r="H354">
        <v>0</v>
      </c>
      <c r="I354">
        <v>1</v>
      </c>
      <c r="J354">
        <v>2</v>
      </c>
      <c r="K354">
        <v>3</v>
      </c>
      <c r="L354">
        <v>0</v>
      </c>
      <c r="M354">
        <v>0</v>
      </c>
      <c r="N354">
        <v>0</v>
      </c>
      <c r="O354">
        <v>0</v>
      </c>
      <c r="P354">
        <v>3079375</v>
      </c>
      <c r="Q354">
        <v>6.374639465361309E-3</v>
      </c>
    </row>
    <row r="355" spans="1:17" x14ac:dyDescent="0.25">
      <c r="A355" t="str">
        <f t="shared" ca="1" si="5"/>
        <v>CAUCA;Total;GRANDE</v>
      </c>
      <c r="B355" t="str">
        <f ca="1">+IFERROR(_xlfn.XLOOKUP(C355,DIVIPOLA!G:G,DIVIPOLA!F:F),C355)</f>
        <v>CAUCA</v>
      </c>
      <c r="C355" t="s">
        <v>26</v>
      </c>
      <c r="D355" t="s">
        <v>15</v>
      </c>
      <c r="E355" t="s">
        <v>332</v>
      </c>
      <c r="F355">
        <v>3</v>
      </c>
      <c r="G355">
        <v>0.60606060606060608</v>
      </c>
      <c r="H355">
        <v>0</v>
      </c>
      <c r="I355">
        <v>0</v>
      </c>
      <c r="J355">
        <v>138</v>
      </c>
      <c r="K355">
        <v>30</v>
      </c>
      <c r="L355">
        <v>161</v>
      </c>
      <c r="M355">
        <v>53</v>
      </c>
      <c r="N355">
        <v>79</v>
      </c>
      <c r="O355">
        <v>18</v>
      </c>
      <c r="P355">
        <v>154180650</v>
      </c>
      <c r="Q355">
        <v>0.3191706291975025</v>
      </c>
    </row>
    <row r="356" spans="1:17" x14ac:dyDescent="0.25">
      <c r="A356" t="str">
        <f t="shared" ca="1" si="5"/>
        <v>CUNDINAMARCA;Total;GRANDE</v>
      </c>
      <c r="B356" t="str">
        <f ca="1">+IFERROR(_xlfn.XLOOKUP(C356,DIVIPOLA!G:G,DIVIPOLA!F:F),C356)</f>
        <v>CUNDINAMARCA</v>
      </c>
      <c r="C356" t="s">
        <v>29</v>
      </c>
      <c r="D356" t="s">
        <v>15</v>
      </c>
      <c r="E356" t="s">
        <v>332</v>
      </c>
      <c r="F356">
        <v>28</v>
      </c>
      <c r="G356">
        <v>5.6565656565656566</v>
      </c>
      <c r="H356">
        <v>5</v>
      </c>
      <c r="I356">
        <v>10</v>
      </c>
      <c r="J356">
        <v>2412</v>
      </c>
      <c r="K356">
        <v>346</v>
      </c>
      <c r="L356">
        <v>1430</v>
      </c>
      <c r="M356">
        <v>99</v>
      </c>
      <c r="N356">
        <v>471</v>
      </c>
      <c r="O356">
        <v>73</v>
      </c>
      <c r="P356">
        <v>1686592700</v>
      </c>
      <c r="Q356">
        <v>3.4914293931107081</v>
      </c>
    </row>
    <row r="357" spans="1:17" x14ac:dyDescent="0.25">
      <c r="A357" t="str">
        <f t="shared" ca="1" si="5"/>
        <v>CÓRDOBA;Total;GRANDE</v>
      </c>
      <c r="B357" t="str">
        <f ca="1">+IFERROR(_xlfn.XLOOKUP(C357,DIVIPOLA!G:G,DIVIPOLA!F:F),C357)</f>
        <v>CÓRDOBA</v>
      </c>
      <c r="C357" t="s">
        <v>30</v>
      </c>
      <c r="D357" t="s">
        <v>15</v>
      </c>
      <c r="E357" t="s">
        <v>332</v>
      </c>
      <c r="F357">
        <v>12</v>
      </c>
      <c r="G357">
        <v>2.4242424242424239</v>
      </c>
      <c r="H357">
        <v>4</v>
      </c>
      <c r="I357">
        <v>2</v>
      </c>
      <c r="J357">
        <v>1327</v>
      </c>
      <c r="K357">
        <v>932</v>
      </c>
      <c r="L357">
        <v>1657</v>
      </c>
      <c r="M357">
        <v>612</v>
      </c>
      <c r="N357">
        <v>1225</v>
      </c>
      <c r="O357">
        <v>295</v>
      </c>
      <c r="P357">
        <v>2049269625</v>
      </c>
      <c r="Q357">
        <v>4.2422098726823361</v>
      </c>
    </row>
    <row r="358" spans="1:17" x14ac:dyDescent="0.25">
      <c r="A358" t="str">
        <f t="shared" ca="1" si="5"/>
        <v>HUILA;Total;GRANDE</v>
      </c>
      <c r="B358" t="str">
        <f ca="1">+IFERROR(_xlfn.XLOOKUP(C358,DIVIPOLA!G:G,DIVIPOLA!F:F),C358)</f>
        <v>HUILA</v>
      </c>
      <c r="C358" t="s">
        <v>32</v>
      </c>
      <c r="D358" t="s">
        <v>15</v>
      </c>
      <c r="E358" t="s">
        <v>332</v>
      </c>
      <c r="F358">
        <v>4</v>
      </c>
      <c r="G358">
        <v>0.80808080808080807</v>
      </c>
      <c r="H358">
        <v>8</v>
      </c>
      <c r="I358">
        <v>0</v>
      </c>
      <c r="J358">
        <v>524</v>
      </c>
      <c r="K358">
        <v>340</v>
      </c>
      <c r="L358">
        <v>146</v>
      </c>
      <c r="M358">
        <v>71</v>
      </c>
      <c r="N358">
        <v>343</v>
      </c>
      <c r="O358">
        <v>110</v>
      </c>
      <c r="P358">
        <v>567126950</v>
      </c>
      <c r="Q358">
        <v>1.174014154606045</v>
      </c>
    </row>
    <row r="359" spans="1:17" x14ac:dyDescent="0.25">
      <c r="A359" t="str">
        <f t="shared" ca="1" si="5"/>
        <v>MAGDALENA;Total;GRANDE</v>
      </c>
      <c r="B359" t="str">
        <f ca="1">+IFERROR(_xlfn.XLOOKUP(C359,DIVIPOLA!G:G,DIVIPOLA!F:F),C359)</f>
        <v>MAGDALENA</v>
      </c>
      <c r="C359" t="s">
        <v>33</v>
      </c>
      <c r="D359" t="s">
        <v>15</v>
      </c>
      <c r="E359" t="s">
        <v>332</v>
      </c>
      <c r="F359">
        <v>3</v>
      </c>
      <c r="G359">
        <v>0.60606060606060608</v>
      </c>
      <c r="H359">
        <v>0</v>
      </c>
      <c r="I359">
        <v>0</v>
      </c>
      <c r="J359">
        <v>40</v>
      </c>
      <c r="K359">
        <v>29</v>
      </c>
      <c r="L359">
        <v>0</v>
      </c>
      <c r="M359">
        <v>0</v>
      </c>
      <c r="N359">
        <v>0</v>
      </c>
      <c r="O359">
        <v>0</v>
      </c>
      <c r="P359">
        <v>32310200</v>
      </c>
      <c r="Q359">
        <v>6.6885610246792612E-2</v>
      </c>
    </row>
    <row r="360" spans="1:17" x14ac:dyDescent="0.25">
      <c r="A360" t="str">
        <f t="shared" ca="1" si="5"/>
        <v>META;Total;GRANDE</v>
      </c>
      <c r="B360" t="str">
        <f ca="1">+IFERROR(_xlfn.XLOOKUP(C360,DIVIPOLA!G:G,DIVIPOLA!F:F),C360)</f>
        <v>META</v>
      </c>
      <c r="C360" t="s">
        <v>34</v>
      </c>
      <c r="D360" t="s">
        <v>15</v>
      </c>
      <c r="E360" t="s">
        <v>332</v>
      </c>
      <c r="F360">
        <v>3</v>
      </c>
      <c r="G360">
        <v>0.60606060606060608</v>
      </c>
      <c r="H360">
        <v>0</v>
      </c>
      <c r="I360">
        <v>0</v>
      </c>
      <c r="J360">
        <v>104</v>
      </c>
      <c r="K360">
        <v>95</v>
      </c>
      <c r="L360">
        <v>65</v>
      </c>
      <c r="M360">
        <v>57</v>
      </c>
      <c r="N360">
        <v>94</v>
      </c>
      <c r="O360">
        <v>28</v>
      </c>
      <c r="P360">
        <v>159113500</v>
      </c>
      <c r="Q360">
        <v>0.32938216247510183</v>
      </c>
    </row>
    <row r="361" spans="1:17" x14ac:dyDescent="0.25">
      <c r="A361" t="str">
        <f t="shared" ca="1" si="5"/>
        <v>NARIÑO;Total;GRANDE</v>
      </c>
      <c r="B361" t="str">
        <f ca="1">+IFERROR(_xlfn.XLOOKUP(C361,DIVIPOLA!G:G,DIVIPOLA!F:F),C361)</f>
        <v>NARIÑO</v>
      </c>
      <c r="C361" t="s">
        <v>35</v>
      </c>
      <c r="D361" t="s">
        <v>15</v>
      </c>
      <c r="E361" t="s">
        <v>332</v>
      </c>
      <c r="F361">
        <v>1</v>
      </c>
      <c r="G361">
        <v>0.20202020202020199</v>
      </c>
      <c r="H361">
        <v>0</v>
      </c>
      <c r="I361">
        <v>0</v>
      </c>
      <c r="J361">
        <v>63</v>
      </c>
      <c r="K361">
        <v>4</v>
      </c>
      <c r="L361">
        <v>144</v>
      </c>
      <c r="M361">
        <v>7</v>
      </c>
      <c r="N361">
        <v>47</v>
      </c>
      <c r="O361">
        <v>0</v>
      </c>
      <c r="P361">
        <v>83203575</v>
      </c>
      <c r="Q361">
        <v>0.17224040360597509</v>
      </c>
    </row>
    <row r="362" spans="1:17" x14ac:dyDescent="0.25">
      <c r="A362" t="str">
        <f t="shared" ca="1" si="5"/>
        <v>NORTE_DE_SANTANDER;Total;GRANDE</v>
      </c>
      <c r="B362" t="str">
        <f ca="1">+IFERROR(_xlfn.XLOOKUP(C362,DIVIPOLA!G:G,DIVIPOLA!F:F),C362)</f>
        <v>NORTE_DE_SANTANDER</v>
      </c>
      <c r="C362" t="s">
        <v>1186</v>
      </c>
      <c r="D362" t="s">
        <v>15</v>
      </c>
      <c r="E362" t="s">
        <v>332</v>
      </c>
      <c r="F362">
        <v>12</v>
      </c>
      <c r="G362">
        <v>2.4242424242424239</v>
      </c>
      <c r="H362">
        <v>8</v>
      </c>
      <c r="I362">
        <v>0</v>
      </c>
      <c r="J362">
        <v>997</v>
      </c>
      <c r="K362">
        <v>544</v>
      </c>
      <c r="L362">
        <v>288</v>
      </c>
      <c r="M362">
        <v>112</v>
      </c>
      <c r="N362">
        <v>67</v>
      </c>
      <c r="O362">
        <v>68</v>
      </c>
      <c r="P362">
        <v>844135825</v>
      </c>
      <c r="Q362">
        <v>1.7474525006439059</v>
      </c>
    </row>
    <row r="363" spans="1:17" x14ac:dyDescent="0.25">
      <c r="A363" t="str">
        <f t="shared" ca="1" si="5"/>
        <v>PUTUMAYO;Total;GRANDE</v>
      </c>
      <c r="B363" t="str">
        <f ca="1">+IFERROR(_xlfn.XLOOKUP(C363,DIVIPOLA!G:G,DIVIPOLA!F:F),C363)</f>
        <v>PUTUMAYO</v>
      </c>
      <c r="C363" t="s">
        <v>36</v>
      </c>
      <c r="D363" t="s">
        <v>15</v>
      </c>
      <c r="E363" t="s">
        <v>332</v>
      </c>
      <c r="F363">
        <v>1</v>
      </c>
      <c r="G363">
        <v>0.20202020202020199</v>
      </c>
      <c r="H363">
        <v>0</v>
      </c>
      <c r="I363">
        <v>0</v>
      </c>
      <c r="J363">
        <v>6</v>
      </c>
      <c r="K363">
        <v>11</v>
      </c>
      <c r="L363">
        <v>0</v>
      </c>
      <c r="M363">
        <v>0</v>
      </c>
      <c r="N363">
        <v>7</v>
      </c>
      <c r="O363">
        <v>0</v>
      </c>
      <c r="P363">
        <v>9832550</v>
      </c>
      <c r="Q363">
        <v>2.0354442468078209E-2</v>
      </c>
    </row>
    <row r="364" spans="1:17" x14ac:dyDescent="0.25">
      <c r="A364" t="str">
        <f t="shared" ca="1" si="5"/>
        <v>QUINDÍO;Total;GRANDE</v>
      </c>
      <c r="B364" t="str">
        <f ca="1">+IFERROR(_xlfn.XLOOKUP(C364,DIVIPOLA!G:G,DIVIPOLA!F:F),C364)</f>
        <v>QUINDÍO</v>
      </c>
      <c r="C364" t="s">
        <v>37</v>
      </c>
      <c r="D364" t="s">
        <v>15</v>
      </c>
      <c r="E364" t="s">
        <v>332</v>
      </c>
      <c r="F364">
        <v>6</v>
      </c>
      <c r="G364">
        <v>1.2121212121212119</v>
      </c>
      <c r="H364">
        <v>3</v>
      </c>
      <c r="I364">
        <v>12</v>
      </c>
      <c r="J364">
        <v>1197</v>
      </c>
      <c r="K364">
        <v>421</v>
      </c>
      <c r="L364">
        <v>356</v>
      </c>
      <c r="M364">
        <v>77</v>
      </c>
      <c r="N364">
        <v>584</v>
      </c>
      <c r="O364">
        <v>91</v>
      </c>
      <c r="P364">
        <v>985478975</v>
      </c>
      <c r="Q364">
        <v>2.0400481157114059</v>
      </c>
    </row>
    <row r="365" spans="1:17" x14ac:dyDescent="0.25">
      <c r="A365" t="str">
        <f t="shared" ca="1" si="5"/>
        <v>RISARALDA;Total;GRANDE</v>
      </c>
      <c r="B365" t="str">
        <f ca="1">+IFERROR(_xlfn.XLOOKUP(C365,DIVIPOLA!G:G,DIVIPOLA!F:F),C365)</f>
        <v>RISARALDA</v>
      </c>
      <c r="C365" t="s">
        <v>38</v>
      </c>
      <c r="D365" t="s">
        <v>15</v>
      </c>
      <c r="E365" t="s">
        <v>332</v>
      </c>
      <c r="F365">
        <v>13</v>
      </c>
      <c r="G365">
        <v>2.6262626262626259</v>
      </c>
      <c r="H365">
        <v>0</v>
      </c>
      <c r="I365">
        <v>4</v>
      </c>
      <c r="J365">
        <v>2558</v>
      </c>
      <c r="K365">
        <v>807</v>
      </c>
      <c r="L365">
        <v>1676</v>
      </c>
      <c r="M365">
        <v>216</v>
      </c>
      <c r="N365">
        <v>1380</v>
      </c>
      <c r="O365">
        <v>99</v>
      </c>
      <c r="P365">
        <v>2286810825</v>
      </c>
      <c r="Q365">
        <v>4.7339458607218843</v>
      </c>
    </row>
    <row r="366" spans="1:17" x14ac:dyDescent="0.25">
      <c r="A366" t="str">
        <f t="shared" ca="1" si="5"/>
        <v>SANTANDER;Total;GRANDE</v>
      </c>
      <c r="B366" t="str">
        <f ca="1">+IFERROR(_xlfn.XLOOKUP(C366,DIVIPOLA!G:G,DIVIPOLA!F:F),C366)</f>
        <v>SANTANDER</v>
      </c>
      <c r="C366" t="s">
        <v>39</v>
      </c>
      <c r="D366" t="s">
        <v>15</v>
      </c>
      <c r="E366" t="s">
        <v>332</v>
      </c>
      <c r="F366">
        <v>21</v>
      </c>
      <c r="G366">
        <v>4.2424242424242431</v>
      </c>
      <c r="H366">
        <v>1</v>
      </c>
      <c r="I366">
        <v>0</v>
      </c>
      <c r="J366">
        <v>1428</v>
      </c>
      <c r="K366">
        <v>522</v>
      </c>
      <c r="L366">
        <v>478</v>
      </c>
      <c r="M366">
        <v>119</v>
      </c>
      <c r="N366">
        <v>555</v>
      </c>
      <c r="O366">
        <v>76</v>
      </c>
      <c r="P366">
        <v>1147719300</v>
      </c>
      <c r="Q366">
        <v>2.3759031442863749</v>
      </c>
    </row>
    <row r="367" spans="1:17" x14ac:dyDescent="0.25">
      <c r="A367" t="str">
        <f t="shared" ca="1" si="5"/>
        <v>SUCRE;Total;GRANDE</v>
      </c>
      <c r="B367" t="str">
        <f ca="1">+IFERROR(_xlfn.XLOOKUP(C367,DIVIPOLA!G:G,DIVIPOLA!F:F),C367)</f>
        <v>SUCRE</v>
      </c>
      <c r="C367" t="s">
        <v>40</v>
      </c>
      <c r="D367" t="s">
        <v>15</v>
      </c>
      <c r="E367" t="s">
        <v>332</v>
      </c>
      <c r="F367">
        <v>1</v>
      </c>
      <c r="G367">
        <v>0.20202020202020199</v>
      </c>
      <c r="H367">
        <v>0</v>
      </c>
      <c r="I367">
        <v>2</v>
      </c>
      <c r="J367">
        <v>39</v>
      </c>
      <c r="K367">
        <v>18</v>
      </c>
      <c r="L367">
        <v>91</v>
      </c>
      <c r="M367">
        <v>16</v>
      </c>
      <c r="N367">
        <v>63</v>
      </c>
      <c r="O367">
        <v>16</v>
      </c>
      <c r="P367">
        <v>73125000</v>
      </c>
      <c r="Q367">
        <v>0.15137666276583581</v>
      </c>
    </row>
    <row r="368" spans="1:17" x14ac:dyDescent="0.25">
      <c r="A368" t="str">
        <f t="shared" ca="1" si="5"/>
        <v>TOLIMA;Total;GRANDE</v>
      </c>
      <c r="B368" t="str">
        <f ca="1">+IFERROR(_xlfn.XLOOKUP(C368,DIVIPOLA!G:G,DIVIPOLA!F:F),C368)</f>
        <v>TOLIMA</v>
      </c>
      <c r="C368" t="s">
        <v>41</v>
      </c>
      <c r="D368" t="s">
        <v>15</v>
      </c>
      <c r="E368" t="s">
        <v>332</v>
      </c>
      <c r="F368">
        <v>9</v>
      </c>
      <c r="G368">
        <v>1.8181818181818179</v>
      </c>
      <c r="H368">
        <v>7</v>
      </c>
      <c r="I368">
        <v>3</v>
      </c>
      <c r="J368">
        <v>835</v>
      </c>
      <c r="K368">
        <v>571</v>
      </c>
      <c r="L368">
        <v>782</v>
      </c>
      <c r="M368">
        <v>242</v>
      </c>
      <c r="N368">
        <v>323</v>
      </c>
      <c r="O368">
        <v>54</v>
      </c>
      <c r="P368">
        <v>1030025100</v>
      </c>
      <c r="Q368">
        <v>2.1322634147425141</v>
      </c>
    </row>
    <row r="369" spans="1:17" x14ac:dyDescent="0.25">
      <c r="A369" t="str">
        <f t="shared" ca="1" si="5"/>
        <v>VALLE_DEL_CAUCA;Total;GRANDE</v>
      </c>
      <c r="B369" t="str">
        <f ca="1">+IFERROR(_xlfn.XLOOKUP(C369,DIVIPOLA!G:G,DIVIPOLA!F:F),C369)</f>
        <v>VALLE_DEL_CAUCA</v>
      </c>
      <c r="C369" t="s">
        <v>1190</v>
      </c>
      <c r="D369" t="s">
        <v>15</v>
      </c>
      <c r="E369" t="s">
        <v>332</v>
      </c>
      <c r="F369">
        <v>38</v>
      </c>
      <c r="G369">
        <v>7.6767676767676756</v>
      </c>
      <c r="H369">
        <v>19</v>
      </c>
      <c r="I369">
        <v>14</v>
      </c>
      <c r="J369">
        <v>3012</v>
      </c>
      <c r="K369">
        <v>1048</v>
      </c>
      <c r="L369">
        <v>2051</v>
      </c>
      <c r="M369">
        <v>269</v>
      </c>
      <c r="N369">
        <v>2915</v>
      </c>
      <c r="O369">
        <v>354</v>
      </c>
      <c r="P369">
        <v>3130095800</v>
      </c>
      <c r="Q369">
        <v>6.479637009796364</v>
      </c>
    </row>
    <row r="370" spans="1:17" x14ac:dyDescent="0.25">
      <c r="A370" t="str">
        <f t="shared" ca="1" si="5"/>
        <v>ANTIOQUIA;Total;MEDIANO</v>
      </c>
      <c r="B370" t="str">
        <f ca="1">+IFERROR(_xlfn.XLOOKUP(C370,DIVIPOLA!G:G,DIVIPOLA!F:F),C370)</f>
        <v>ANTIOQUIA</v>
      </c>
      <c r="C370" t="s">
        <v>17</v>
      </c>
      <c r="D370" t="s">
        <v>15</v>
      </c>
      <c r="E370" t="s">
        <v>333</v>
      </c>
      <c r="F370">
        <v>380</v>
      </c>
      <c r="G370">
        <v>24.453024453024451</v>
      </c>
      <c r="H370">
        <v>45</v>
      </c>
      <c r="I370">
        <v>18</v>
      </c>
      <c r="J370">
        <v>11803</v>
      </c>
      <c r="K370">
        <v>5176</v>
      </c>
      <c r="L370">
        <v>9462</v>
      </c>
      <c r="M370">
        <v>2486</v>
      </c>
      <c r="N370">
        <v>9200</v>
      </c>
      <c r="O370">
        <v>1786</v>
      </c>
      <c r="P370">
        <v>13375761425</v>
      </c>
      <c r="Q370">
        <v>25.510316329878961</v>
      </c>
    </row>
    <row r="371" spans="1:17" x14ac:dyDescent="0.25">
      <c r="A371" t="str">
        <f t="shared" ca="1" si="5"/>
        <v>ARAUCA;Total;MEDIANO</v>
      </c>
      <c r="B371" t="str">
        <f ca="1">+IFERROR(_xlfn.XLOOKUP(C371,DIVIPOLA!G:G,DIVIPOLA!F:F),C371)</f>
        <v>ARAUCA</v>
      </c>
      <c r="C371" t="s">
        <v>18</v>
      </c>
      <c r="D371" t="s">
        <v>15</v>
      </c>
      <c r="E371" t="s">
        <v>333</v>
      </c>
      <c r="F371">
        <v>1</v>
      </c>
      <c r="G371">
        <v>6.4350064350064351E-2</v>
      </c>
      <c r="H371">
        <v>0</v>
      </c>
      <c r="I371">
        <v>0</v>
      </c>
      <c r="J371">
        <v>28</v>
      </c>
      <c r="K371">
        <v>48</v>
      </c>
      <c r="L371">
        <v>0</v>
      </c>
      <c r="M371">
        <v>0</v>
      </c>
      <c r="N371">
        <v>0</v>
      </c>
      <c r="O371">
        <v>0</v>
      </c>
      <c r="P371">
        <v>36571600</v>
      </c>
      <c r="Q371">
        <v>6.9749530889962122E-2</v>
      </c>
    </row>
    <row r="372" spans="1:17" x14ac:dyDescent="0.25">
      <c r="A372" t="str">
        <f t="shared" ca="1" si="5"/>
        <v>SAN_ANDRÉS_PROVIDENCIA_Y_SANTA_CATALINA;Total;MEDIANO</v>
      </c>
      <c r="B372" t="str">
        <f ca="1">+IFERROR(_xlfn.XLOOKUP(C372,DIVIPOLA!G:G,DIVIPOLA!F:F),C372)</f>
        <v>SAN_ANDRÉS_PROVIDENCIA_Y_SANTA_CATALINA</v>
      </c>
      <c r="C372" t="s">
        <v>1189</v>
      </c>
      <c r="D372" t="s">
        <v>15</v>
      </c>
      <c r="E372" t="s">
        <v>333</v>
      </c>
      <c r="F372">
        <v>2</v>
      </c>
      <c r="G372">
        <v>0.1287001287001287</v>
      </c>
      <c r="H372">
        <v>0</v>
      </c>
      <c r="I372">
        <v>0</v>
      </c>
      <c r="J372">
        <v>12</v>
      </c>
      <c r="K372">
        <v>6</v>
      </c>
      <c r="L372">
        <v>7</v>
      </c>
      <c r="M372">
        <v>4</v>
      </c>
      <c r="N372">
        <v>0</v>
      </c>
      <c r="O372">
        <v>0</v>
      </c>
      <c r="P372">
        <v>11427000</v>
      </c>
      <c r="Q372">
        <v>2.1793629195320879E-2</v>
      </c>
    </row>
    <row r="373" spans="1:17" x14ac:dyDescent="0.25">
      <c r="A373" t="str">
        <f t="shared" ca="1" si="5"/>
        <v>ATLÁNTICO;Total;MEDIANO</v>
      </c>
      <c r="B373" t="str">
        <f ca="1">+IFERROR(_xlfn.XLOOKUP(C373,DIVIPOLA!G:G,DIVIPOLA!F:F),C373)</f>
        <v>ATLÁNTICO</v>
      </c>
      <c r="C373" t="s">
        <v>19</v>
      </c>
      <c r="D373" t="s">
        <v>15</v>
      </c>
      <c r="E373" t="s">
        <v>333</v>
      </c>
      <c r="F373">
        <v>61</v>
      </c>
      <c r="G373">
        <v>3.9253539253539258</v>
      </c>
      <c r="H373">
        <v>0</v>
      </c>
      <c r="I373">
        <v>11</v>
      </c>
      <c r="J373">
        <v>2086</v>
      </c>
      <c r="K373">
        <v>1047</v>
      </c>
      <c r="L373">
        <v>841</v>
      </c>
      <c r="M373">
        <v>306</v>
      </c>
      <c r="N373">
        <v>2897</v>
      </c>
      <c r="O373">
        <v>603</v>
      </c>
      <c r="P373">
        <v>2510691950</v>
      </c>
      <c r="Q373">
        <v>4.7884037264353827</v>
      </c>
    </row>
    <row r="374" spans="1:17" x14ac:dyDescent="0.25">
      <c r="A374" t="str">
        <f t="shared" ca="1" si="5"/>
        <v>BOGOTÁ;Total;MEDIANO</v>
      </c>
      <c r="B374" t="str">
        <f ca="1">+IFERROR(_xlfn.XLOOKUP(C374,DIVIPOLA!G:G,DIVIPOLA!F:F),C374)</f>
        <v>BOGOTÁ</v>
      </c>
      <c r="C374" t="s">
        <v>1146</v>
      </c>
      <c r="D374" t="s">
        <v>15</v>
      </c>
      <c r="E374" t="s">
        <v>333</v>
      </c>
      <c r="F374">
        <v>479</v>
      </c>
      <c r="G374">
        <v>30.823680823680821</v>
      </c>
      <c r="H374">
        <v>72</v>
      </c>
      <c r="I374">
        <v>31</v>
      </c>
      <c r="J374">
        <v>16604</v>
      </c>
      <c r="K374">
        <v>6455</v>
      </c>
      <c r="L374">
        <v>11414</v>
      </c>
      <c r="M374">
        <v>2506</v>
      </c>
      <c r="N374">
        <v>8743</v>
      </c>
      <c r="O374">
        <v>1806</v>
      </c>
      <c r="P374">
        <v>16429620350</v>
      </c>
      <c r="Q374">
        <v>31.334650715655741</v>
      </c>
    </row>
    <row r="375" spans="1:17" x14ac:dyDescent="0.25">
      <c r="A375" t="str">
        <f t="shared" ca="1" si="5"/>
        <v>BOLÍVAR;Total;MEDIANO</v>
      </c>
      <c r="B375" t="str">
        <f ca="1">+IFERROR(_xlfn.XLOOKUP(C375,DIVIPOLA!G:G,DIVIPOLA!F:F),C375)</f>
        <v>BOLÍVAR</v>
      </c>
      <c r="C375" t="s">
        <v>21</v>
      </c>
      <c r="D375" t="s">
        <v>15</v>
      </c>
      <c r="E375" t="s">
        <v>333</v>
      </c>
      <c r="F375">
        <v>39</v>
      </c>
      <c r="G375">
        <v>2.50965250965251</v>
      </c>
      <c r="H375">
        <v>0</v>
      </c>
      <c r="I375">
        <v>0</v>
      </c>
      <c r="J375">
        <v>1044</v>
      </c>
      <c r="K375">
        <v>630</v>
      </c>
      <c r="L375">
        <v>722</v>
      </c>
      <c r="M375">
        <v>201</v>
      </c>
      <c r="N375">
        <v>1187</v>
      </c>
      <c r="O375">
        <v>308</v>
      </c>
      <c r="P375">
        <v>1346909200</v>
      </c>
      <c r="Q375">
        <v>2.5688316850062392</v>
      </c>
    </row>
    <row r="376" spans="1:17" x14ac:dyDescent="0.25">
      <c r="A376" t="str">
        <f t="shared" ca="1" si="5"/>
        <v>BOYACÁ;Total;MEDIANO</v>
      </c>
      <c r="B376" t="str">
        <f ca="1">+IFERROR(_xlfn.XLOOKUP(C376,DIVIPOLA!G:G,DIVIPOLA!F:F),C376)</f>
        <v>BOYACÁ</v>
      </c>
      <c r="C376" t="s">
        <v>22</v>
      </c>
      <c r="D376" t="s">
        <v>15</v>
      </c>
      <c r="E376" t="s">
        <v>333</v>
      </c>
      <c r="F376">
        <v>13</v>
      </c>
      <c r="G376">
        <v>0.83655083655083651</v>
      </c>
      <c r="H376">
        <v>0</v>
      </c>
      <c r="I376">
        <v>0</v>
      </c>
      <c r="J376">
        <v>687</v>
      </c>
      <c r="K376">
        <v>273</v>
      </c>
      <c r="L376">
        <v>265</v>
      </c>
      <c r="M376">
        <v>80</v>
      </c>
      <c r="N376">
        <v>291</v>
      </c>
      <c r="O376">
        <v>65</v>
      </c>
      <c r="P376">
        <v>596140675</v>
      </c>
      <c r="Q376">
        <v>1.136962354003527</v>
      </c>
    </row>
    <row r="377" spans="1:17" x14ac:dyDescent="0.25">
      <c r="A377" t="str">
        <f t="shared" ca="1" si="5"/>
        <v>CALDAS;Total;MEDIANO</v>
      </c>
      <c r="B377" t="str">
        <f ca="1">+IFERROR(_xlfn.XLOOKUP(C377,DIVIPOLA!G:G,DIVIPOLA!F:F),C377)</f>
        <v>CALDAS</v>
      </c>
      <c r="C377" t="s">
        <v>23</v>
      </c>
      <c r="D377" t="s">
        <v>15</v>
      </c>
      <c r="E377" t="s">
        <v>333</v>
      </c>
      <c r="F377">
        <v>28</v>
      </c>
      <c r="G377">
        <v>1.801801801801802</v>
      </c>
      <c r="H377">
        <v>7</v>
      </c>
      <c r="I377">
        <v>13</v>
      </c>
      <c r="J377">
        <v>519</v>
      </c>
      <c r="K377">
        <v>194</v>
      </c>
      <c r="L377">
        <v>693</v>
      </c>
      <c r="M377">
        <v>316</v>
      </c>
      <c r="N377">
        <v>341</v>
      </c>
      <c r="O377">
        <v>151</v>
      </c>
      <c r="P377">
        <v>747402175</v>
      </c>
      <c r="Q377">
        <v>1.425449012140223</v>
      </c>
    </row>
    <row r="378" spans="1:17" x14ac:dyDescent="0.25">
      <c r="A378" t="str">
        <f t="shared" ca="1" si="5"/>
        <v>CAQUETÁ;Total;MEDIANO</v>
      </c>
      <c r="B378" t="str">
        <f ca="1">+IFERROR(_xlfn.XLOOKUP(C378,DIVIPOLA!G:G,DIVIPOLA!F:F),C378)</f>
        <v>CAQUETÁ</v>
      </c>
      <c r="C378" t="s">
        <v>24</v>
      </c>
      <c r="D378" t="s">
        <v>15</v>
      </c>
      <c r="E378" t="s">
        <v>333</v>
      </c>
      <c r="F378">
        <v>5</v>
      </c>
      <c r="G378">
        <v>0.32175032175032181</v>
      </c>
      <c r="H378">
        <v>0</v>
      </c>
      <c r="I378">
        <v>1</v>
      </c>
      <c r="J378">
        <v>134</v>
      </c>
      <c r="K378">
        <v>243</v>
      </c>
      <c r="L378">
        <v>45</v>
      </c>
      <c r="M378">
        <v>33</v>
      </c>
      <c r="N378">
        <v>31</v>
      </c>
      <c r="O378">
        <v>32</v>
      </c>
      <c r="P378">
        <v>225382300</v>
      </c>
      <c r="Q378">
        <v>0.42985020332445689</v>
      </c>
    </row>
    <row r="379" spans="1:17" x14ac:dyDescent="0.25">
      <c r="A379" t="str">
        <f t="shared" ca="1" si="5"/>
        <v>CASANARE;Total;MEDIANO</v>
      </c>
      <c r="B379" t="str">
        <f ca="1">+IFERROR(_xlfn.XLOOKUP(C379,DIVIPOLA!G:G,DIVIPOLA!F:F),C379)</f>
        <v>CASANARE</v>
      </c>
      <c r="C379" t="s">
        <v>25</v>
      </c>
      <c r="D379" t="s">
        <v>15</v>
      </c>
      <c r="E379" t="s">
        <v>333</v>
      </c>
      <c r="F379">
        <v>6</v>
      </c>
      <c r="G379">
        <v>0.38610038610038611</v>
      </c>
      <c r="H379">
        <v>7</v>
      </c>
      <c r="I379">
        <v>0</v>
      </c>
      <c r="J379">
        <v>84</v>
      </c>
      <c r="K379">
        <v>64</v>
      </c>
      <c r="L379">
        <v>157</v>
      </c>
      <c r="M379">
        <v>109</v>
      </c>
      <c r="N379">
        <v>90</v>
      </c>
      <c r="O379">
        <v>58</v>
      </c>
      <c r="P379">
        <v>195296725</v>
      </c>
      <c r="Q379">
        <v>0.37247085041660571</v>
      </c>
    </row>
    <row r="380" spans="1:17" x14ac:dyDescent="0.25">
      <c r="A380" t="str">
        <f t="shared" ca="1" si="5"/>
        <v>CAUCA;Total;MEDIANO</v>
      </c>
      <c r="B380" t="str">
        <f ca="1">+IFERROR(_xlfn.XLOOKUP(C380,DIVIPOLA!G:G,DIVIPOLA!F:F),C380)</f>
        <v>CAUCA</v>
      </c>
      <c r="C380" t="s">
        <v>26</v>
      </c>
      <c r="D380" t="s">
        <v>15</v>
      </c>
      <c r="E380" t="s">
        <v>333</v>
      </c>
      <c r="F380">
        <v>9</v>
      </c>
      <c r="G380">
        <v>0.5791505791505791</v>
      </c>
      <c r="H380">
        <v>2</v>
      </c>
      <c r="I380">
        <v>0</v>
      </c>
      <c r="J380">
        <v>241</v>
      </c>
      <c r="K380">
        <v>190</v>
      </c>
      <c r="L380">
        <v>161</v>
      </c>
      <c r="M380">
        <v>97</v>
      </c>
      <c r="N380">
        <v>624</v>
      </c>
      <c r="O380">
        <v>184</v>
      </c>
      <c r="P380">
        <v>465670075</v>
      </c>
      <c r="Q380">
        <v>0.88812820004439186</v>
      </c>
    </row>
    <row r="381" spans="1:17" x14ac:dyDescent="0.25">
      <c r="A381" t="str">
        <f t="shared" ca="1" si="5"/>
        <v>CESAR;Total;MEDIANO</v>
      </c>
      <c r="B381" t="str">
        <f ca="1">+IFERROR(_xlfn.XLOOKUP(C381,DIVIPOLA!G:G,DIVIPOLA!F:F),C381)</f>
        <v>CESAR</v>
      </c>
      <c r="C381" t="s">
        <v>27</v>
      </c>
      <c r="D381" t="s">
        <v>15</v>
      </c>
      <c r="E381" t="s">
        <v>333</v>
      </c>
      <c r="F381">
        <v>7</v>
      </c>
      <c r="G381">
        <v>0.45045045045045051</v>
      </c>
      <c r="H381">
        <v>5</v>
      </c>
      <c r="I381">
        <v>0</v>
      </c>
      <c r="J381">
        <v>62</v>
      </c>
      <c r="K381">
        <v>87</v>
      </c>
      <c r="L381">
        <v>28</v>
      </c>
      <c r="M381">
        <v>49</v>
      </c>
      <c r="N381">
        <v>148</v>
      </c>
      <c r="O381">
        <v>83</v>
      </c>
      <c r="P381">
        <v>156457925</v>
      </c>
      <c r="Q381">
        <v>0.29839730481485299</v>
      </c>
    </row>
    <row r="382" spans="1:17" x14ac:dyDescent="0.25">
      <c r="A382" t="str">
        <f t="shared" ca="1" si="5"/>
        <v>CUNDINAMARCA;Total;MEDIANO</v>
      </c>
      <c r="B382" t="str">
        <f ca="1">+IFERROR(_xlfn.XLOOKUP(C382,DIVIPOLA!G:G,DIVIPOLA!F:F),C382)</f>
        <v>CUNDINAMARCA</v>
      </c>
      <c r="C382" t="s">
        <v>29</v>
      </c>
      <c r="D382" t="s">
        <v>15</v>
      </c>
      <c r="E382" t="s">
        <v>333</v>
      </c>
      <c r="F382">
        <v>83</v>
      </c>
      <c r="G382">
        <v>5.3410553410553412</v>
      </c>
      <c r="H382">
        <v>21</v>
      </c>
      <c r="I382">
        <v>2</v>
      </c>
      <c r="J382">
        <v>2371</v>
      </c>
      <c r="K382">
        <v>986</v>
      </c>
      <c r="L382">
        <v>1486</v>
      </c>
      <c r="M382">
        <v>271</v>
      </c>
      <c r="N382">
        <v>1712</v>
      </c>
      <c r="O382">
        <v>274</v>
      </c>
      <c r="P382">
        <v>2404317825</v>
      </c>
      <c r="Q382">
        <v>4.585526485144868</v>
      </c>
    </row>
    <row r="383" spans="1:17" x14ac:dyDescent="0.25">
      <c r="A383" t="str">
        <f t="shared" ca="1" si="5"/>
        <v>CÓRDOBA;Total;MEDIANO</v>
      </c>
      <c r="B383" t="str">
        <f ca="1">+IFERROR(_xlfn.XLOOKUP(C383,DIVIPOLA!G:G,DIVIPOLA!F:F),C383)</f>
        <v>CÓRDOBA</v>
      </c>
      <c r="C383" t="s">
        <v>30</v>
      </c>
      <c r="D383" t="s">
        <v>15</v>
      </c>
      <c r="E383" t="s">
        <v>333</v>
      </c>
      <c r="F383">
        <v>20</v>
      </c>
      <c r="G383">
        <v>1.287001287001287</v>
      </c>
      <c r="H383">
        <v>0</v>
      </c>
      <c r="I383">
        <v>0</v>
      </c>
      <c r="J383">
        <v>564</v>
      </c>
      <c r="K383">
        <v>721</v>
      </c>
      <c r="L383">
        <v>551</v>
      </c>
      <c r="M383">
        <v>414</v>
      </c>
      <c r="N383">
        <v>496</v>
      </c>
      <c r="O383">
        <v>214</v>
      </c>
      <c r="P383">
        <v>1086043725</v>
      </c>
      <c r="Q383">
        <v>2.0713078001710898</v>
      </c>
    </row>
    <row r="384" spans="1:17" x14ac:dyDescent="0.25">
      <c r="A384" t="str">
        <f t="shared" ca="1" si="5"/>
        <v>GUAVIARE;Total;MEDIANO</v>
      </c>
      <c r="B384" t="str">
        <f ca="1">+IFERROR(_xlfn.XLOOKUP(C384,DIVIPOLA!G:G,DIVIPOLA!F:F),C384)</f>
        <v>GUAVIARE</v>
      </c>
      <c r="C384" t="s">
        <v>31</v>
      </c>
      <c r="D384" t="s">
        <v>15</v>
      </c>
      <c r="E384" t="s">
        <v>333</v>
      </c>
      <c r="F384">
        <v>1</v>
      </c>
      <c r="G384">
        <v>6.4350064350064351E-2</v>
      </c>
      <c r="H384">
        <v>0</v>
      </c>
      <c r="I384">
        <v>0</v>
      </c>
      <c r="J384">
        <v>8</v>
      </c>
      <c r="K384">
        <v>8</v>
      </c>
      <c r="L384">
        <v>11</v>
      </c>
      <c r="M384">
        <v>5</v>
      </c>
      <c r="N384">
        <v>0</v>
      </c>
      <c r="O384">
        <v>1</v>
      </c>
      <c r="P384">
        <v>12415000</v>
      </c>
      <c r="Q384">
        <v>2.3677947533027811E-2</v>
      </c>
    </row>
    <row r="385" spans="1:17" x14ac:dyDescent="0.25">
      <c r="A385" t="str">
        <f t="shared" ca="1" si="5"/>
        <v>HUILA;Total;MEDIANO</v>
      </c>
      <c r="B385" t="str">
        <f ca="1">+IFERROR(_xlfn.XLOOKUP(C385,DIVIPOLA!G:G,DIVIPOLA!F:F),C385)</f>
        <v>HUILA</v>
      </c>
      <c r="C385" t="s">
        <v>32</v>
      </c>
      <c r="D385" t="s">
        <v>15</v>
      </c>
      <c r="E385" t="s">
        <v>333</v>
      </c>
      <c r="F385">
        <v>10</v>
      </c>
      <c r="G385">
        <v>0.64350064350064351</v>
      </c>
      <c r="H385">
        <v>1</v>
      </c>
      <c r="I385">
        <v>0</v>
      </c>
      <c r="J385">
        <v>153</v>
      </c>
      <c r="K385">
        <v>114</v>
      </c>
      <c r="L385">
        <v>79</v>
      </c>
      <c r="M385">
        <v>25</v>
      </c>
      <c r="N385">
        <v>55</v>
      </c>
      <c r="O385">
        <v>18</v>
      </c>
      <c r="P385">
        <v>172500575</v>
      </c>
      <c r="Q385">
        <v>0.32899392382336923</v>
      </c>
    </row>
    <row r="386" spans="1:17" x14ac:dyDescent="0.25">
      <c r="A386" t="str">
        <f t="shared" ca="1" si="5"/>
        <v>LA_GUAJIRA;Total;MEDIANO</v>
      </c>
      <c r="B386" t="str">
        <f ca="1">+IFERROR(_xlfn.XLOOKUP(C386,DIVIPOLA!G:G,DIVIPOLA!F:F),C386)</f>
        <v>LA_GUAJIRA</v>
      </c>
      <c r="C386" t="s">
        <v>1187</v>
      </c>
      <c r="D386" t="s">
        <v>15</v>
      </c>
      <c r="E386" t="s">
        <v>333</v>
      </c>
      <c r="F386">
        <v>2</v>
      </c>
      <c r="G386">
        <v>0.1287001287001287</v>
      </c>
      <c r="H386">
        <v>0</v>
      </c>
      <c r="I386">
        <v>0</v>
      </c>
      <c r="J386">
        <v>192</v>
      </c>
      <c r="K386">
        <v>186</v>
      </c>
      <c r="L386">
        <v>58</v>
      </c>
      <c r="M386">
        <v>126</v>
      </c>
      <c r="N386">
        <v>125</v>
      </c>
      <c r="O386">
        <v>48</v>
      </c>
      <c r="P386">
        <v>282933300</v>
      </c>
      <c r="Q386">
        <v>0.53961174649588528</v>
      </c>
    </row>
    <row r="387" spans="1:17" x14ac:dyDescent="0.25">
      <c r="A387" t="str">
        <f t="shared" ref="A387:A450" ca="1" si="6">B387&amp;";"&amp;D387&amp;";"&amp;E387</f>
        <v>MAGDALENA;Total;MEDIANO</v>
      </c>
      <c r="B387" t="str">
        <f ca="1">+IFERROR(_xlfn.XLOOKUP(C387,DIVIPOLA!G:G,DIVIPOLA!F:F),C387)</f>
        <v>MAGDALENA</v>
      </c>
      <c r="C387" t="s">
        <v>33</v>
      </c>
      <c r="D387" t="s">
        <v>15</v>
      </c>
      <c r="E387" t="s">
        <v>333</v>
      </c>
      <c r="F387">
        <v>12</v>
      </c>
      <c r="G387">
        <v>0.77220077220077221</v>
      </c>
      <c r="H387">
        <v>1</v>
      </c>
      <c r="I387">
        <v>3</v>
      </c>
      <c r="J387">
        <v>488</v>
      </c>
      <c r="K387">
        <v>195</v>
      </c>
      <c r="L387">
        <v>299</v>
      </c>
      <c r="M387">
        <v>50</v>
      </c>
      <c r="N387">
        <v>553</v>
      </c>
      <c r="O387">
        <v>122</v>
      </c>
      <c r="P387">
        <v>552388200</v>
      </c>
      <c r="Q387">
        <v>1.053517423879474</v>
      </c>
    </row>
    <row r="388" spans="1:17" x14ac:dyDescent="0.25">
      <c r="A388" t="str">
        <f t="shared" ca="1" si="6"/>
        <v>META;Total;MEDIANO</v>
      </c>
      <c r="B388" t="str">
        <f ca="1">+IFERROR(_xlfn.XLOOKUP(C388,DIVIPOLA!G:G,DIVIPOLA!F:F),C388)</f>
        <v>META</v>
      </c>
      <c r="C388" t="s">
        <v>34</v>
      </c>
      <c r="D388" t="s">
        <v>15</v>
      </c>
      <c r="E388" t="s">
        <v>333</v>
      </c>
      <c r="F388">
        <v>18</v>
      </c>
      <c r="G388">
        <v>1.158301158301158</v>
      </c>
      <c r="H388">
        <v>1</v>
      </c>
      <c r="I388">
        <v>0</v>
      </c>
      <c r="J388">
        <v>236</v>
      </c>
      <c r="K388">
        <v>207</v>
      </c>
      <c r="L388">
        <v>196</v>
      </c>
      <c r="M388">
        <v>73</v>
      </c>
      <c r="N388">
        <v>215</v>
      </c>
      <c r="O388">
        <v>122</v>
      </c>
      <c r="P388">
        <v>364499200</v>
      </c>
      <c r="Q388">
        <v>0.69517462210476111</v>
      </c>
    </row>
    <row r="389" spans="1:17" x14ac:dyDescent="0.25">
      <c r="A389" t="str">
        <f t="shared" ca="1" si="6"/>
        <v>NARIÑO;Total;MEDIANO</v>
      </c>
      <c r="B389" t="str">
        <f ca="1">+IFERROR(_xlfn.XLOOKUP(C389,DIVIPOLA!G:G,DIVIPOLA!F:F),C389)</f>
        <v>NARIÑO</v>
      </c>
      <c r="C389" t="s">
        <v>35</v>
      </c>
      <c r="D389" t="s">
        <v>15</v>
      </c>
      <c r="E389" t="s">
        <v>333</v>
      </c>
      <c r="F389">
        <v>10</v>
      </c>
      <c r="G389">
        <v>0.64350064350064351</v>
      </c>
      <c r="H389">
        <v>0</v>
      </c>
      <c r="I389">
        <v>12</v>
      </c>
      <c r="J389">
        <v>169</v>
      </c>
      <c r="K389">
        <v>206</v>
      </c>
      <c r="L389">
        <v>401</v>
      </c>
      <c r="M389">
        <v>149</v>
      </c>
      <c r="N389">
        <v>200</v>
      </c>
      <c r="O389">
        <v>108</v>
      </c>
      <c r="P389">
        <v>431358525</v>
      </c>
      <c r="Q389">
        <v>0.82268904735193427</v>
      </c>
    </row>
    <row r="390" spans="1:17" x14ac:dyDescent="0.25">
      <c r="A390" t="str">
        <f t="shared" ca="1" si="6"/>
        <v>NORTE_DE_SANTANDER;Total;MEDIANO</v>
      </c>
      <c r="B390" t="str">
        <f ca="1">+IFERROR(_xlfn.XLOOKUP(C390,DIVIPOLA!G:G,DIVIPOLA!F:F),C390)</f>
        <v>NORTE_DE_SANTANDER</v>
      </c>
      <c r="C390" t="s">
        <v>1186</v>
      </c>
      <c r="D390" t="s">
        <v>15</v>
      </c>
      <c r="E390" t="s">
        <v>333</v>
      </c>
      <c r="F390">
        <v>35</v>
      </c>
      <c r="G390">
        <v>2.2522522522522519</v>
      </c>
      <c r="H390">
        <v>21</v>
      </c>
      <c r="I390">
        <v>0</v>
      </c>
      <c r="J390">
        <v>1105</v>
      </c>
      <c r="K390">
        <v>701</v>
      </c>
      <c r="L390">
        <v>592</v>
      </c>
      <c r="M390">
        <v>242</v>
      </c>
      <c r="N390">
        <v>942</v>
      </c>
      <c r="O390">
        <v>172</v>
      </c>
      <c r="P390">
        <v>1316126825</v>
      </c>
      <c r="Q390">
        <v>2.510123391797058</v>
      </c>
    </row>
    <row r="391" spans="1:17" x14ac:dyDescent="0.25">
      <c r="A391" t="str">
        <f t="shared" ca="1" si="6"/>
        <v>PUTUMAYO;Total;MEDIANO</v>
      </c>
      <c r="B391" t="str">
        <f ca="1">+IFERROR(_xlfn.XLOOKUP(C391,DIVIPOLA!G:G,DIVIPOLA!F:F),C391)</f>
        <v>PUTUMAYO</v>
      </c>
      <c r="C391" t="s">
        <v>36</v>
      </c>
      <c r="D391" t="s">
        <v>15</v>
      </c>
      <c r="E391" t="s">
        <v>333</v>
      </c>
      <c r="F391">
        <v>1</v>
      </c>
      <c r="G391">
        <v>6.4350064350064351E-2</v>
      </c>
      <c r="H391">
        <v>0</v>
      </c>
      <c r="I391">
        <v>0</v>
      </c>
      <c r="J391">
        <v>104</v>
      </c>
      <c r="K391">
        <v>18</v>
      </c>
      <c r="L391">
        <v>43</v>
      </c>
      <c r="M391">
        <v>19</v>
      </c>
      <c r="N391">
        <v>13</v>
      </c>
      <c r="O391">
        <v>0</v>
      </c>
      <c r="P391">
        <v>71045000</v>
      </c>
      <c r="Q391">
        <v>0.13549736467853091</v>
      </c>
    </row>
    <row r="392" spans="1:17" x14ac:dyDescent="0.25">
      <c r="A392" t="str">
        <f t="shared" ca="1" si="6"/>
        <v>QUINDÍO;Total;MEDIANO</v>
      </c>
      <c r="B392" t="str">
        <f ca="1">+IFERROR(_xlfn.XLOOKUP(C392,DIVIPOLA!G:G,DIVIPOLA!F:F),C392)</f>
        <v>QUINDÍO</v>
      </c>
      <c r="C392" t="s">
        <v>37</v>
      </c>
      <c r="D392" t="s">
        <v>15</v>
      </c>
      <c r="E392" t="s">
        <v>333</v>
      </c>
      <c r="F392">
        <v>12</v>
      </c>
      <c r="G392">
        <v>0.77220077220077221</v>
      </c>
      <c r="H392">
        <v>0</v>
      </c>
      <c r="I392">
        <v>1</v>
      </c>
      <c r="J392">
        <v>345</v>
      </c>
      <c r="K392">
        <v>210</v>
      </c>
      <c r="L392">
        <v>102</v>
      </c>
      <c r="M392">
        <v>86</v>
      </c>
      <c r="N392">
        <v>167</v>
      </c>
      <c r="O392">
        <v>41</v>
      </c>
      <c r="P392">
        <v>353743000</v>
      </c>
      <c r="Q392">
        <v>0.67466034588609392</v>
      </c>
    </row>
    <row r="393" spans="1:17" x14ac:dyDescent="0.25">
      <c r="A393" t="str">
        <f t="shared" ca="1" si="6"/>
        <v>RISARALDA;Total;MEDIANO</v>
      </c>
      <c r="B393" t="str">
        <f ca="1">+IFERROR(_xlfn.XLOOKUP(C393,DIVIPOLA!G:G,DIVIPOLA!F:F),C393)</f>
        <v>RISARALDA</v>
      </c>
      <c r="C393" t="s">
        <v>38</v>
      </c>
      <c r="D393" t="s">
        <v>15</v>
      </c>
      <c r="E393" t="s">
        <v>333</v>
      </c>
      <c r="F393">
        <v>47</v>
      </c>
      <c r="G393">
        <v>3.0244530244530239</v>
      </c>
      <c r="H393">
        <v>4</v>
      </c>
      <c r="I393">
        <v>9</v>
      </c>
      <c r="J393">
        <v>1194</v>
      </c>
      <c r="K393">
        <v>365</v>
      </c>
      <c r="L393">
        <v>829</v>
      </c>
      <c r="M393">
        <v>222</v>
      </c>
      <c r="N393">
        <v>572</v>
      </c>
      <c r="O393">
        <v>78</v>
      </c>
      <c r="P393">
        <v>1123044000</v>
      </c>
      <c r="Q393">
        <v>2.1418749020766561</v>
      </c>
    </row>
    <row r="394" spans="1:17" x14ac:dyDescent="0.25">
      <c r="A394" t="str">
        <f t="shared" ca="1" si="6"/>
        <v>SANTANDER;Total;MEDIANO</v>
      </c>
      <c r="B394" t="str">
        <f ca="1">+IFERROR(_xlfn.XLOOKUP(C394,DIVIPOLA!G:G,DIVIPOLA!F:F),C394)</f>
        <v>SANTANDER</v>
      </c>
      <c r="C394" t="s">
        <v>39</v>
      </c>
      <c r="D394" t="s">
        <v>15</v>
      </c>
      <c r="E394" t="s">
        <v>333</v>
      </c>
      <c r="F394">
        <v>79</v>
      </c>
      <c r="G394">
        <v>5.083655083655084</v>
      </c>
      <c r="H394">
        <v>3</v>
      </c>
      <c r="I394">
        <v>0</v>
      </c>
      <c r="J394">
        <v>2113</v>
      </c>
      <c r="K394">
        <v>1152</v>
      </c>
      <c r="L394">
        <v>1816</v>
      </c>
      <c r="M394">
        <v>364</v>
      </c>
      <c r="N394">
        <v>2091</v>
      </c>
      <c r="O394">
        <v>349</v>
      </c>
      <c r="P394">
        <v>2626374725</v>
      </c>
      <c r="Q394">
        <v>5.0090344696432014</v>
      </c>
    </row>
    <row r="395" spans="1:17" x14ac:dyDescent="0.25">
      <c r="A395" t="str">
        <f t="shared" ca="1" si="6"/>
        <v>SUCRE;Total;MEDIANO</v>
      </c>
      <c r="B395" t="str">
        <f ca="1">+IFERROR(_xlfn.XLOOKUP(C395,DIVIPOLA!G:G,DIVIPOLA!F:F),C395)</f>
        <v>SUCRE</v>
      </c>
      <c r="C395" t="s">
        <v>40</v>
      </c>
      <c r="D395" t="s">
        <v>15</v>
      </c>
      <c r="E395" t="s">
        <v>333</v>
      </c>
      <c r="F395">
        <v>2</v>
      </c>
      <c r="G395">
        <v>0.1287001287001287</v>
      </c>
      <c r="H395">
        <v>0</v>
      </c>
      <c r="I395">
        <v>0</v>
      </c>
      <c r="J395">
        <v>14</v>
      </c>
      <c r="K395">
        <v>12</v>
      </c>
      <c r="L395">
        <v>14</v>
      </c>
      <c r="M395">
        <v>5</v>
      </c>
      <c r="N395">
        <v>6</v>
      </c>
      <c r="O395">
        <v>5</v>
      </c>
      <c r="P395">
        <v>20085000</v>
      </c>
      <c r="Q395">
        <v>3.8306208312594722E-2</v>
      </c>
    </row>
    <row r="396" spans="1:17" x14ac:dyDescent="0.25">
      <c r="A396" t="str">
        <f t="shared" ca="1" si="6"/>
        <v>TOLIMA;Total;MEDIANO</v>
      </c>
      <c r="B396" t="str">
        <f ca="1">+IFERROR(_xlfn.XLOOKUP(C396,DIVIPOLA!G:G,DIVIPOLA!F:F),C396)</f>
        <v>TOLIMA</v>
      </c>
      <c r="C396" t="s">
        <v>41</v>
      </c>
      <c r="D396" t="s">
        <v>15</v>
      </c>
      <c r="E396" t="s">
        <v>333</v>
      </c>
      <c r="F396">
        <v>28</v>
      </c>
      <c r="G396">
        <v>1.801801801801802</v>
      </c>
      <c r="H396">
        <v>0</v>
      </c>
      <c r="I396">
        <v>0</v>
      </c>
      <c r="J396">
        <v>748</v>
      </c>
      <c r="K396">
        <v>364</v>
      </c>
      <c r="L396">
        <v>524</v>
      </c>
      <c r="M396">
        <v>179</v>
      </c>
      <c r="N396">
        <v>695</v>
      </c>
      <c r="O396">
        <v>97</v>
      </c>
      <c r="P396">
        <v>867938175</v>
      </c>
      <c r="Q396">
        <v>1.655335849340468</v>
      </c>
    </row>
    <row r="397" spans="1:17" x14ac:dyDescent="0.25">
      <c r="A397" t="str">
        <f t="shared" ca="1" si="6"/>
        <v>VALLE_DEL_CAUCA;Total;MEDIANO</v>
      </c>
      <c r="B397" t="str">
        <f ca="1">+IFERROR(_xlfn.XLOOKUP(C397,DIVIPOLA!G:G,DIVIPOLA!F:F),C397)</f>
        <v>VALLE_DEL_CAUCA</v>
      </c>
      <c r="C397" t="s">
        <v>1190</v>
      </c>
      <c r="D397" t="s">
        <v>15</v>
      </c>
      <c r="E397" t="s">
        <v>333</v>
      </c>
      <c r="F397">
        <v>164</v>
      </c>
      <c r="G397">
        <v>10.553410553410551</v>
      </c>
      <c r="H397">
        <v>26</v>
      </c>
      <c r="I397">
        <v>10</v>
      </c>
      <c r="J397">
        <v>4318</v>
      </c>
      <c r="K397">
        <v>1380</v>
      </c>
      <c r="L397">
        <v>3740</v>
      </c>
      <c r="M397">
        <v>534</v>
      </c>
      <c r="N397">
        <v>3648</v>
      </c>
      <c r="O397">
        <v>693</v>
      </c>
      <c r="P397">
        <v>4650609600</v>
      </c>
      <c r="Q397">
        <v>8.8696649299553307</v>
      </c>
    </row>
    <row r="398" spans="1:17" x14ac:dyDescent="0.25">
      <c r="A398" t="str">
        <f t="shared" ca="1" si="6"/>
        <v>AMAZONAS;Total;MICRO</v>
      </c>
      <c r="B398" t="str">
        <f ca="1">+IFERROR(_xlfn.XLOOKUP(C398,DIVIPOLA!G:G,DIVIPOLA!F:F),C398)</f>
        <v>AMAZONAS</v>
      </c>
      <c r="C398" t="s">
        <v>16</v>
      </c>
      <c r="D398" t="s">
        <v>15</v>
      </c>
      <c r="E398" t="s">
        <v>334</v>
      </c>
      <c r="F398">
        <v>2</v>
      </c>
      <c r="G398">
        <v>7.4850299401197612E-2</v>
      </c>
      <c r="H398">
        <v>0</v>
      </c>
      <c r="I398">
        <v>0</v>
      </c>
      <c r="J398">
        <v>1</v>
      </c>
      <c r="K398">
        <v>3</v>
      </c>
      <c r="L398">
        <v>3</v>
      </c>
      <c r="M398">
        <v>8</v>
      </c>
      <c r="N398">
        <v>0</v>
      </c>
      <c r="O398">
        <v>4</v>
      </c>
      <c r="P398">
        <v>7248800</v>
      </c>
      <c r="Q398">
        <v>9.2483658518189044E-2</v>
      </c>
    </row>
    <row r="399" spans="1:17" x14ac:dyDescent="0.25">
      <c r="A399" t="str">
        <f t="shared" ca="1" si="6"/>
        <v>ANTIOQUIA;Total;MICRO</v>
      </c>
      <c r="B399" t="str">
        <f ca="1">+IFERROR(_xlfn.XLOOKUP(C399,DIVIPOLA!G:G,DIVIPOLA!F:F),C399)</f>
        <v>ANTIOQUIA</v>
      </c>
      <c r="C399" t="s">
        <v>17</v>
      </c>
      <c r="D399" t="s">
        <v>15</v>
      </c>
      <c r="E399" t="s">
        <v>334</v>
      </c>
      <c r="F399">
        <v>532</v>
      </c>
      <c r="G399">
        <v>19.91017964071856</v>
      </c>
      <c r="H399">
        <v>0</v>
      </c>
      <c r="I399">
        <v>1</v>
      </c>
      <c r="J399">
        <v>1007</v>
      </c>
      <c r="K399">
        <v>627</v>
      </c>
      <c r="L399">
        <v>1037</v>
      </c>
      <c r="M399">
        <v>482</v>
      </c>
      <c r="N399">
        <v>898</v>
      </c>
      <c r="O399">
        <v>311</v>
      </c>
      <c r="P399">
        <v>1479291125</v>
      </c>
      <c r="Q399">
        <v>18.87350392526869</v>
      </c>
    </row>
    <row r="400" spans="1:17" x14ac:dyDescent="0.25">
      <c r="A400" t="str">
        <f t="shared" ca="1" si="6"/>
        <v>ARAUCA;Total;MICRO</v>
      </c>
      <c r="B400" t="str">
        <f ca="1">+IFERROR(_xlfn.XLOOKUP(C400,DIVIPOLA!G:G,DIVIPOLA!F:F),C400)</f>
        <v>ARAUCA</v>
      </c>
      <c r="C400" t="s">
        <v>18</v>
      </c>
      <c r="D400" t="s">
        <v>15</v>
      </c>
      <c r="E400" t="s">
        <v>334</v>
      </c>
      <c r="F400">
        <v>10</v>
      </c>
      <c r="G400">
        <v>0.37425149700598798</v>
      </c>
      <c r="H400">
        <v>2</v>
      </c>
      <c r="I400">
        <v>0</v>
      </c>
      <c r="J400">
        <v>10</v>
      </c>
      <c r="K400">
        <v>13</v>
      </c>
      <c r="L400">
        <v>4</v>
      </c>
      <c r="M400">
        <v>6</v>
      </c>
      <c r="N400">
        <v>7</v>
      </c>
      <c r="O400">
        <v>2</v>
      </c>
      <c r="P400">
        <v>17039100</v>
      </c>
      <c r="Q400">
        <v>0.21739298999245041</v>
      </c>
    </row>
    <row r="401" spans="1:17" x14ac:dyDescent="0.25">
      <c r="A401" t="str">
        <f t="shared" ca="1" si="6"/>
        <v>SAN_ANDRÉS_PROVIDENCIA_Y_SANTA_CATALINA;Total;MICRO</v>
      </c>
      <c r="B401" t="str">
        <f ca="1">+IFERROR(_xlfn.XLOOKUP(C401,DIVIPOLA!G:G,DIVIPOLA!F:F),C401)</f>
        <v>SAN_ANDRÉS_PROVIDENCIA_Y_SANTA_CATALINA</v>
      </c>
      <c r="C401" t="s">
        <v>1189</v>
      </c>
      <c r="D401" t="s">
        <v>15</v>
      </c>
      <c r="E401" t="s">
        <v>334</v>
      </c>
      <c r="F401">
        <v>3</v>
      </c>
      <c r="G401">
        <v>0.1122754491017964</v>
      </c>
      <c r="H401">
        <v>0</v>
      </c>
      <c r="I401">
        <v>0</v>
      </c>
      <c r="J401">
        <v>1</v>
      </c>
      <c r="K401">
        <v>2</v>
      </c>
      <c r="L401">
        <v>4</v>
      </c>
      <c r="M401">
        <v>1</v>
      </c>
      <c r="N401">
        <v>5</v>
      </c>
      <c r="O401">
        <v>0</v>
      </c>
      <c r="P401">
        <v>4032600</v>
      </c>
      <c r="Q401">
        <v>5.1449840158433E-2</v>
      </c>
    </row>
    <row r="402" spans="1:17" x14ac:dyDescent="0.25">
      <c r="A402" t="str">
        <f t="shared" ca="1" si="6"/>
        <v>ATLÁNTICO;Total;MICRO</v>
      </c>
      <c r="B402" t="str">
        <f ca="1">+IFERROR(_xlfn.XLOOKUP(C402,DIVIPOLA!G:G,DIVIPOLA!F:F),C402)</f>
        <v>ATLÁNTICO</v>
      </c>
      <c r="C402" t="s">
        <v>19</v>
      </c>
      <c r="D402" t="s">
        <v>15</v>
      </c>
      <c r="E402" t="s">
        <v>334</v>
      </c>
      <c r="F402">
        <v>65</v>
      </c>
      <c r="G402">
        <v>2.432634730538922</v>
      </c>
      <c r="H402">
        <v>0</v>
      </c>
      <c r="I402">
        <v>1</v>
      </c>
      <c r="J402">
        <v>114</v>
      </c>
      <c r="K402">
        <v>119</v>
      </c>
      <c r="L402">
        <v>110</v>
      </c>
      <c r="M402">
        <v>20</v>
      </c>
      <c r="N402">
        <v>80</v>
      </c>
      <c r="O402">
        <v>46</v>
      </c>
      <c r="P402">
        <v>176900750</v>
      </c>
      <c r="Q402">
        <v>2.2569844049513752</v>
      </c>
    </row>
    <row r="403" spans="1:17" x14ac:dyDescent="0.25">
      <c r="A403" t="str">
        <f t="shared" ca="1" si="6"/>
        <v>BOGOTÁ;Total;MICRO</v>
      </c>
      <c r="B403" t="str">
        <f ca="1">+IFERROR(_xlfn.XLOOKUP(C403,DIVIPOLA!G:G,DIVIPOLA!F:F),C403)</f>
        <v>BOGOTÁ</v>
      </c>
      <c r="C403" t="s">
        <v>1146</v>
      </c>
      <c r="D403" t="s">
        <v>15</v>
      </c>
      <c r="E403" t="s">
        <v>334</v>
      </c>
      <c r="F403">
        <v>937</v>
      </c>
      <c r="G403">
        <v>35.067365269461078</v>
      </c>
      <c r="H403">
        <v>9</v>
      </c>
      <c r="I403">
        <v>15</v>
      </c>
      <c r="J403">
        <v>1729</v>
      </c>
      <c r="K403">
        <v>1247</v>
      </c>
      <c r="L403">
        <v>1415</v>
      </c>
      <c r="M403">
        <v>707</v>
      </c>
      <c r="N403">
        <v>1267</v>
      </c>
      <c r="O403">
        <v>605</v>
      </c>
      <c r="P403">
        <v>2464392775</v>
      </c>
      <c r="Q403">
        <v>31.441902088317001</v>
      </c>
    </row>
    <row r="404" spans="1:17" x14ac:dyDescent="0.25">
      <c r="A404" t="str">
        <f t="shared" ca="1" si="6"/>
        <v>BOLÍVAR;Total;MICRO</v>
      </c>
      <c r="B404" t="str">
        <f ca="1">+IFERROR(_xlfn.XLOOKUP(C404,DIVIPOLA!G:G,DIVIPOLA!F:F),C404)</f>
        <v>BOLÍVAR</v>
      </c>
      <c r="C404" t="s">
        <v>21</v>
      </c>
      <c r="D404" t="s">
        <v>15</v>
      </c>
      <c r="E404" t="s">
        <v>334</v>
      </c>
      <c r="F404">
        <v>53</v>
      </c>
      <c r="G404">
        <v>1.983532934131736</v>
      </c>
      <c r="H404">
        <v>15</v>
      </c>
      <c r="I404">
        <v>0</v>
      </c>
      <c r="J404">
        <v>127</v>
      </c>
      <c r="K404">
        <v>106</v>
      </c>
      <c r="L404">
        <v>756</v>
      </c>
      <c r="M404">
        <v>86</v>
      </c>
      <c r="N404">
        <v>66</v>
      </c>
      <c r="O404">
        <v>22</v>
      </c>
      <c r="P404">
        <v>363842700</v>
      </c>
      <c r="Q404">
        <v>4.6420792436176894</v>
      </c>
    </row>
    <row r="405" spans="1:17" x14ac:dyDescent="0.25">
      <c r="A405" t="str">
        <f t="shared" ca="1" si="6"/>
        <v>BOYACÁ;Total;MICRO</v>
      </c>
      <c r="B405" t="str">
        <f ca="1">+IFERROR(_xlfn.XLOOKUP(C405,DIVIPOLA!G:G,DIVIPOLA!F:F),C405)</f>
        <v>BOYACÁ</v>
      </c>
      <c r="C405" t="s">
        <v>22</v>
      </c>
      <c r="D405" t="s">
        <v>15</v>
      </c>
      <c r="E405" t="s">
        <v>334</v>
      </c>
      <c r="F405">
        <v>42</v>
      </c>
      <c r="G405">
        <v>1.57185628742515</v>
      </c>
      <c r="H405">
        <v>0</v>
      </c>
      <c r="I405">
        <v>0</v>
      </c>
      <c r="J405">
        <v>98</v>
      </c>
      <c r="K405">
        <v>76</v>
      </c>
      <c r="L405">
        <v>50</v>
      </c>
      <c r="M405">
        <v>55</v>
      </c>
      <c r="N405">
        <v>29</v>
      </c>
      <c r="O405">
        <v>33</v>
      </c>
      <c r="P405">
        <v>130823875</v>
      </c>
      <c r="Q405">
        <v>1.669113588666572</v>
      </c>
    </row>
    <row r="406" spans="1:17" x14ac:dyDescent="0.25">
      <c r="A406" t="str">
        <f t="shared" ca="1" si="6"/>
        <v>CALDAS;Total;MICRO</v>
      </c>
      <c r="B406" t="str">
        <f ca="1">+IFERROR(_xlfn.XLOOKUP(C406,DIVIPOLA!G:G,DIVIPOLA!F:F),C406)</f>
        <v>CALDAS</v>
      </c>
      <c r="C406" t="s">
        <v>23</v>
      </c>
      <c r="D406" t="s">
        <v>15</v>
      </c>
      <c r="E406" t="s">
        <v>334</v>
      </c>
      <c r="F406">
        <v>58</v>
      </c>
      <c r="G406">
        <v>2.1706586826347301</v>
      </c>
      <c r="H406">
        <v>0</v>
      </c>
      <c r="I406">
        <v>0</v>
      </c>
      <c r="J406">
        <v>120</v>
      </c>
      <c r="K406">
        <v>74</v>
      </c>
      <c r="L406">
        <v>139</v>
      </c>
      <c r="M406">
        <v>31</v>
      </c>
      <c r="N406">
        <v>127</v>
      </c>
      <c r="O406">
        <v>42</v>
      </c>
      <c r="P406">
        <v>174104775</v>
      </c>
      <c r="Q406">
        <v>2.2213120181942032</v>
      </c>
    </row>
    <row r="407" spans="1:17" x14ac:dyDescent="0.25">
      <c r="A407" t="str">
        <f t="shared" ca="1" si="6"/>
        <v>CAQUETÁ;Total;MICRO</v>
      </c>
      <c r="B407" t="str">
        <f ca="1">+IFERROR(_xlfn.XLOOKUP(C407,DIVIPOLA!G:G,DIVIPOLA!F:F),C407)</f>
        <v>CAQUETÁ</v>
      </c>
      <c r="C407" t="s">
        <v>24</v>
      </c>
      <c r="D407" t="s">
        <v>15</v>
      </c>
      <c r="E407" t="s">
        <v>334</v>
      </c>
      <c r="F407">
        <v>15</v>
      </c>
      <c r="G407">
        <v>0.56137724550898205</v>
      </c>
      <c r="H407">
        <v>0</v>
      </c>
      <c r="I407">
        <v>0</v>
      </c>
      <c r="J407">
        <v>27</v>
      </c>
      <c r="K407">
        <v>14</v>
      </c>
      <c r="L407">
        <v>14</v>
      </c>
      <c r="M407">
        <v>15</v>
      </c>
      <c r="N407">
        <v>25</v>
      </c>
      <c r="O407">
        <v>7</v>
      </c>
      <c r="P407">
        <v>35191000</v>
      </c>
      <c r="Q407">
        <v>0.44898361479328858</v>
      </c>
    </row>
    <row r="408" spans="1:17" x14ac:dyDescent="0.25">
      <c r="A408" t="str">
        <f t="shared" ca="1" si="6"/>
        <v>CASANARE;Total;MICRO</v>
      </c>
      <c r="B408" t="str">
        <f ca="1">+IFERROR(_xlfn.XLOOKUP(C408,DIVIPOLA!G:G,DIVIPOLA!F:F),C408)</f>
        <v>CASANARE</v>
      </c>
      <c r="C408" t="s">
        <v>25</v>
      </c>
      <c r="D408" t="s">
        <v>15</v>
      </c>
      <c r="E408" t="s">
        <v>334</v>
      </c>
      <c r="F408">
        <v>20</v>
      </c>
      <c r="G408">
        <v>0.74850299401197606</v>
      </c>
      <c r="H408">
        <v>0</v>
      </c>
      <c r="I408">
        <v>0</v>
      </c>
      <c r="J408">
        <v>25</v>
      </c>
      <c r="K408">
        <v>40</v>
      </c>
      <c r="L408">
        <v>20</v>
      </c>
      <c r="M408">
        <v>33</v>
      </c>
      <c r="N408">
        <v>20</v>
      </c>
      <c r="O408">
        <v>4</v>
      </c>
      <c r="P408">
        <v>54826525</v>
      </c>
      <c r="Q408">
        <v>0.69950303717014595</v>
      </c>
    </row>
    <row r="409" spans="1:17" x14ac:dyDescent="0.25">
      <c r="A409" t="str">
        <f t="shared" ca="1" si="6"/>
        <v>CAUCA;Total;MICRO</v>
      </c>
      <c r="B409" t="str">
        <f ca="1">+IFERROR(_xlfn.XLOOKUP(C409,DIVIPOLA!G:G,DIVIPOLA!F:F),C409)</f>
        <v>CAUCA</v>
      </c>
      <c r="C409" t="s">
        <v>26</v>
      </c>
      <c r="D409" t="s">
        <v>15</v>
      </c>
      <c r="E409" t="s">
        <v>334</v>
      </c>
      <c r="F409">
        <v>19</v>
      </c>
      <c r="G409">
        <v>0.71107784431137722</v>
      </c>
      <c r="H409">
        <v>0</v>
      </c>
      <c r="I409">
        <v>0</v>
      </c>
      <c r="J409">
        <v>27</v>
      </c>
      <c r="K409">
        <v>58</v>
      </c>
      <c r="L409">
        <v>65</v>
      </c>
      <c r="M409">
        <v>6</v>
      </c>
      <c r="N409">
        <v>19</v>
      </c>
      <c r="O409">
        <v>38</v>
      </c>
      <c r="P409">
        <v>77182950</v>
      </c>
      <c r="Q409">
        <v>0.98473700353526905</v>
      </c>
    </row>
    <row r="410" spans="1:17" x14ac:dyDescent="0.25">
      <c r="A410" t="str">
        <f t="shared" ca="1" si="6"/>
        <v>CESAR;Total;MICRO</v>
      </c>
      <c r="B410" t="str">
        <f ca="1">+IFERROR(_xlfn.XLOOKUP(C410,DIVIPOLA!G:G,DIVIPOLA!F:F),C410)</f>
        <v>CESAR</v>
      </c>
      <c r="C410" t="s">
        <v>27</v>
      </c>
      <c r="D410" t="s">
        <v>15</v>
      </c>
      <c r="E410" t="s">
        <v>334</v>
      </c>
      <c r="F410">
        <v>16</v>
      </c>
      <c r="G410">
        <v>0.5988023952095809</v>
      </c>
      <c r="H410">
        <v>0</v>
      </c>
      <c r="I410">
        <v>0</v>
      </c>
      <c r="J410">
        <v>12</v>
      </c>
      <c r="K410">
        <v>21</v>
      </c>
      <c r="L410">
        <v>26</v>
      </c>
      <c r="M410">
        <v>14</v>
      </c>
      <c r="N410">
        <v>14</v>
      </c>
      <c r="O410">
        <v>22</v>
      </c>
      <c r="P410">
        <v>38212525</v>
      </c>
      <c r="Q410">
        <v>0.48753367636267542</v>
      </c>
    </row>
    <row r="411" spans="1:17" x14ac:dyDescent="0.25">
      <c r="A411" t="str">
        <f t="shared" ca="1" si="6"/>
        <v>CHOCÓ;Total;MICRO</v>
      </c>
      <c r="B411" t="str">
        <f ca="1">+IFERROR(_xlfn.XLOOKUP(C411,DIVIPOLA!G:G,DIVIPOLA!F:F),C411)</f>
        <v>CHOCÓ</v>
      </c>
      <c r="C411" t="s">
        <v>28</v>
      </c>
      <c r="D411" t="s">
        <v>15</v>
      </c>
      <c r="E411" t="s">
        <v>334</v>
      </c>
      <c r="F411">
        <v>2</v>
      </c>
      <c r="G411">
        <v>7.4850299401197612E-2</v>
      </c>
      <c r="H411">
        <v>0</v>
      </c>
      <c r="I411">
        <v>0</v>
      </c>
      <c r="J411">
        <v>2</v>
      </c>
      <c r="K411">
        <v>0</v>
      </c>
      <c r="L411">
        <v>3</v>
      </c>
      <c r="M411">
        <v>4</v>
      </c>
      <c r="N411">
        <v>0</v>
      </c>
      <c r="O411">
        <v>0</v>
      </c>
      <c r="P411">
        <v>3268200</v>
      </c>
      <c r="Q411">
        <v>4.1697259238652667E-2</v>
      </c>
    </row>
    <row r="412" spans="1:17" x14ac:dyDescent="0.25">
      <c r="A412" t="str">
        <f t="shared" ca="1" si="6"/>
        <v>CUNDINAMARCA;Total;MICRO</v>
      </c>
      <c r="B412" t="str">
        <f ca="1">+IFERROR(_xlfn.XLOOKUP(C412,DIVIPOLA!G:G,DIVIPOLA!F:F),C412)</f>
        <v>CUNDINAMARCA</v>
      </c>
      <c r="C412" t="s">
        <v>29</v>
      </c>
      <c r="D412" t="s">
        <v>15</v>
      </c>
      <c r="E412" t="s">
        <v>334</v>
      </c>
      <c r="F412">
        <v>123</v>
      </c>
      <c r="G412">
        <v>4.6032934131736516</v>
      </c>
      <c r="H412">
        <v>3</v>
      </c>
      <c r="I412">
        <v>3</v>
      </c>
      <c r="J412">
        <v>160</v>
      </c>
      <c r="K412">
        <v>147</v>
      </c>
      <c r="L412">
        <v>175</v>
      </c>
      <c r="M412">
        <v>80</v>
      </c>
      <c r="N412">
        <v>213</v>
      </c>
      <c r="O412">
        <v>51</v>
      </c>
      <c r="P412">
        <v>282148425</v>
      </c>
      <c r="Q412">
        <v>3.5997845973326439</v>
      </c>
    </row>
    <row r="413" spans="1:17" x14ac:dyDescent="0.25">
      <c r="A413" t="str">
        <f t="shared" ca="1" si="6"/>
        <v>CÓRDOBA;Total;MICRO</v>
      </c>
      <c r="B413" t="str">
        <f ca="1">+IFERROR(_xlfn.XLOOKUP(C413,DIVIPOLA!G:G,DIVIPOLA!F:F),C413)</f>
        <v>CÓRDOBA</v>
      </c>
      <c r="C413" t="s">
        <v>30</v>
      </c>
      <c r="D413" t="s">
        <v>15</v>
      </c>
      <c r="E413" t="s">
        <v>334</v>
      </c>
      <c r="F413">
        <v>21</v>
      </c>
      <c r="G413">
        <v>0.7859281437125748</v>
      </c>
      <c r="H413">
        <v>0</v>
      </c>
      <c r="I413">
        <v>0</v>
      </c>
      <c r="J413">
        <v>22</v>
      </c>
      <c r="K413">
        <v>25</v>
      </c>
      <c r="L413">
        <v>13</v>
      </c>
      <c r="M413">
        <v>14</v>
      </c>
      <c r="N413">
        <v>44</v>
      </c>
      <c r="O413">
        <v>16</v>
      </c>
      <c r="P413">
        <v>44965700</v>
      </c>
      <c r="Q413">
        <v>0.57369391400388103</v>
      </c>
    </row>
    <row r="414" spans="1:17" x14ac:dyDescent="0.25">
      <c r="A414" t="str">
        <f t="shared" ca="1" si="6"/>
        <v>GUAVIARE;Total;MICRO</v>
      </c>
      <c r="B414" t="str">
        <f ca="1">+IFERROR(_xlfn.XLOOKUP(C414,DIVIPOLA!G:G,DIVIPOLA!F:F),C414)</f>
        <v>GUAVIARE</v>
      </c>
      <c r="C414" t="s">
        <v>31</v>
      </c>
      <c r="D414" t="s">
        <v>15</v>
      </c>
      <c r="E414" t="s">
        <v>334</v>
      </c>
      <c r="F414">
        <v>1</v>
      </c>
      <c r="G414">
        <v>3.7425149700598813E-2</v>
      </c>
      <c r="H414">
        <v>0</v>
      </c>
      <c r="I414">
        <v>0</v>
      </c>
      <c r="J414">
        <v>1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390000</v>
      </c>
      <c r="Q414">
        <v>4.9758065917246616E-3</v>
      </c>
    </row>
    <row r="415" spans="1:17" x14ac:dyDescent="0.25">
      <c r="A415" t="str">
        <f t="shared" ca="1" si="6"/>
        <v>HUILA;Total;MICRO</v>
      </c>
      <c r="B415" t="str">
        <f ca="1">+IFERROR(_xlfn.XLOOKUP(C415,DIVIPOLA!G:G,DIVIPOLA!F:F),C415)</f>
        <v>HUILA</v>
      </c>
      <c r="C415" t="s">
        <v>32</v>
      </c>
      <c r="D415" t="s">
        <v>15</v>
      </c>
      <c r="E415" t="s">
        <v>334</v>
      </c>
      <c r="F415">
        <v>33</v>
      </c>
      <c r="G415">
        <v>1.23502994011976</v>
      </c>
      <c r="H415">
        <v>5</v>
      </c>
      <c r="I415">
        <v>0</v>
      </c>
      <c r="J415">
        <v>51</v>
      </c>
      <c r="K415">
        <v>72</v>
      </c>
      <c r="L415">
        <v>59</v>
      </c>
      <c r="M415">
        <v>22</v>
      </c>
      <c r="N415">
        <v>39</v>
      </c>
      <c r="O415">
        <v>16</v>
      </c>
      <c r="P415">
        <v>98435675</v>
      </c>
      <c r="Q415">
        <v>1.2558894372458109</v>
      </c>
    </row>
    <row r="416" spans="1:17" x14ac:dyDescent="0.25">
      <c r="A416" t="str">
        <f t="shared" ca="1" si="6"/>
        <v>LA_GUAJIRA;Total;MICRO</v>
      </c>
      <c r="B416" t="str">
        <f ca="1">+IFERROR(_xlfn.XLOOKUP(C416,DIVIPOLA!G:G,DIVIPOLA!F:F),C416)</f>
        <v>LA_GUAJIRA</v>
      </c>
      <c r="C416" t="s">
        <v>1187</v>
      </c>
      <c r="D416" t="s">
        <v>15</v>
      </c>
      <c r="E416" t="s">
        <v>334</v>
      </c>
      <c r="F416">
        <v>3</v>
      </c>
      <c r="G416">
        <v>0.1122754491017964</v>
      </c>
      <c r="H416">
        <v>0</v>
      </c>
      <c r="I416">
        <v>3</v>
      </c>
      <c r="J416">
        <v>0</v>
      </c>
      <c r="K416">
        <v>1</v>
      </c>
      <c r="L416">
        <v>0</v>
      </c>
      <c r="M416">
        <v>3</v>
      </c>
      <c r="N416">
        <v>4</v>
      </c>
      <c r="O416">
        <v>1</v>
      </c>
      <c r="P416">
        <v>4550000</v>
      </c>
      <c r="Q416">
        <v>5.8051076903454388E-2</v>
      </c>
    </row>
    <row r="417" spans="1:17" x14ac:dyDescent="0.25">
      <c r="A417" t="str">
        <f t="shared" ca="1" si="6"/>
        <v>MAGDALENA;Total;MICRO</v>
      </c>
      <c r="B417" t="str">
        <f ca="1">+IFERROR(_xlfn.XLOOKUP(C417,DIVIPOLA!G:G,DIVIPOLA!F:F),C417)</f>
        <v>MAGDALENA</v>
      </c>
      <c r="C417" t="s">
        <v>33</v>
      </c>
      <c r="D417" t="s">
        <v>15</v>
      </c>
      <c r="E417" t="s">
        <v>334</v>
      </c>
      <c r="F417">
        <v>23</v>
      </c>
      <c r="G417">
        <v>0.8607784431137725</v>
      </c>
      <c r="H417">
        <v>0</v>
      </c>
      <c r="I417">
        <v>0</v>
      </c>
      <c r="J417">
        <v>20</v>
      </c>
      <c r="K417">
        <v>63</v>
      </c>
      <c r="L417">
        <v>41</v>
      </c>
      <c r="M417">
        <v>32</v>
      </c>
      <c r="N417">
        <v>29</v>
      </c>
      <c r="O417">
        <v>20</v>
      </c>
      <c r="P417">
        <v>77886575</v>
      </c>
      <c r="Q417">
        <v>0.99371418792783894</v>
      </c>
    </row>
    <row r="418" spans="1:17" x14ac:dyDescent="0.25">
      <c r="A418" t="str">
        <f t="shared" ca="1" si="6"/>
        <v>META;Total;MICRO</v>
      </c>
      <c r="B418" t="str">
        <f ca="1">+IFERROR(_xlfn.XLOOKUP(C418,DIVIPOLA!G:G,DIVIPOLA!F:F),C418)</f>
        <v>META</v>
      </c>
      <c r="C418" t="s">
        <v>34</v>
      </c>
      <c r="D418" t="s">
        <v>15</v>
      </c>
      <c r="E418" t="s">
        <v>334</v>
      </c>
      <c r="F418">
        <v>44</v>
      </c>
      <c r="G418">
        <v>1.646706586826348</v>
      </c>
      <c r="H418">
        <v>0</v>
      </c>
      <c r="I418">
        <v>0</v>
      </c>
      <c r="J418">
        <v>58</v>
      </c>
      <c r="K418">
        <v>95</v>
      </c>
      <c r="L418">
        <v>75</v>
      </c>
      <c r="M418">
        <v>13</v>
      </c>
      <c r="N418">
        <v>70</v>
      </c>
      <c r="O418">
        <v>13</v>
      </c>
      <c r="P418">
        <v>116132250</v>
      </c>
      <c r="Q418">
        <v>1.481670807850811</v>
      </c>
    </row>
    <row r="419" spans="1:17" x14ac:dyDescent="0.25">
      <c r="A419" t="str">
        <f t="shared" ca="1" si="6"/>
        <v>NARIÑO;Total;MICRO</v>
      </c>
      <c r="B419" t="str">
        <f ca="1">+IFERROR(_xlfn.XLOOKUP(C419,DIVIPOLA!G:G,DIVIPOLA!F:F),C419)</f>
        <v>NARIÑO</v>
      </c>
      <c r="C419" t="s">
        <v>35</v>
      </c>
      <c r="D419" t="s">
        <v>15</v>
      </c>
      <c r="E419" t="s">
        <v>334</v>
      </c>
      <c r="F419">
        <v>27</v>
      </c>
      <c r="G419">
        <v>1.010479041916168</v>
      </c>
      <c r="H419">
        <v>0</v>
      </c>
      <c r="I419">
        <v>0</v>
      </c>
      <c r="J419">
        <v>49</v>
      </c>
      <c r="K419">
        <v>59</v>
      </c>
      <c r="L419">
        <v>36</v>
      </c>
      <c r="M419">
        <v>24</v>
      </c>
      <c r="N419">
        <v>22</v>
      </c>
      <c r="O419">
        <v>7</v>
      </c>
      <c r="P419">
        <v>76612575</v>
      </c>
      <c r="Q419">
        <v>0.97745988639487191</v>
      </c>
    </row>
    <row r="420" spans="1:17" x14ac:dyDescent="0.25">
      <c r="A420" t="str">
        <f t="shared" ca="1" si="6"/>
        <v>NORTE_DE_SANTANDER;Total;MICRO</v>
      </c>
      <c r="B420" t="str">
        <f ca="1">+IFERROR(_xlfn.XLOOKUP(C420,DIVIPOLA!G:G,DIVIPOLA!F:F),C420)</f>
        <v>NORTE_DE_SANTANDER</v>
      </c>
      <c r="C420" t="s">
        <v>1186</v>
      </c>
      <c r="D420" t="s">
        <v>15</v>
      </c>
      <c r="E420" t="s">
        <v>334</v>
      </c>
      <c r="F420">
        <v>121</v>
      </c>
      <c r="G420">
        <v>4.5284431137724557</v>
      </c>
      <c r="H420">
        <v>0</v>
      </c>
      <c r="I420">
        <v>7</v>
      </c>
      <c r="J420">
        <v>352</v>
      </c>
      <c r="K420">
        <v>276</v>
      </c>
      <c r="L420">
        <v>210</v>
      </c>
      <c r="M420">
        <v>126</v>
      </c>
      <c r="N420">
        <v>178</v>
      </c>
      <c r="O420">
        <v>92</v>
      </c>
      <c r="P420">
        <v>461358950</v>
      </c>
      <c r="Q420">
        <v>5.886238216823509</v>
      </c>
    </row>
    <row r="421" spans="1:17" x14ac:dyDescent="0.25">
      <c r="A421" t="str">
        <f t="shared" ca="1" si="6"/>
        <v>PUTUMAYO;Total;MICRO</v>
      </c>
      <c r="B421" t="str">
        <f ca="1">+IFERROR(_xlfn.XLOOKUP(C421,DIVIPOLA!G:G,DIVIPOLA!F:F),C421)</f>
        <v>PUTUMAYO</v>
      </c>
      <c r="C421" t="s">
        <v>36</v>
      </c>
      <c r="D421" t="s">
        <v>15</v>
      </c>
      <c r="E421" t="s">
        <v>334</v>
      </c>
      <c r="F421">
        <v>8</v>
      </c>
      <c r="G421">
        <v>0.29940119760479039</v>
      </c>
      <c r="H421">
        <v>0</v>
      </c>
      <c r="I421">
        <v>0</v>
      </c>
      <c r="J421">
        <v>5</v>
      </c>
      <c r="K421">
        <v>12</v>
      </c>
      <c r="L421">
        <v>9</v>
      </c>
      <c r="M421">
        <v>5</v>
      </c>
      <c r="N421">
        <v>1</v>
      </c>
      <c r="O421">
        <v>9</v>
      </c>
      <c r="P421">
        <v>15902575</v>
      </c>
      <c r="Q421">
        <v>0.20289266028306621</v>
      </c>
    </row>
    <row r="422" spans="1:17" x14ac:dyDescent="0.25">
      <c r="A422" t="str">
        <f t="shared" ca="1" si="6"/>
        <v>QUINDÍO;Total;MICRO</v>
      </c>
      <c r="B422" t="str">
        <f ca="1">+IFERROR(_xlfn.XLOOKUP(C422,DIVIPOLA!G:G,DIVIPOLA!F:F),C422)</f>
        <v>QUINDÍO</v>
      </c>
      <c r="C422" t="s">
        <v>37</v>
      </c>
      <c r="D422" t="s">
        <v>15</v>
      </c>
      <c r="E422" t="s">
        <v>334</v>
      </c>
      <c r="F422">
        <v>43</v>
      </c>
      <c r="G422">
        <v>1.609281437125748</v>
      </c>
      <c r="H422">
        <v>0</v>
      </c>
      <c r="I422">
        <v>0</v>
      </c>
      <c r="J422">
        <v>124</v>
      </c>
      <c r="K422">
        <v>70</v>
      </c>
      <c r="L422">
        <v>91</v>
      </c>
      <c r="M422">
        <v>51</v>
      </c>
      <c r="N422">
        <v>73</v>
      </c>
      <c r="O422">
        <v>34</v>
      </c>
      <c r="P422">
        <v>155614225</v>
      </c>
      <c r="Q422">
        <v>1.9854007346695499</v>
      </c>
    </row>
    <row r="423" spans="1:17" x14ac:dyDescent="0.25">
      <c r="A423" t="str">
        <f t="shared" ca="1" si="6"/>
        <v>RISARALDA;Total;MICRO</v>
      </c>
      <c r="B423" t="str">
        <f ca="1">+IFERROR(_xlfn.XLOOKUP(C423,DIVIPOLA!G:G,DIVIPOLA!F:F),C423)</f>
        <v>RISARALDA</v>
      </c>
      <c r="C423" t="s">
        <v>38</v>
      </c>
      <c r="D423" t="s">
        <v>15</v>
      </c>
      <c r="E423" t="s">
        <v>334</v>
      </c>
      <c r="F423">
        <v>55</v>
      </c>
      <c r="G423">
        <v>2.058383233532934</v>
      </c>
      <c r="H423">
        <v>3</v>
      </c>
      <c r="I423">
        <v>11</v>
      </c>
      <c r="J423">
        <v>148</v>
      </c>
      <c r="K423">
        <v>100</v>
      </c>
      <c r="L423">
        <v>167</v>
      </c>
      <c r="M423">
        <v>81</v>
      </c>
      <c r="N423">
        <v>97</v>
      </c>
      <c r="O423">
        <v>39</v>
      </c>
      <c r="P423">
        <v>227596525</v>
      </c>
      <c r="Q423">
        <v>2.9037853573041712</v>
      </c>
    </row>
    <row r="424" spans="1:17" x14ac:dyDescent="0.25">
      <c r="A424" t="str">
        <f t="shared" ca="1" si="6"/>
        <v>SANTANDER;Total;MICRO</v>
      </c>
      <c r="B424" t="str">
        <f ca="1">+IFERROR(_xlfn.XLOOKUP(C424,DIVIPOLA!G:G,DIVIPOLA!F:F),C424)</f>
        <v>SANTANDER</v>
      </c>
      <c r="C424" t="s">
        <v>39</v>
      </c>
      <c r="D424" t="s">
        <v>15</v>
      </c>
      <c r="E424" t="s">
        <v>334</v>
      </c>
      <c r="F424">
        <v>133</v>
      </c>
      <c r="G424">
        <v>4.9775449101796401</v>
      </c>
      <c r="H424">
        <v>3</v>
      </c>
      <c r="I424">
        <v>3</v>
      </c>
      <c r="J424">
        <v>384</v>
      </c>
      <c r="K424">
        <v>292</v>
      </c>
      <c r="L424">
        <v>172</v>
      </c>
      <c r="M424">
        <v>111</v>
      </c>
      <c r="N424">
        <v>263</v>
      </c>
      <c r="O424">
        <v>95</v>
      </c>
      <c r="P424">
        <v>483269475</v>
      </c>
      <c r="Q424">
        <v>6.1657831776520933</v>
      </c>
    </row>
    <row r="425" spans="1:17" x14ac:dyDescent="0.25">
      <c r="A425" t="str">
        <f t="shared" ca="1" si="6"/>
        <v>SUCRE;Total;MICRO</v>
      </c>
      <c r="B425" t="str">
        <f ca="1">+IFERROR(_xlfn.XLOOKUP(C425,DIVIPOLA!G:G,DIVIPOLA!F:F),C425)</f>
        <v>SUCRE</v>
      </c>
      <c r="C425" t="s">
        <v>40</v>
      </c>
      <c r="D425" t="s">
        <v>15</v>
      </c>
      <c r="E425" t="s">
        <v>334</v>
      </c>
      <c r="F425">
        <v>7</v>
      </c>
      <c r="G425">
        <v>0.2619760479041916</v>
      </c>
      <c r="H425">
        <v>0</v>
      </c>
      <c r="I425">
        <v>0</v>
      </c>
      <c r="J425">
        <v>0</v>
      </c>
      <c r="K425">
        <v>28</v>
      </c>
      <c r="L425">
        <v>3</v>
      </c>
      <c r="M425">
        <v>6</v>
      </c>
      <c r="N425">
        <v>16</v>
      </c>
      <c r="O425">
        <v>13</v>
      </c>
      <c r="P425">
        <v>25519000</v>
      </c>
      <c r="Q425">
        <v>0.32558361131851699</v>
      </c>
    </row>
    <row r="426" spans="1:17" x14ac:dyDescent="0.25">
      <c r="A426" t="str">
        <f t="shared" ca="1" si="6"/>
        <v>TOLIMA;Total;MICRO</v>
      </c>
      <c r="B426" t="str">
        <f ca="1">+IFERROR(_xlfn.XLOOKUP(C426,DIVIPOLA!G:G,DIVIPOLA!F:F),C426)</f>
        <v>TOLIMA</v>
      </c>
      <c r="C426" t="s">
        <v>41</v>
      </c>
      <c r="D426" t="s">
        <v>15</v>
      </c>
      <c r="E426" t="s">
        <v>334</v>
      </c>
      <c r="F426">
        <v>57</v>
      </c>
      <c r="G426">
        <v>2.1332335329341321</v>
      </c>
      <c r="H426">
        <v>0</v>
      </c>
      <c r="I426">
        <v>0</v>
      </c>
      <c r="J426">
        <v>110</v>
      </c>
      <c r="K426">
        <v>85</v>
      </c>
      <c r="L426">
        <v>92</v>
      </c>
      <c r="M426">
        <v>44</v>
      </c>
      <c r="N426">
        <v>86</v>
      </c>
      <c r="O426">
        <v>42</v>
      </c>
      <c r="P426">
        <v>161304650</v>
      </c>
      <c r="Q426">
        <v>2.058001899348306</v>
      </c>
    </row>
    <row r="427" spans="1:17" x14ac:dyDescent="0.25">
      <c r="A427" t="str">
        <f t="shared" ca="1" si="6"/>
        <v>VALLE_DEL_CAUCA;Total;MICRO</v>
      </c>
      <c r="B427" t="str">
        <f ca="1">+IFERROR(_xlfn.XLOOKUP(C427,DIVIPOLA!G:G,DIVIPOLA!F:F),C427)</f>
        <v>VALLE_DEL_CAUCA</v>
      </c>
      <c r="C427" t="s">
        <v>1190</v>
      </c>
      <c r="D427" t="s">
        <v>15</v>
      </c>
      <c r="E427" t="s">
        <v>334</v>
      </c>
      <c r="F427">
        <v>198</v>
      </c>
      <c r="G427">
        <v>7.4101796407185629</v>
      </c>
      <c r="H427">
        <v>0</v>
      </c>
      <c r="I427">
        <v>10</v>
      </c>
      <c r="J427">
        <v>371</v>
      </c>
      <c r="K427">
        <v>299</v>
      </c>
      <c r="L427">
        <v>393</v>
      </c>
      <c r="M427">
        <v>135</v>
      </c>
      <c r="N427">
        <v>413</v>
      </c>
      <c r="O427">
        <v>88</v>
      </c>
      <c r="P427">
        <v>578450925</v>
      </c>
      <c r="Q427">
        <v>7.3801536553954561</v>
      </c>
    </row>
    <row r="428" spans="1:17" x14ac:dyDescent="0.25">
      <c r="A428" t="str">
        <f t="shared" ca="1" si="6"/>
        <v>VICHADA;Total;MICRO</v>
      </c>
      <c r="B428" t="str">
        <f ca="1">+IFERROR(_xlfn.XLOOKUP(C428,DIVIPOLA!G:G,DIVIPOLA!F:F),C428)</f>
        <v>VICHADA</v>
      </c>
      <c r="C428" t="s">
        <v>42</v>
      </c>
      <c r="D428" t="s">
        <v>15</v>
      </c>
      <c r="E428" t="s">
        <v>334</v>
      </c>
      <c r="F428">
        <v>1</v>
      </c>
      <c r="G428">
        <v>3.7425149700598813E-2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2</v>
      </c>
      <c r="N428">
        <v>0</v>
      </c>
      <c r="O428">
        <v>2</v>
      </c>
      <c r="P428">
        <v>1430000</v>
      </c>
      <c r="Q428">
        <v>1.8244624169657091E-2</v>
      </c>
    </row>
    <row r="429" spans="1:17" x14ac:dyDescent="0.25">
      <c r="A429" t="str">
        <f t="shared" ca="1" si="6"/>
        <v>ANTIOQUIA;Total;MUY GRANDE</v>
      </c>
      <c r="B429" t="str">
        <f ca="1">+IFERROR(_xlfn.XLOOKUP(C429,DIVIPOLA!G:G,DIVIPOLA!F:F),C429)</f>
        <v>ANTIOQUIA</v>
      </c>
      <c r="C429" t="s">
        <v>17</v>
      </c>
      <c r="D429" t="s">
        <v>15</v>
      </c>
      <c r="E429" t="s">
        <v>335</v>
      </c>
      <c r="F429">
        <v>89</v>
      </c>
      <c r="G429">
        <v>18.85593220338983</v>
      </c>
      <c r="H429">
        <v>93</v>
      </c>
      <c r="I429">
        <v>135</v>
      </c>
      <c r="J429">
        <v>54530</v>
      </c>
      <c r="K429">
        <v>23872</v>
      </c>
      <c r="L429">
        <v>13517</v>
      </c>
      <c r="M429">
        <v>2824</v>
      </c>
      <c r="N429">
        <v>17673</v>
      </c>
      <c r="O429">
        <v>3808</v>
      </c>
      <c r="P429">
        <v>43892655300</v>
      </c>
      <c r="Q429">
        <v>14.710211777853869</v>
      </c>
    </row>
    <row r="430" spans="1:17" x14ac:dyDescent="0.25">
      <c r="A430" t="str">
        <f t="shared" ca="1" si="6"/>
        <v>ATLÁNTICO;Total;MUY GRANDE</v>
      </c>
      <c r="B430" t="str">
        <f ca="1">+IFERROR(_xlfn.XLOOKUP(C430,DIVIPOLA!G:G,DIVIPOLA!F:F),C430)</f>
        <v>ATLÁNTICO</v>
      </c>
      <c r="C430" t="s">
        <v>19</v>
      </c>
      <c r="D430" t="s">
        <v>15</v>
      </c>
      <c r="E430" t="s">
        <v>335</v>
      </c>
      <c r="F430">
        <v>25</v>
      </c>
      <c r="G430">
        <v>5.2966101694915251</v>
      </c>
      <c r="H430">
        <v>59</v>
      </c>
      <c r="I430">
        <v>24</v>
      </c>
      <c r="J430">
        <v>10755</v>
      </c>
      <c r="K430">
        <v>4833</v>
      </c>
      <c r="L430">
        <v>8773</v>
      </c>
      <c r="M430">
        <v>2179</v>
      </c>
      <c r="N430">
        <v>6579</v>
      </c>
      <c r="O430">
        <v>1509</v>
      </c>
      <c r="P430">
        <v>11926661500</v>
      </c>
      <c r="Q430">
        <v>3.9971087478905898</v>
      </c>
    </row>
    <row r="431" spans="1:17" x14ac:dyDescent="0.25">
      <c r="A431" t="str">
        <f t="shared" ca="1" si="6"/>
        <v>BOGOTÁ;Total;MUY GRANDE</v>
      </c>
      <c r="B431" t="str">
        <f ca="1">+IFERROR(_xlfn.XLOOKUP(C431,DIVIPOLA!G:G,DIVIPOLA!F:F),C431)</f>
        <v>BOGOTÁ</v>
      </c>
      <c r="C431" t="s">
        <v>1146</v>
      </c>
      <c r="D431" t="s">
        <v>15</v>
      </c>
      <c r="E431" t="s">
        <v>335</v>
      </c>
      <c r="F431">
        <v>209</v>
      </c>
      <c r="G431">
        <v>44.279661016949149</v>
      </c>
      <c r="H431">
        <v>664</v>
      </c>
      <c r="I431">
        <v>493</v>
      </c>
      <c r="J431">
        <v>210621</v>
      </c>
      <c r="K431">
        <v>81867</v>
      </c>
      <c r="L431">
        <v>63878</v>
      </c>
      <c r="M431">
        <v>14258</v>
      </c>
      <c r="N431">
        <v>43404</v>
      </c>
      <c r="O431">
        <v>9400</v>
      </c>
      <c r="P431">
        <v>161905236025</v>
      </c>
      <c r="Q431">
        <v>54.261021430416058</v>
      </c>
    </row>
    <row r="432" spans="1:17" x14ac:dyDescent="0.25">
      <c r="A432" t="str">
        <f t="shared" ca="1" si="6"/>
        <v>BOLÍVAR;Total;MUY GRANDE</v>
      </c>
      <c r="B432" t="str">
        <f ca="1">+IFERROR(_xlfn.XLOOKUP(C432,DIVIPOLA!G:G,DIVIPOLA!F:F),C432)</f>
        <v>BOLÍVAR</v>
      </c>
      <c r="C432" t="s">
        <v>21</v>
      </c>
      <c r="D432" t="s">
        <v>15</v>
      </c>
      <c r="E432" t="s">
        <v>335</v>
      </c>
      <c r="F432">
        <v>7</v>
      </c>
      <c r="G432">
        <v>1.4830508474576269</v>
      </c>
      <c r="H432">
        <v>0</v>
      </c>
      <c r="I432">
        <v>0</v>
      </c>
      <c r="J432">
        <v>4723</v>
      </c>
      <c r="K432">
        <v>613</v>
      </c>
      <c r="L432">
        <v>734</v>
      </c>
      <c r="M432">
        <v>253</v>
      </c>
      <c r="N432">
        <v>503</v>
      </c>
      <c r="O432">
        <v>90</v>
      </c>
      <c r="P432">
        <v>2659683975</v>
      </c>
      <c r="Q432">
        <v>0.89136814045547597</v>
      </c>
    </row>
    <row r="433" spans="1:17" x14ac:dyDescent="0.25">
      <c r="A433" t="str">
        <f t="shared" ca="1" si="6"/>
        <v>BOYACÁ;Total;MUY GRANDE</v>
      </c>
      <c r="B433" t="str">
        <f ca="1">+IFERROR(_xlfn.XLOOKUP(C433,DIVIPOLA!G:G,DIVIPOLA!F:F),C433)</f>
        <v>BOYACÁ</v>
      </c>
      <c r="C433" t="s">
        <v>22</v>
      </c>
      <c r="D433" t="s">
        <v>15</v>
      </c>
      <c r="E433" t="s">
        <v>335</v>
      </c>
      <c r="F433">
        <v>1</v>
      </c>
      <c r="G433">
        <v>0.21186440677966101</v>
      </c>
      <c r="H433">
        <v>9</v>
      </c>
      <c r="I433">
        <v>7</v>
      </c>
      <c r="J433">
        <v>300</v>
      </c>
      <c r="K433">
        <v>311</v>
      </c>
      <c r="L433">
        <v>0</v>
      </c>
      <c r="M433">
        <v>0</v>
      </c>
      <c r="N433">
        <v>0</v>
      </c>
      <c r="O433">
        <v>0</v>
      </c>
      <c r="P433">
        <v>294159450</v>
      </c>
      <c r="Q433">
        <v>9.8584780901988758E-2</v>
      </c>
    </row>
    <row r="434" spans="1:17" x14ac:dyDescent="0.25">
      <c r="A434" t="str">
        <f t="shared" ca="1" si="6"/>
        <v>CALDAS;Total;MUY GRANDE</v>
      </c>
      <c r="B434" t="str">
        <f ca="1">+IFERROR(_xlfn.XLOOKUP(C434,DIVIPOLA!G:G,DIVIPOLA!F:F),C434)</f>
        <v>CALDAS</v>
      </c>
      <c r="C434" t="s">
        <v>23</v>
      </c>
      <c r="D434" t="s">
        <v>15</v>
      </c>
      <c r="E434" t="s">
        <v>335</v>
      </c>
      <c r="F434">
        <v>4</v>
      </c>
      <c r="G434">
        <v>0.84745762711864403</v>
      </c>
      <c r="H434">
        <v>0</v>
      </c>
      <c r="I434">
        <v>0</v>
      </c>
      <c r="J434">
        <v>1715</v>
      </c>
      <c r="K434">
        <v>469</v>
      </c>
      <c r="L434">
        <v>395</v>
      </c>
      <c r="M434">
        <v>70</v>
      </c>
      <c r="N434">
        <v>333</v>
      </c>
      <c r="O434">
        <v>49</v>
      </c>
      <c r="P434">
        <v>1150068400</v>
      </c>
      <c r="Q434">
        <v>0.38543463837826991</v>
      </c>
    </row>
    <row r="435" spans="1:17" x14ac:dyDescent="0.25">
      <c r="A435" t="str">
        <f t="shared" ca="1" si="6"/>
        <v>CAUCA;Total;MUY GRANDE</v>
      </c>
      <c r="B435" t="str">
        <f ca="1">+IFERROR(_xlfn.XLOOKUP(C435,DIVIPOLA!G:G,DIVIPOLA!F:F),C435)</f>
        <v>CAUCA</v>
      </c>
      <c r="C435" t="s">
        <v>26</v>
      </c>
      <c r="D435" t="s">
        <v>15</v>
      </c>
      <c r="E435" t="s">
        <v>335</v>
      </c>
      <c r="F435">
        <v>1</v>
      </c>
      <c r="G435">
        <v>0.21186440677966101</v>
      </c>
      <c r="H435">
        <v>3</v>
      </c>
      <c r="I435">
        <v>0</v>
      </c>
      <c r="J435">
        <v>110</v>
      </c>
      <c r="K435">
        <v>152</v>
      </c>
      <c r="L435">
        <v>283</v>
      </c>
      <c r="M435">
        <v>87</v>
      </c>
      <c r="N435">
        <v>323</v>
      </c>
      <c r="O435">
        <v>147</v>
      </c>
      <c r="P435">
        <v>358006675</v>
      </c>
      <c r="Q435">
        <v>0.11998257957146879</v>
      </c>
    </row>
    <row r="436" spans="1:17" x14ac:dyDescent="0.25">
      <c r="A436" t="str">
        <f t="shared" ca="1" si="6"/>
        <v>CESAR;Total;MUY GRANDE</v>
      </c>
      <c r="B436" t="str">
        <f ca="1">+IFERROR(_xlfn.XLOOKUP(C436,DIVIPOLA!G:G,DIVIPOLA!F:F),C436)</f>
        <v>CESAR</v>
      </c>
      <c r="C436" t="s">
        <v>27</v>
      </c>
      <c r="D436" t="s">
        <v>15</v>
      </c>
      <c r="E436" t="s">
        <v>335</v>
      </c>
      <c r="F436">
        <v>1</v>
      </c>
      <c r="G436">
        <v>0.21186440677966101</v>
      </c>
      <c r="H436">
        <v>0</v>
      </c>
      <c r="I436">
        <v>0</v>
      </c>
      <c r="J436">
        <v>282</v>
      </c>
      <c r="K436">
        <v>316</v>
      </c>
      <c r="L436">
        <v>117</v>
      </c>
      <c r="M436">
        <v>100</v>
      </c>
      <c r="N436">
        <v>50</v>
      </c>
      <c r="O436">
        <v>19</v>
      </c>
      <c r="P436">
        <v>359645000</v>
      </c>
      <c r="Q436">
        <v>0.1205316488302373</v>
      </c>
    </row>
    <row r="437" spans="1:17" x14ac:dyDescent="0.25">
      <c r="A437" t="str">
        <f t="shared" ca="1" si="6"/>
        <v>CUNDINAMARCA;Total;MUY GRANDE</v>
      </c>
      <c r="B437" t="str">
        <f ca="1">+IFERROR(_xlfn.XLOOKUP(C437,DIVIPOLA!G:G,DIVIPOLA!F:F),C437)</f>
        <v>CUNDINAMARCA</v>
      </c>
      <c r="C437" t="s">
        <v>29</v>
      </c>
      <c r="D437" t="s">
        <v>15</v>
      </c>
      <c r="E437" t="s">
        <v>335</v>
      </c>
      <c r="F437">
        <v>15</v>
      </c>
      <c r="G437">
        <v>3.1779661016949148</v>
      </c>
      <c r="H437">
        <v>8</v>
      </c>
      <c r="I437">
        <v>5</v>
      </c>
      <c r="J437">
        <v>5544</v>
      </c>
      <c r="K437">
        <v>2781</v>
      </c>
      <c r="L437">
        <v>2404</v>
      </c>
      <c r="M437">
        <v>886</v>
      </c>
      <c r="N437">
        <v>1080</v>
      </c>
      <c r="O437">
        <v>215</v>
      </c>
      <c r="P437">
        <v>4968929875</v>
      </c>
      <c r="Q437">
        <v>1.665290246647597</v>
      </c>
    </row>
    <row r="438" spans="1:17" x14ac:dyDescent="0.25">
      <c r="A438" t="str">
        <f t="shared" ca="1" si="6"/>
        <v>CÓRDOBA;Total;MUY GRANDE</v>
      </c>
      <c r="B438" t="str">
        <f ca="1">+IFERROR(_xlfn.XLOOKUP(C438,DIVIPOLA!G:G,DIVIPOLA!F:F),C438)</f>
        <v>CÓRDOBA</v>
      </c>
      <c r="C438" t="s">
        <v>30</v>
      </c>
      <c r="D438" t="s">
        <v>15</v>
      </c>
      <c r="E438" t="s">
        <v>335</v>
      </c>
      <c r="F438">
        <v>6</v>
      </c>
      <c r="G438">
        <v>1.271186440677966</v>
      </c>
      <c r="H438">
        <v>16</v>
      </c>
      <c r="I438">
        <v>6</v>
      </c>
      <c r="J438">
        <v>3111</v>
      </c>
      <c r="K438">
        <v>3574</v>
      </c>
      <c r="L438">
        <v>489</v>
      </c>
      <c r="M438">
        <v>486</v>
      </c>
      <c r="N438">
        <v>1146</v>
      </c>
      <c r="O438">
        <v>445</v>
      </c>
      <c r="P438">
        <v>3830795475</v>
      </c>
      <c r="Q438">
        <v>1.2838551764466679</v>
      </c>
    </row>
    <row r="439" spans="1:17" x14ac:dyDescent="0.25">
      <c r="A439" t="str">
        <f t="shared" ca="1" si="6"/>
        <v>HUILA;Total;MUY GRANDE</v>
      </c>
      <c r="B439" t="str">
        <f ca="1">+IFERROR(_xlfn.XLOOKUP(C439,DIVIPOLA!G:G,DIVIPOLA!F:F),C439)</f>
        <v>HUILA</v>
      </c>
      <c r="C439" t="s">
        <v>32</v>
      </c>
      <c r="D439" t="s">
        <v>15</v>
      </c>
      <c r="E439" t="s">
        <v>335</v>
      </c>
      <c r="F439">
        <v>3</v>
      </c>
      <c r="G439">
        <v>0.63559322033898313</v>
      </c>
      <c r="H439">
        <v>4</v>
      </c>
      <c r="I439">
        <v>4</v>
      </c>
      <c r="J439">
        <v>1282</v>
      </c>
      <c r="K439">
        <v>925</v>
      </c>
      <c r="L439">
        <v>730</v>
      </c>
      <c r="M439">
        <v>333</v>
      </c>
      <c r="N439">
        <v>220</v>
      </c>
      <c r="O439">
        <v>49</v>
      </c>
      <c r="P439">
        <v>1397307275</v>
      </c>
      <c r="Q439">
        <v>0.46829442861220322</v>
      </c>
    </row>
    <row r="440" spans="1:17" x14ac:dyDescent="0.25">
      <c r="A440" t="str">
        <f t="shared" ca="1" si="6"/>
        <v>LA_GUAJIRA;Total;MUY GRANDE</v>
      </c>
      <c r="B440" t="str">
        <f ca="1">+IFERROR(_xlfn.XLOOKUP(C440,DIVIPOLA!G:G,DIVIPOLA!F:F),C440)</f>
        <v>LA_GUAJIRA</v>
      </c>
      <c r="C440" t="s">
        <v>1187</v>
      </c>
      <c r="D440" t="s">
        <v>15</v>
      </c>
      <c r="E440" t="s">
        <v>335</v>
      </c>
      <c r="F440">
        <v>1</v>
      </c>
      <c r="G440">
        <v>0.21186440677966101</v>
      </c>
      <c r="H440">
        <v>0</v>
      </c>
      <c r="I440">
        <v>0</v>
      </c>
      <c r="J440">
        <v>320</v>
      </c>
      <c r="K440">
        <v>146</v>
      </c>
      <c r="L440">
        <v>5</v>
      </c>
      <c r="M440">
        <v>0</v>
      </c>
      <c r="N440">
        <v>0</v>
      </c>
      <c r="O440">
        <v>0</v>
      </c>
      <c r="P440">
        <v>202020000</v>
      </c>
      <c r="Q440">
        <v>6.7705108361535787E-2</v>
      </c>
    </row>
    <row r="441" spans="1:17" x14ac:dyDescent="0.25">
      <c r="A441" t="str">
        <f t="shared" ca="1" si="6"/>
        <v>MAGDALENA;Total;MUY GRANDE</v>
      </c>
      <c r="B441" t="str">
        <f ca="1">+IFERROR(_xlfn.XLOOKUP(C441,DIVIPOLA!G:G,DIVIPOLA!F:F),C441)</f>
        <v>MAGDALENA</v>
      </c>
      <c r="C441" t="s">
        <v>33</v>
      </c>
      <c r="D441" t="s">
        <v>15</v>
      </c>
      <c r="E441" t="s">
        <v>335</v>
      </c>
      <c r="F441">
        <v>2</v>
      </c>
      <c r="G441">
        <v>0.42372881355932202</v>
      </c>
      <c r="H441">
        <v>6</v>
      </c>
      <c r="I441">
        <v>8</v>
      </c>
      <c r="J441">
        <v>536</v>
      </c>
      <c r="K441">
        <v>303</v>
      </c>
      <c r="L441">
        <v>323</v>
      </c>
      <c r="M441">
        <v>215</v>
      </c>
      <c r="N441">
        <v>318</v>
      </c>
      <c r="O441">
        <v>45</v>
      </c>
      <c r="P441">
        <v>638099150</v>
      </c>
      <c r="Q441">
        <v>0.2138529457289074</v>
      </c>
    </row>
    <row r="442" spans="1:17" x14ac:dyDescent="0.25">
      <c r="A442" t="str">
        <f t="shared" ca="1" si="6"/>
        <v>META;Total;MUY GRANDE</v>
      </c>
      <c r="B442" t="str">
        <f ca="1">+IFERROR(_xlfn.XLOOKUP(C442,DIVIPOLA!G:G,DIVIPOLA!F:F),C442)</f>
        <v>META</v>
      </c>
      <c r="C442" t="s">
        <v>34</v>
      </c>
      <c r="D442" t="s">
        <v>15</v>
      </c>
      <c r="E442" t="s">
        <v>335</v>
      </c>
      <c r="F442">
        <v>2</v>
      </c>
      <c r="G442">
        <v>0.42372881355932202</v>
      </c>
      <c r="H442">
        <v>1</v>
      </c>
      <c r="I442">
        <v>6</v>
      </c>
      <c r="J442">
        <v>565</v>
      </c>
      <c r="K442">
        <v>434</v>
      </c>
      <c r="L442">
        <v>124</v>
      </c>
      <c r="M442">
        <v>93</v>
      </c>
      <c r="N442">
        <v>100</v>
      </c>
      <c r="O442">
        <v>43</v>
      </c>
      <c r="P442">
        <v>565318000</v>
      </c>
      <c r="Q442">
        <v>0.18946102588222299</v>
      </c>
    </row>
    <row r="443" spans="1:17" x14ac:dyDescent="0.25">
      <c r="A443" t="str">
        <f t="shared" ca="1" si="6"/>
        <v>NARIÑO;Total;MUY GRANDE</v>
      </c>
      <c r="B443" t="str">
        <f ca="1">+IFERROR(_xlfn.XLOOKUP(C443,DIVIPOLA!G:G,DIVIPOLA!F:F),C443)</f>
        <v>NARIÑO</v>
      </c>
      <c r="C443" t="s">
        <v>35</v>
      </c>
      <c r="D443" t="s">
        <v>15</v>
      </c>
      <c r="E443" t="s">
        <v>335</v>
      </c>
      <c r="F443">
        <v>3</v>
      </c>
      <c r="G443">
        <v>0.63559322033898313</v>
      </c>
      <c r="H443">
        <v>0</v>
      </c>
      <c r="I443">
        <v>1</v>
      </c>
      <c r="J443">
        <v>68</v>
      </c>
      <c r="K443">
        <v>36</v>
      </c>
      <c r="L443">
        <v>19</v>
      </c>
      <c r="M443">
        <v>15</v>
      </c>
      <c r="N443">
        <v>4</v>
      </c>
      <c r="O443">
        <v>1</v>
      </c>
      <c r="P443">
        <v>57720000</v>
      </c>
      <c r="Q443">
        <v>1.9344316674724509E-2</v>
      </c>
    </row>
    <row r="444" spans="1:17" x14ac:dyDescent="0.25">
      <c r="A444" t="str">
        <f t="shared" ca="1" si="6"/>
        <v>NORTE_DE_SANTANDER;Total;MUY GRANDE</v>
      </c>
      <c r="B444" t="str">
        <f ca="1">+IFERROR(_xlfn.XLOOKUP(C444,DIVIPOLA!G:G,DIVIPOLA!F:F),C444)</f>
        <v>NORTE_DE_SANTANDER</v>
      </c>
      <c r="C444" t="s">
        <v>1186</v>
      </c>
      <c r="D444" t="s">
        <v>15</v>
      </c>
      <c r="E444" t="s">
        <v>335</v>
      </c>
      <c r="F444">
        <v>4</v>
      </c>
      <c r="G444">
        <v>0.84745762711864403</v>
      </c>
      <c r="H444">
        <v>0</v>
      </c>
      <c r="I444">
        <v>0</v>
      </c>
      <c r="J444">
        <v>1153</v>
      </c>
      <c r="K444">
        <v>996</v>
      </c>
      <c r="L444">
        <v>207</v>
      </c>
      <c r="M444">
        <v>99</v>
      </c>
      <c r="N444">
        <v>30</v>
      </c>
      <c r="O444">
        <v>10</v>
      </c>
      <c r="P444">
        <v>1083371900</v>
      </c>
      <c r="Q444">
        <v>0.36308193191437932</v>
      </c>
    </row>
    <row r="445" spans="1:17" x14ac:dyDescent="0.25">
      <c r="A445" t="str">
        <f t="shared" ca="1" si="6"/>
        <v>QUINDÍO;Total;MUY GRANDE</v>
      </c>
      <c r="B445" t="str">
        <f ca="1">+IFERROR(_xlfn.XLOOKUP(C445,DIVIPOLA!G:G,DIVIPOLA!F:F),C445)</f>
        <v>QUINDÍO</v>
      </c>
      <c r="C445" t="s">
        <v>37</v>
      </c>
      <c r="D445" t="s">
        <v>15</v>
      </c>
      <c r="E445" t="s">
        <v>335</v>
      </c>
      <c r="F445">
        <v>4</v>
      </c>
      <c r="G445">
        <v>0.84745762711864403</v>
      </c>
      <c r="H445">
        <v>3</v>
      </c>
      <c r="I445">
        <v>0</v>
      </c>
      <c r="J445">
        <v>4908</v>
      </c>
      <c r="K445">
        <v>2716</v>
      </c>
      <c r="L445">
        <v>1435</v>
      </c>
      <c r="M445">
        <v>791</v>
      </c>
      <c r="N445">
        <v>653</v>
      </c>
      <c r="O445">
        <v>245</v>
      </c>
      <c r="P445">
        <v>4287849150</v>
      </c>
      <c r="Q445">
        <v>1.437032429158841</v>
      </c>
    </row>
    <row r="446" spans="1:17" x14ac:dyDescent="0.25">
      <c r="A446" t="str">
        <f t="shared" ca="1" si="6"/>
        <v>RISARALDA;Total;MUY GRANDE</v>
      </c>
      <c r="B446" t="str">
        <f ca="1">+IFERROR(_xlfn.XLOOKUP(C446,DIVIPOLA!G:G,DIVIPOLA!F:F),C446)</f>
        <v>RISARALDA</v>
      </c>
      <c r="C446" t="s">
        <v>38</v>
      </c>
      <c r="D446" t="s">
        <v>15</v>
      </c>
      <c r="E446" t="s">
        <v>335</v>
      </c>
      <c r="F446">
        <v>9</v>
      </c>
      <c r="G446">
        <v>1.906779661016949</v>
      </c>
      <c r="H446">
        <v>57</v>
      </c>
      <c r="I446">
        <v>21</v>
      </c>
      <c r="J446">
        <v>8489</v>
      </c>
      <c r="K446">
        <v>4359</v>
      </c>
      <c r="L446">
        <v>2988</v>
      </c>
      <c r="M446">
        <v>717</v>
      </c>
      <c r="N446">
        <v>3836</v>
      </c>
      <c r="O446">
        <v>642</v>
      </c>
      <c r="P446">
        <v>7787944450</v>
      </c>
      <c r="Q446">
        <v>2.610056543415856</v>
      </c>
    </row>
    <row r="447" spans="1:17" x14ac:dyDescent="0.25">
      <c r="A447" t="str">
        <f t="shared" ca="1" si="6"/>
        <v>SANTANDER;Total;MUY GRANDE</v>
      </c>
      <c r="B447" t="str">
        <f ca="1">+IFERROR(_xlfn.XLOOKUP(C447,DIVIPOLA!G:G,DIVIPOLA!F:F),C447)</f>
        <v>SANTANDER</v>
      </c>
      <c r="C447" t="s">
        <v>39</v>
      </c>
      <c r="D447" t="s">
        <v>15</v>
      </c>
      <c r="E447" t="s">
        <v>335</v>
      </c>
      <c r="F447">
        <v>26</v>
      </c>
      <c r="G447">
        <v>5.508474576271186</v>
      </c>
      <c r="H447">
        <v>49</v>
      </c>
      <c r="I447">
        <v>57</v>
      </c>
      <c r="J447">
        <v>14862</v>
      </c>
      <c r="K447">
        <v>5767</v>
      </c>
      <c r="L447">
        <v>11358</v>
      </c>
      <c r="M447">
        <v>1884</v>
      </c>
      <c r="N447">
        <v>7117</v>
      </c>
      <c r="O447">
        <v>742</v>
      </c>
      <c r="P447">
        <v>14343242550</v>
      </c>
      <c r="Q447">
        <v>4.8070032229657507</v>
      </c>
    </row>
    <row r="448" spans="1:17" x14ac:dyDescent="0.25">
      <c r="A448" t="str">
        <f t="shared" ca="1" si="6"/>
        <v>SUCRE;Total;MUY GRANDE</v>
      </c>
      <c r="B448" t="str">
        <f ca="1">+IFERROR(_xlfn.XLOOKUP(C448,DIVIPOLA!G:G,DIVIPOLA!F:F),C448)</f>
        <v>SUCRE</v>
      </c>
      <c r="C448" t="s">
        <v>40</v>
      </c>
      <c r="D448" t="s">
        <v>15</v>
      </c>
      <c r="E448" t="s">
        <v>335</v>
      </c>
      <c r="F448">
        <v>3</v>
      </c>
      <c r="G448">
        <v>0.63559322033898313</v>
      </c>
      <c r="H448">
        <v>0</v>
      </c>
      <c r="I448">
        <v>0</v>
      </c>
      <c r="J448">
        <v>286</v>
      </c>
      <c r="K448">
        <v>350</v>
      </c>
      <c r="L448">
        <v>28</v>
      </c>
      <c r="M448">
        <v>24</v>
      </c>
      <c r="N448">
        <v>6</v>
      </c>
      <c r="O448">
        <v>0</v>
      </c>
      <c r="P448">
        <v>311350000</v>
      </c>
      <c r="Q448">
        <v>0.10434603251343511</v>
      </c>
    </row>
    <row r="449" spans="1:17" x14ac:dyDescent="0.25">
      <c r="A449" t="str">
        <f t="shared" ca="1" si="6"/>
        <v>TOLIMA;Total;MUY GRANDE</v>
      </c>
      <c r="B449" t="str">
        <f ca="1">+IFERROR(_xlfn.XLOOKUP(C449,DIVIPOLA!G:G,DIVIPOLA!F:F),C449)</f>
        <v>TOLIMA</v>
      </c>
      <c r="C449" t="s">
        <v>41</v>
      </c>
      <c r="D449" t="s">
        <v>15</v>
      </c>
      <c r="E449" t="s">
        <v>335</v>
      </c>
      <c r="F449">
        <v>6</v>
      </c>
      <c r="G449">
        <v>1.271186440677966</v>
      </c>
      <c r="H449">
        <v>3</v>
      </c>
      <c r="I449">
        <v>22</v>
      </c>
      <c r="J449">
        <v>1870</v>
      </c>
      <c r="K449">
        <v>1485</v>
      </c>
      <c r="L449">
        <v>347</v>
      </c>
      <c r="M449">
        <v>100</v>
      </c>
      <c r="N449">
        <v>123</v>
      </c>
      <c r="O449">
        <v>13</v>
      </c>
      <c r="P449">
        <v>1706293875</v>
      </c>
      <c r="Q449">
        <v>0.57184838978071384</v>
      </c>
    </row>
    <row r="450" spans="1:17" x14ac:dyDescent="0.25">
      <c r="A450" t="str">
        <f t="shared" ca="1" si="6"/>
        <v>VALLE_DEL_CAUCA;Total;MUY GRANDE</v>
      </c>
      <c r="B450" t="str">
        <f ca="1">+IFERROR(_xlfn.XLOOKUP(C450,DIVIPOLA!G:G,DIVIPOLA!F:F),C450)</f>
        <v>VALLE_DEL_CAUCA</v>
      </c>
      <c r="C450" t="s">
        <v>1190</v>
      </c>
      <c r="D450" t="s">
        <v>15</v>
      </c>
      <c r="E450" t="s">
        <v>335</v>
      </c>
      <c r="F450">
        <v>51</v>
      </c>
      <c r="G450">
        <v>10.805084745762709</v>
      </c>
      <c r="H450">
        <v>68</v>
      </c>
      <c r="I450">
        <v>29</v>
      </c>
      <c r="J450">
        <v>33211</v>
      </c>
      <c r="K450">
        <v>14035</v>
      </c>
      <c r="L450">
        <v>29890</v>
      </c>
      <c r="M450">
        <v>7426</v>
      </c>
      <c r="N450">
        <v>11993</v>
      </c>
      <c r="O450">
        <v>2287</v>
      </c>
      <c r="P450">
        <v>34655854025</v>
      </c>
      <c r="Q450">
        <v>11.6145844575992</v>
      </c>
    </row>
    <row r="451" spans="1:17" x14ac:dyDescent="0.25">
      <c r="A451" t="str">
        <f t="shared" ref="A451:A514" ca="1" si="7">B451&amp;";"&amp;D451&amp;";"&amp;E451</f>
        <v>AMAZONAS;Total;PEQUEÑO</v>
      </c>
      <c r="B451" t="str">
        <f ca="1">+IFERROR(_xlfn.XLOOKUP(C451,DIVIPOLA!G:G,DIVIPOLA!F:F),C451)</f>
        <v>AMAZONAS</v>
      </c>
      <c r="C451" t="s">
        <v>16</v>
      </c>
      <c r="D451" t="s">
        <v>15</v>
      </c>
      <c r="E451" t="s">
        <v>336</v>
      </c>
      <c r="F451">
        <v>3</v>
      </c>
      <c r="G451">
        <v>9.46073793755913E-2</v>
      </c>
      <c r="H451">
        <v>0</v>
      </c>
      <c r="I451">
        <v>0</v>
      </c>
      <c r="J451">
        <v>5</v>
      </c>
      <c r="K451">
        <v>7</v>
      </c>
      <c r="L451">
        <v>4</v>
      </c>
      <c r="M451">
        <v>2</v>
      </c>
      <c r="N451">
        <v>1</v>
      </c>
      <c r="O451">
        <v>0</v>
      </c>
      <c r="P451">
        <v>7839650</v>
      </c>
      <c r="Q451">
        <v>2.7080550098231831E-2</v>
      </c>
    </row>
    <row r="452" spans="1:17" x14ac:dyDescent="0.25">
      <c r="A452" t="str">
        <f t="shared" ca="1" si="7"/>
        <v>ANTIOQUIA;Total;PEQUEÑO</v>
      </c>
      <c r="B452" t="str">
        <f ca="1">+IFERROR(_xlfn.XLOOKUP(C452,DIVIPOLA!G:G,DIVIPOLA!F:F),C452)</f>
        <v>ANTIOQUIA</v>
      </c>
      <c r="C452" t="s">
        <v>17</v>
      </c>
      <c r="D452" t="s">
        <v>15</v>
      </c>
      <c r="E452" t="s">
        <v>336</v>
      </c>
      <c r="F452">
        <v>790</v>
      </c>
      <c r="G452">
        <v>24.913276568905712</v>
      </c>
      <c r="H452">
        <v>9</v>
      </c>
      <c r="I452">
        <v>7</v>
      </c>
      <c r="J452">
        <v>6290</v>
      </c>
      <c r="K452">
        <v>3471</v>
      </c>
      <c r="L452">
        <v>5999</v>
      </c>
      <c r="M452">
        <v>1835</v>
      </c>
      <c r="N452">
        <v>5963</v>
      </c>
      <c r="O452">
        <v>1706</v>
      </c>
      <c r="P452">
        <v>8412252875</v>
      </c>
      <c r="Q452">
        <v>29.05849564973337</v>
      </c>
    </row>
    <row r="453" spans="1:17" x14ac:dyDescent="0.25">
      <c r="A453" t="str">
        <f t="shared" ca="1" si="7"/>
        <v>ARAUCA;Total;PEQUEÑO</v>
      </c>
      <c r="B453" t="str">
        <f ca="1">+IFERROR(_xlfn.XLOOKUP(C453,DIVIPOLA!G:G,DIVIPOLA!F:F),C453)</f>
        <v>ARAUCA</v>
      </c>
      <c r="C453" t="s">
        <v>18</v>
      </c>
      <c r="D453" t="s">
        <v>15</v>
      </c>
      <c r="E453" t="s">
        <v>336</v>
      </c>
      <c r="F453">
        <v>6</v>
      </c>
      <c r="G453">
        <v>0.1892147587511826</v>
      </c>
      <c r="H453">
        <v>0</v>
      </c>
      <c r="I453">
        <v>0</v>
      </c>
      <c r="J453">
        <v>17</v>
      </c>
      <c r="K453">
        <v>29</v>
      </c>
      <c r="L453">
        <v>12</v>
      </c>
      <c r="M453">
        <v>10</v>
      </c>
      <c r="N453">
        <v>17</v>
      </c>
      <c r="O453">
        <v>1</v>
      </c>
      <c r="P453">
        <v>32370000</v>
      </c>
      <c r="Q453">
        <v>0.1118158854897558</v>
      </c>
    </row>
    <row r="454" spans="1:17" x14ac:dyDescent="0.25">
      <c r="A454" t="str">
        <f t="shared" ca="1" si="7"/>
        <v>SAN_ANDRÉS_PROVIDENCIA_Y_SANTA_CATALINA;Total;PEQUEÑO</v>
      </c>
      <c r="B454" t="str">
        <f ca="1">+IFERROR(_xlfn.XLOOKUP(C454,DIVIPOLA!G:G,DIVIPOLA!F:F),C454)</f>
        <v>SAN_ANDRÉS_PROVIDENCIA_Y_SANTA_CATALINA</v>
      </c>
      <c r="C454" t="s">
        <v>1189</v>
      </c>
      <c r="D454" t="s">
        <v>15</v>
      </c>
      <c r="E454" t="s">
        <v>336</v>
      </c>
      <c r="F454">
        <v>3</v>
      </c>
      <c r="G454">
        <v>9.46073793755913E-2</v>
      </c>
      <c r="H454">
        <v>0</v>
      </c>
      <c r="I454">
        <v>0</v>
      </c>
      <c r="J454">
        <v>12</v>
      </c>
      <c r="K454">
        <v>34</v>
      </c>
      <c r="L454">
        <v>11</v>
      </c>
      <c r="M454">
        <v>5</v>
      </c>
      <c r="N454">
        <v>27</v>
      </c>
      <c r="O454">
        <v>6</v>
      </c>
      <c r="P454">
        <v>34977800</v>
      </c>
      <c r="Q454">
        <v>0.120824024698288</v>
      </c>
    </row>
    <row r="455" spans="1:17" x14ac:dyDescent="0.25">
      <c r="A455" t="str">
        <f t="shared" ca="1" si="7"/>
        <v>ATLÁNTICO;Total;PEQUEÑO</v>
      </c>
      <c r="B455" t="str">
        <f ca="1">+IFERROR(_xlfn.XLOOKUP(C455,DIVIPOLA!G:G,DIVIPOLA!F:F),C455)</f>
        <v>ATLÁNTICO</v>
      </c>
      <c r="C455" t="s">
        <v>19</v>
      </c>
      <c r="D455" t="s">
        <v>15</v>
      </c>
      <c r="E455" t="s">
        <v>336</v>
      </c>
      <c r="F455">
        <v>114</v>
      </c>
      <c r="G455">
        <v>3.5950804162724692</v>
      </c>
      <c r="H455">
        <v>0</v>
      </c>
      <c r="I455">
        <v>0</v>
      </c>
      <c r="J455">
        <v>712</v>
      </c>
      <c r="K455">
        <v>387</v>
      </c>
      <c r="L455">
        <v>455</v>
      </c>
      <c r="M455">
        <v>193</v>
      </c>
      <c r="N455">
        <v>611</v>
      </c>
      <c r="O455">
        <v>248</v>
      </c>
      <c r="P455">
        <v>890303050</v>
      </c>
      <c r="Q455">
        <v>3.0753791748526522</v>
      </c>
    </row>
    <row r="456" spans="1:17" x14ac:dyDescent="0.25">
      <c r="A456" t="str">
        <f t="shared" ca="1" si="7"/>
        <v>BOGOTÁ;Total;PEQUEÑO</v>
      </c>
      <c r="B456" t="str">
        <f ca="1">+IFERROR(_xlfn.XLOOKUP(C456,DIVIPOLA!G:G,DIVIPOLA!F:F),C456)</f>
        <v>BOGOTÁ</v>
      </c>
      <c r="C456" t="s">
        <v>1146</v>
      </c>
      <c r="D456" t="s">
        <v>15</v>
      </c>
      <c r="E456" t="s">
        <v>336</v>
      </c>
      <c r="F456">
        <v>936</v>
      </c>
      <c r="G456">
        <v>29.51750236518448</v>
      </c>
      <c r="H456">
        <v>71</v>
      </c>
      <c r="I456">
        <v>39</v>
      </c>
      <c r="J456">
        <v>7533</v>
      </c>
      <c r="K456">
        <v>3287</v>
      </c>
      <c r="L456">
        <v>5722</v>
      </c>
      <c r="M456">
        <v>1640</v>
      </c>
      <c r="N456">
        <v>4865</v>
      </c>
      <c r="O456">
        <v>1323</v>
      </c>
      <c r="P456">
        <v>8351984875</v>
      </c>
      <c r="Q456">
        <v>28.850311535223131</v>
      </c>
    </row>
    <row r="457" spans="1:17" x14ac:dyDescent="0.25">
      <c r="A457" t="str">
        <f t="shared" ca="1" si="7"/>
        <v>BOLÍVAR;Total;PEQUEÑO</v>
      </c>
      <c r="B457" t="str">
        <f ca="1">+IFERROR(_xlfn.XLOOKUP(C457,DIVIPOLA!G:G,DIVIPOLA!F:F),C457)</f>
        <v>BOLÍVAR</v>
      </c>
      <c r="C457" t="s">
        <v>21</v>
      </c>
      <c r="D457" t="s">
        <v>15</v>
      </c>
      <c r="E457" t="s">
        <v>336</v>
      </c>
      <c r="F457">
        <v>64</v>
      </c>
      <c r="G457">
        <v>2.0182907600126141</v>
      </c>
      <c r="H457">
        <v>0</v>
      </c>
      <c r="I457">
        <v>0</v>
      </c>
      <c r="J457">
        <v>429</v>
      </c>
      <c r="K457">
        <v>187</v>
      </c>
      <c r="L457">
        <v>304</v>
      </c>
      <c r="M457">
        <v>54</v>
      </c>
      <c r="N457">
        <v>583</v>
      </c>
      <c r="O457">
        <v>58</v>
      </c>
      <c r="P457">
        <v>505941150</v>
      </c>
      <c r="Q457">
        <v>1.747675554308167</v>
      </c>
    </row>
    <row r="458" spans="1:17" x14ac:dyDescent="0.25">
      <c r="A458" t="str">
        <f t="shared" ca="1" si="7"/>
        <v>BOYACÁ;Total;PEQUEÑO</v>
      </c>
      <c r="B458" t="str">
        <f ca="1">+IFERROR(_xlfn.XLOOKUP(C458,DIVIPOLA!G:G,DIVIPOLA!F:F),C458)</f>
        <v>BOYACÁ</v>
      </c>
      <c r="C458" t="s">
        <v>22</v>
      </c>
      <c r="D458" t="s">
        <v>15</v>
      </c>
      <c r="E458" t="s">
        <v>336</v>
      </c>
      <c r="F458">
        <v>49</v>
      </c>
      <c r="G458">
        <v>1.545253863134658</v>
      </c>
      <c r="H458">
        <v>2</v>
      </c>
      <c r="I458">
        <v>0</v>
      </c>
      <c r="J458">
        <v>399</v>
      </c>
      <c r="K458">
        <v>309</v>
      </c>
      <c r="L458">
        <v>180</v>
      </c>
      <c r="M458">
        <v>103</v>
      </c>
      <c r="N458">
        <v>154</v>
      </c>
      <c r="O458">
        <v>103</v>
      </c>
      <c r="P458">
        <v>475307300</v>
      </c>
      <c r="Q458">
        <v>1.64185686219478</v>
      </c>
    </row>
    <row r="459" spans="1:17" x14ac:dyDescent="0.25">
      <c r="A459" t="str">
        <f t="shared" ca="1" si="7"/>
        <v>CALDAS;Total;PEQUEÑO</v>
      </c>
      <c r="B459" t="str">
        <f ca="1">+IFERROR(_xlfn.XLOOKUP(C459,DIVIPOLA!G:G,DIVIPOLA!F:F),C459)</f>
        <v>CALDAS</v>
      </c>
      <c r="C459" t="s">
        <v>23</v>
      </c>
      <c r="D459" t="s">
        <v>15</v>
      </c>
      <c r="E459" t="s">
        <v>336</v>
      </c>
      <c r="F459">
        <v>61</v>
      </c>
      <c r="G459">
        <v>1.923683380637023</v>
      </c>
      <c r="H459">
        <v>1</v>
      </c>
      <c r="I459">
        <v>0</v>
      </c>
      <c r="J459">
        <v>385</v>
      </c>
      <c r="K459">
        <v>308</v>
      </c>
      <c r="L459">
        <v>505</v>
      </c>
      <c r="M459">
        <v>160</v>
      </c>
      <c r="N459">
        <v>263</v>
      </c>
      <c r="O459">
        <v>82</v>
      </c>
      <c r="P459">
        <v>590063175</v>
      </c>
      <c r="Q459">
        <v>2.0382587706988491</v>
      </c>
    </row>
    <row r="460" spans="1:17" x14ac:dyDescent="0.25">
      <c r="A460" t="str">
        <f t="shared" ca="1" si="7"/>
        <v>CAQUETÁ;Total;PEQUEÑO</v>
      </c>
      <c r="B460" t="str">
        <f ca="1">+IFERROR(_xlfn.XLOOKUP(C460,DIVIPOLA!G:G,DIVIPOLA!F:F),C460)</f>
        <v>CAQUETÁ</v>
      </c>
      <c r="C460" t="s">
        <v>24</v>
      </c>
      <c r="D460" t="s">
        <v>15</v>
      </c>
      <c r="E460" t="s">
        <v>336</v>
      </c>
      <c r="F460">
        <v>6</v>
      </c>
      <c r="G460">
        <v>0.1892147587511826</v>
      </c>
      <c r="H460">
        <v>0</v>
      </c>
      <c r="I460">
        <v>0</v>
      </c>
      <c r="J460">
        <v>33</v>
      </c>
      <c r="K460">
        <v>14</v>
      </c>
      <c r="L460">
        <v>3</v>
      </c>
      <c r="M460">
        <v>6</v>
      </c>
      <c r="N460">
        <v>2</v>
      </c>
      <c r="O460">
        <v>3</v>
      </c>
      <c r="P460">
        <v>24635000</v>
      </c>
      <c r="Q460">
        <v>8.5096828515296097E-2</v>
      </c>
    </row>
    <row r="461" spans="1:17" x14ac:dyDescent="0.25">
      <c r="A461" t="str">
        <f t="shared" ca="1" si="7"/>
        <v>CASANARE;Total;PEQUEÑO</v>
      </c>
      <c r="B461" t="str">
        <f ca="1">+IFERROR(_xlfn.XLOOKUP(C461,DIVIPOLA!G:G,DIVIPOLA!F:F),C461)</f>
        <v>CASANARE</v>
      </c>
      <c r="C461" t="s">
        <v>25</v>
      </c>
      <c r="D461" t="s">
        <v>15</v>
      </c>
      <c r="E461" t="s">
        <v>336</v>
      </c>
      <c r="F461">
        <v>16</v>
      </c>
      <c r="G461">
        <v>0.50457269000315352</v>
      </c>
      <c r="H461">
        <v>3</v>
      </c>
      <c r="I461">
        <v>0</v>
      </c>
      <c r="J461">
        <v>67</v>
      </c>
      <c r="K461">
        <v>37</v>
      </c>
      <c r="L461">
        <v>19</v>
      </c>
      <c r="M461">
        <v>23</v>
      </c>
      <c r="N461">
        <v>48</v>
      </c>
      <c r="O461">
        <v>12</v>
      </c>
      <c r="P461">
        <v>75430225</v>
      </c>
      <c r="Q461">
        <v>0.26055907942744883</v>
      </c>
    </row>
    <row r="462" spans="1:17" x14ac:dyDescent="0.25">
      <c r="A462" t="str">
        <f t="shared" ca="1" si="7"/>
        <v>CAUCA;Total;PEQUEÑO</v>
      </c>
      <c r="B462" t="str">
        <f ca="1">+IFERROR(_xlfn.XLOOKUP(C462,DIVIPOLA!G:G,DIVIPOLA!F:F),C462)</f>
        <v>CAUCA</v>
      </c>
      <c r="C462" t="s">
        <v>26</v>
      </c>
      <c r="D462" t="s">
        <v>15</v>
      </c>
      <c r="E462" t="s">
        <v>336</v>
      </c>
      <c r="F462">
        <v>14</v>
      </c>
      <c r="G462">
        <v>0.44150110375275942</v>
      </c>
      <c r="H462">
        <v>0</v>
      </c>
      <c r="I462">
        <v>0</v>
      </c>
      <c r="J462">
        <v>88</v>
      </c>
      <c r="K462">
        <v>103</v>
      </c>
      <c r="L462">
        <v>29</v>
      </c>
      <c r="M462">
        <v>34</v>
      </c>
      <c r="N462">
        <v>36</v>
      </c>
      <c r="O462">
        <v>30</v>
      </c>
      <c r="P462">
        <v>128827725</v>
      </c>
      <c r="Q462">
        <v>0.44501038450743757</v>
      </c>
    </row>
    <row r="463" spans="1:17" x14ac:dyDescent="0.25">
      <c r="A463" t="str">
        <f t="shared" ca="1" si="7"/>
        <v>CESAR;Total;PEQUEÑO</v>
      </c>
      <c r="B463" t="str">
        <f ca="1">+IFERROR(_xlfn.XLOOKUP(C463,DIVIPOLA!G:G,DIVIPOLA!F:F),C463)</f>
        <v>CESAR</v>
      </c>
      <c r="C463" t="s">
        <v>27</v>
      </c>
      <c r="D463" t="s">
        <v>15</v>
      </c>
      <c r="E463" t="s">
        <v>336</v>
      </c>
      <c r="F463">
        <v>19</v>
      </c>
      <c r="G463">
        <v>0.59918006937874491</v>
      </c>
      <c r="H463">
        <v>0</v>
      </c>
      <c r="I463">
        <v>2</v>
      </c>
      <c r="J463">
        <v>72</v>
      </c>
      <c r="K463">
        <v>109</v>
      </c>
      <c r="L463">
        <v>25</v>
      </c>
      <c r="M463">
        <v>22</v>
      </c>
      <c r="N463">
        <v>44</v>
      </c>
      <c r="O463">
        <v>48</v>
      </c>
      <c r="P463">
        <v>127555025</v>
      </c>
      <c r="Q463">
        <v>0.4406140892506315</v>
      </c>
    </row>
    <row r="464" spans="1:17" x14ac:dyDescent="0.25">
      <c r="A464" t="str">
        <f t="shared" ca="1" si="7"/>
        <v>CHOCÓ;Total;PEQUEÑO</v>
      </c>
      <c r="B464" t="str">
        <f ca="1">+IFERROR(_xlfn.XLOOKUP(C464,DIVIPOLA!G:G,DIVIPOLA!F:F),C464)</f>
        <v>CHOCÓ</v>
      </c>
      <c r="C464" t="s">
        <v>28</v>
      </c>
      <c r="D464" t="s">
        <v>15</v>
      </c>
      <c r="E464" t="s">
        <v>336</v>
      </c>
      <c r="F464">
        <v>1</v>
      </c>
      <c r="G464">
        <v>3.1535793125197102E-2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4</v>
      </c>
      <c r="N464">
        <v>0</v>
      </c>
      <c r="O464">
        <v>0</v>
      </c>
      <c r="P464">
        <v>1560000</v>
      </c>
      <c r="Q464">
        <v>5.3887173730002803E-3</v>
      </c>
    </row>
    <row r="465" spans="1:17" x14ac:dyDescent="0.25">
      <c r="A465" t="str">
        <f t="shared" ca="1" si="7"/>
        <v>CUNDINAMARCA;Total;PEQUEÑO</v>
      </c>
      <c r="B465" t="str">
        <f ca="1">+IFERROR(_xlfn.XLOOKUP(C465,DIVIPOLA!G:G,DIVIPOLA!F:F),C465)</f>
        <v>CUNDINAMARCA</v>
      </c>
      <c r="C465" t="s">
        <v>29</v>
      </c>
      <c r="D465" t="s">
        <v>15</v>
      </c>
      <c r="E465" t="s">
        <v>336</v>
      </c>
      <c r="F465">
        <v>140</v>
      </c>
      <c r="G465">
        <v>4.4150110375275942</v>
      </c>
      <c r="H465">
        <v>3</v>
      </c>
      <c r="I465">
        <v>0</v>
      </c>
      <c r="J465">
        <v>928</v>
      </c>
      <c r="K465">
        <v>329</v>
      </c>
      <c r="L465">
        <v>560</v>
      </c>
      <c r="M465">
        <v>180</v>
      </c>
      <c r="N465">
        <v>622</v>
      </c>
      <c r="O465">
        <v>111</v>
      </c>
      <c r="P465">
        <v>925036125</v>
      </c>
      <c r="Q465">
        <v>3.195357844513051</v>
      </c>
    </row>
    <row r="466" spans="1:17" x14ac:dyDescent="0.25">
      <c r="A466" t="str">
        <f t="shared" ca="1" si="7"/>
        <v>CÓRDOBA;Total;PEQUEÑO</v>
      </c>
      <c r="B466" t="str">
        <f ca="1">+IFERROR(_xlfn.XLOOKUP(C466,DIVIPOLA!G:G,DIVIPOLA!F:F),C466)</f>
        <v>CÓRDOBA</v>
      </c>
      <c r="C466" t="s">
        <v>30</v>
      </c>
      <c r="D466" t="s">
        <v>15</v>
      </c>
      <c r="E466" t="s">
        <v>336</v>
      </c>
      <c r="F466">
        <v>31</v>
      </c>
      <c r="G466">
        <v>0.9776095868811101</v>
      </c>
      <c r="H466">
        <v>0</v>
      </c>
      <c r="I466">
        <v>5</v>
      </c>
      <c r="J466">
        <v>276</v>
      </c>
      <c r="K466">
        <v>363</v>
      </c>
      <c r="L466">
        <v>287</v>
      </c>
      <c r="M466">
        <v>377</v>
      </c>
      <c r="N466">
        <v>352</v>
      </c>
      <c r="O466">
        <v>235</v>
      </c>
      <c r="P466">
        <v>680186325</v>
      </c>
      <c r="Q466">
        <v>2.3495717092337922</v>
      </c>
    </row>
    <row r="467" spans="1:17" x14ac:dyDescent="0.25">
      <c r="A467" t="str">
        <f t="shared" ca="1" si="7"/>
        <v>GUAVIARE;Total;PEQUEÑO</v>
      </c>
      <c r="B467" t="str">
        <f ca="1">+IFERROR(_xlfn.XLOOKUP(C467,DIVIPOLA!G:G,DIVIPOLA!F:F),C467)</f>
        <v>GUAVIARE</v>
      </c>
      <c r="C467" t="s">
        <v>31</v>
      </c>
      <c r="D467" t="s">
        <v>15</v>
      </c>
      <c r="E467" t="s">
        <v>336</v>
      </c>
      <c r="F467">
        <v>1</v>
      </c>
      <c r="G467">
        <v>3.1535793125197102E-2</v>
      </c>
      <c r="H467">
        <v>0</v>
      </c>
      <c r="I467">
        <v>0</v>
      </c>
      <c r="J467">
        <v>0</v>
      </c>
      <c r="K467">
        <v>1</v>
      </c>
      <c r="L467">
        <v>1</v>
      </c>
      <c r="M467">
        <v>0</v>
      </c>
      <c r="N467">
        <v>0</v>
      </c>
      <c r="O467">
        <v>0</v>
      </c>
      <c r="P467">
        <v>780000</v>
      </c>
      <c r="Q467">
        <v>2.6943586865001402E-3</v>
      </c>
    </row>
    <row r="468" spans="1:17" x14ac:dyDescent="0.25">
      <c r="A468" t="str">
        <f t="shared" ca="1" si="7"/>
        <v>HUILA;Total;PEQUEÑO</v>
      </c>
      <c r="B468" t="str">
        <f ca="1">+IFERROR(_xlfn.XLOOKUP(C468,DIVIPOLA!G:G,DIVIPOLA!F:F),C468)</f>
        <v>HUILA</v>
      </c>
      <c r="C468" t="s">
        <v>32</v>
      </c>
      <c r="D468" t="s">
        <v>15</v>
      </c>
      <c r="E468" t="s">
        <v>336</v>
      </c>
      <c r="F468">
        <v>39</v>
      </c>
      <c r="G468">
        <v>1.229895931882687</v>
      </c>
      <c r="H468">
        <v>0</v>
      </c>
      <c r="I468">
        <v>1</v>
      </c>
      <c r="J468">
        <v>171</v>
      </c>
      <c r="K468">
        <v>114</v>
      </c>
      <c r="L468">
        <v>42</v>
      </c>
      <c r="M468">
        <v>47</v>
      </c>
      <c r="N468">
        <v>189</v>
      </c>
      <c r="O468">
        <v>76</v>
      </c>
      <c r="P468">
        <v>222046825</v>
      </c>
      <c r="Q468">
        <v>0.76701768172888019</v>
      </c>
    </row>
    <row r="469" spans="1:17" x14ac:dyDescent="0.25">
      <c r="A469" t="str">
        <f t="shared" ca="1" si="7"/>
        <v>LA_GUAJIRA;Total;PEQUEÑO</v>
      </c>
      <c r="B469" t="str">
        <f ca="1">+IFERROR(_xlfn.XLOOKUP(C469,DIVIPOLA!G:G,DIVIPOLA!F:F),C469)</f>
        <v>LA_GUAJIRA</v>
      </c>
      <c r="C469" t="s">
        <v>1187</v>
      </c>
      <c r="D469" t="s">
        <v>15</v>
      </c>
      <c r="E469" t="s">
        <v>336</v>
      </c>
      <c r="F469">
        <v>7</v>
      </c>
      <c r="G469">
        <v>0.22075055187637971</v>
      </c>
      <c r="H469">
        <v>0</v>
      </c>
      <c r="I469">
        <v>0</v>
      </c>
      <c r="J469">
        <v>8</v>
      </c>
      <c r="K469">
        <v>39</v>
      </c>
      <c r="L469">
        <v>5</v>
      </c>
      <c r="M469">
        <v>25</v>
      </c>
      <c r="N469">
        <v>10</v>
      </c>
      <c r="O469">
        <v>15</v>
      </c>
      <c r="P469">
        <v>41688725</v>
      </c>
      <c r="Q469">
        <v>0.14400561324726349</v>
      </c>
    </row>
    <row r="470" spans="1:17" x14ac:dyDescent="0.25">
      <c r="A470" t="str">
        <f t="shared" ca="1" si="7"/>
        <v>MAGDALENA;Total;PEQUEÑO</v>
      </c>
      <c r="B470" t="str">
        <f ca="1">+IFERROR(_xlfn.XLOOKUP(C470,DIVIPOLA!G:G,DIVIPOLA!F:F),C470)</f>
        <v>MAGDALENA</v>
      </c>
      <c r="C470" t="s">
        <v>33</v>
      </c>
      <c r="D470" t="s">
        <v>15</v>
      </c>
      <c r="E470" t="s">
        <v>336</v>
      </c>
      <c r="F470">
        <v>30</v>
      </c>
      <c r="G470">
        <v>0.94607379375591294</v>
      </c>
      <c r="H470">
        <v>0</v>
      </c>
      <c r="I470">
        <v>0</v>
      </c>
      <c r="J470">
        <v>233</v>
      </c>
      <c r="K470">
        <v>194</v>
      </c>
      <c r="L470">
        <v>42</v>
      </c>
      <c r="M470">
        <v>94</v>
      </c>
      <c r="N470">
        <v>341</v>
      </c>
      <c r="O470">
        <v>129</v>
      </c>
      <c r="P470">
        <v>352233050</v>
      </c>
      <c r="Q470">
        <v>1.2167207409486389</v>
      </c>
    </row>
    <row r="471" spans="1:17" x14ac:dyDescent="0.25">
      <c r="A471" t="str">
        <f t="shared" ca="1" si="7"/>
        <v>META;Total;PEQUEÑO</v>
      </c>
      <c r="B471" t="str">
        <f ca="1">+IFERROR(_xlfn.XLOOKUP(C471,DIVIPOLA!G:G,DIVIPOLA!F:F),C471)</f>
        <v>META</v>
      </c>
      <c r="C471" t="s">
        <v>34</v>
      </c>
      <c r="D471" t="s">
        <v>15</v>
      </c>
      <c r="E471" t="s">
        <v>336</v>
      </c>
      <c r="F471">
        <v>60</v>
      </c>
      <c r="G471">
        <v>1.8921475875118261</v>
      </c>
      <c r="H471">
        <v>3</v>
      </c>
      <c r="I471">
        <v>1</v>
      </c>
      <c r="J471">
        <v>359</v>
      </c>
      <c r="K471">
        <v>228</v>
      </c>
      <c r="L471">
        <v>593</v>
      </c>
      <c r="M471">
        <v>173</v>
      </c>
      <c r="N471">
        <v>455</v>
      </c>
      <c r="O471">
        <v>121</v>
      </c>
      <c r="P471">
        <v>620884225</v>
      </c>
      <c r="Q471">
        <v>2.1447241088969968</v>
      </c>
    </row>
    <row r="472" spans="1:17" x14ac:dyDescent="0.25">
      <c r="A472" t="str">
        <f t="shared" ca="1" si="7"/>
        <v>NARIÑO;Total;PEQUEÑO</v>
      </c>
      <c r="B472" t="str">
        <f ca="1">+IFERROR(_xlfn.XLOOKUP(C472,DIVIPOLA!G:G,DIVIPOLA!F:F),C472)</f>
        <v>NARIÑO</v>
      </c>
      <c r="C472" t="s">
        <v>35</v>
      </c>
      <c r="D472" t="s">
        <v>15</v>
      </c>
      <c r="E472" t="s">
        <v>336</v>
      </c>
      <c r="F472">
        <v>46</v>
      </c>
      <c r="G472">
        <v>1.450646483759066</v>
      </c>
      <c r="H472">
        <v>2</v>
      </c>
      <c r="I472">
        <v>0</v>
      </c>
      <c r="J472">
        <v>164</v>
      </c>
      <c r="K472">
        <v>362</v>
      </c>
      <c r="L472">
        <v>179</v>
      </c>
      <c r="M472">
        <v>148</v>
      </c>
      <c r="N472">
        <v>140</v>
      </c>
      <c r="O472">
        <v>125</v>
      </c>
      <c r="P472">
        <v>430704300</v>
      </c>
      <c r="Q472">
        <v>1.48778445130508</v>
      </c>
    </row>
    <row r="473" spans="1:17" x14ac:dyDescent="0.25">
      <c r="A473" t="str">
        <f t="shared" ca="1" si="7"/>
        <v>NORTE_DE_SANTANDER;Total;PEQUEÑO</v>
      </c>
      <c r="B473" t="str">
        <f ca="1">+IFERROR(_xlfn.XLOOKUP(C473,DIVIPOLA!G:G,DIVIPOLA!F:F),C473)</f>
        <v>NORTE_DE_SANTANDER</v>
      </c>
      <c r="C473" t="s">
        <v>1186</v>
      </c>
      <c r="D473" t="s">
        <v>15</v>
      </c>
      <c r="E473" t="s">
        <v>336</v>
      </c>
      <c r="F473">
        <v>102</v>
      </c>
      <c r="G473">
        <v>3.2166508987701041</v>
      </c>
      <c r="H473">
        <v>2</v>
      </c>
      <c r="I473">
        <v>0</v>
      </c>
      <c r="J473">
        <v>637</v>
      </c>
      <c r="K473">
        <v>551</v>
      </c>
      <c r="L473">
        <v>441</v>
      </c>
      <c r="M473">
        <v>318</v>
      </c>
      <c r="N473">
        <v>333</v>
      </c>
      <c r="O473">
        <v>150</v>
      </c>
      <c r="P473">
        <v>903279650</v>
      </c>
      <c r="Q473">
        <v>3.1202043222003928</v>
      </c>
    </row>
    <row r="474" spans="1:17" x14ac:dyDescent="0.25">
      <c r="A474" t="str">
        <f t="shared" ca="1" si="7"/>
        <v>PUTUMAYO;Total;PEQUEÑO</v>
      </c>
      <c r="B474" t="str">
        <f ca="1">+IFERROR(_xlfn.XLOOKUP(C474,DIVIPOLA!G:G,DIVIPOLA!F:F),C474)</f>
        <v>PUTUMAYO</v>
      </c>
      <c r="C474" t="s">
        <v>36</v>
      </c>
      <c r="D474" t="s">
        <v>15</v>
      </c>
      <c r="E474" t="s">
        <v>336</v>
      </c>
      <c r="F474">
        <v>4</v>
      </c>
      <c r="G474">
        <v>0.12614317250078841</v>
      </c>
      <c r="H474">
        <v>0</v>
      </c>
      <c r="I474">
        <v>0</v>
      </c>
      <c r="J474">
        <v>5</v>
      </c>
      <c r="K474">
        <v>42</v>
      </c>
      <c r="L474">
        <v>0</v>
      </c>
      <c r="M474">
        <v>13</v>
      </c>
      <c r="N474">
        <v>6</v>
      </c>
      <c r="O474">
        <v>5</v>
      </c>
      <c r="P474">
        <v>31655000</v>
      </c>
      <c r="Q474">
        <v>0.10934605669379741</v>
      </c>
    </row>
    <row r="475" spans="1:17" x14ac:dyDescent="0.25">
      <c r="A475" t="str">
        <f t="shared" ca="1" si="7"/>
        <v>QUINDÍO;Total;PEQUEÑO</v>
      </c>
      <c r="B475" t="str">
        <f ca="1">+IFERROR(_xlfn.XLOOKUP(C475,DIVIPOLA!G:G,DIVIPOLA!F:F),C475)</f>
        <v>QUINDÍO</v>
      </c>
      <c r="C475" t="s">
        <v>37</v>
      </c>
      <c r="D475" t="s">
        <v>15</v>
      </c>
      <c r="E475" t="s">
        <v>336</v>
      </c>
      <c r="F475">
        <v>32</v>
      </c>
      <c r="G475">
        <v>1.009145380006307</v>
      </c>
      <c r="H475">
        <v>0</v>
      </c>
      <c r="I475">
        <v>0</v>
      </c>
      <c r="J475">
        <v>271</v>
      </c>
      <c r="K475">
        <v>165</v>
      </c>
      <c r="L475">
        <v>151</v>
      </c>
      <c r="M475">
        <v>65</v>
      </c>
      <c r="N475">
        <v>197</v>
      </c>
      <c r="O475">
        <v>43</v>
      </c>
      <c r="P475">
        <v>314430350</v>
      </c>
      <c r="Q475">
        <v>1.086138647207409</v>
      </c>
    </row>
    <row r="476" spans="1:17" x14ac:dyDescent="0.25">
      <c r="A476" t="str">
        <f t="shared" ca="1" si="7"/>
        <v>RISARALDA;Total;PEQUEÑO</v>
      </c>
      <c r="B476" t="str">
        <f ca="1">+IFERROR(_xlfn.XLOOKUP(C476,DIVIPOLA!G:G,DIVIPOLA!F:F),C476)</f>
        <v>RISARALDA</v>
      </c>
      <c r="C476" t="s">
        <v>38</v>
      </c>
      <c r="D476" t="s">
        <v>15</v>
      </c>
      <c r="E476" t="s">
        <v>336</v>
      </c>
      <c r="F476">
        <v>82</v>
      </c>
      <c r="G476">
        <v>2.5859350362661622</v>
      </c>
      <c r="H476">
        <v>3</v>
      </c>
      <c r="I476">
        <v>0</v>
      </c>
      <c r="J476">
        <v>425</v>
      </c>
      <c r="K476">
        <v>183</v>
      </c>
      <c r="L476">
        <v>233</v>
      </c>
      <c r="M476">
        <v>54</v>
      </c>
      <c r="N476">
        <v>294</v>
      </c>
      <c r="O476">
        <v>72</v>
      </c>
      <c r="P476">
        <v>432536650</v>
      </c>
      <c r="Q476">
        <v>1.4941139489194499</v>
      </c>
    </row>
    <row r="477" spans="1:17" x14ac:dyDescent="0.25">
      <c r="A477" t="str">
        <f t="shared" ca="1" si="7"/>
        <v>SANTANDER;Total;PEQUEÑO</v>
      </c>
      <c r="B477" t="str">
        <f ca="1">+IFERROR(_xlfn.XLOOKUP(C477,DIVIPOLA!G:G,DIVIPOLA!F:F),C477)</f>
        <v>SANTANDER</v>
      </c>
      <c r="C477" t="s">
        <v>39</v>
      </c>
      <c r="D477" t="s">
        <v>15</v>
      </c>
      <c r="E477" t="s">
        <v>336</v>
      </c>
      <c r="F477">
        <v>148</v>
      </c>
      <c r="G477">
        <v>4.6672973825291706</v>
      </c>
      <c r="H477">
        <v>5</v>
      </c>
      <c r="I477">
        <v>1</v>
      </c>
      <c r="J477">
        <v>1173</v>
      </c>
      <c r="K477">
        <v>571</v>
      </c>
      <c r="L477">
        <v>921</v>
      </c>
      <c r="M477">
        <v>325</v>
      </c>
      <c r="N477">
        <v>1059</v>
      </c>
      <c r="O477">
        <v>168</v>
      </c>
      <c r="P477">
        <v>1414044450</v>
      </c>
      <c r="Q477">
        <v>4.8845422396856586</v>
      </c>
    </row>
    <row r="478" spans="1:17" x14ac:dyDescent="0.25">
      <c r="A478" t="str">
        <f t="shared" ca="1" si="7"/>
        <v>SUCRE;Total;PEQUEÑO</v>
      </c>
      <c r="B478" t="str">
        <f ca="1">+IFERROR(_xlfn.XLOOKUP(C478,DIVIPOLA!G:G,DIVIPOLA!F:F),C478)</f>
        <v>SUCRE</v>
      </c>
      <c r="C478" t="s">
        <v>40</v>
      </c>
      <c r="D478" t="s">
        <v>15</v>
      </c>
      <c r="E478" t="s">
        <v>336</v>
      </c>
      <c r="F478">
        <v>15</v>
      </c>
      <c r="G478">
        <v>0.47303689687795653</v>
      </c>
      <c r="H478">
        <v>0</v>
      </c>
      <c r="I478">
        <v>0</v>
      </c>
      <c r="J478">
        <v>60</v>
      </c>
      <c r="K478">
        <v>63</v>
      </c>
      <c r="L478">
        <v>38</v>
      </c>
      <c r="M478">
        <v>13</v>
      </c>
      <c r="N478">
        <v>168</v>
      </c>
      <c r="O478">
        <v>33</v>
      </c>
      <c r="P478">
        <v>117095875</v>
      </c>
      <c r="Q478">
        <v>0.40448498456357002</v>
      </c>
    </row>
    <row r="479" spans="1:17" x14ac:dyDescent="0.25">
      <c r="A479" t="str">
        <f t="shared" ca="1" si="7"/>
        <v>TOLIMA;Total;PEQUEÑO</v>
      </c>
      <c r="B479" t="str">
        <f ca="1">+IFERROR(_xlfn.XLOOKUP(C479,DIVIPOLA!G:G,DIVIPOLA!F:F),C479)</f>
        <v>TOLIMA</v>
      </c>
      <c r="C479" t="s">
        <v>41</v>
      </c>
      <c r="D479" t="s">
        <v>15</v>
      </c>
      <c r="E479" t="s">
        <v>336</v>
      </c>
      <c r="F479">
        <v>56</v>
      </c>
      <c r="G479">
        <v>1.766004415011037</v>
      </c>
      <c r="H479">
        <v>3</v>
      </c>
      <c r="I479">
        <v>0</v>
      </c>
      <c r="J479">
        <v>295</v>
      </c>
      <c r="K479">
        <v>181</v>
      </c>
      <c r="L479">
        <v>224</v>
      </c>
      <c r="M479">
        <v>70</v>
      </c>
      <c r="N479">
        <v>477</v>
      </c>
      <c r="O479">
        <v>65</v>
      </c>
      <c r="P479">
        <v>417445925</v>
      </c>
      <c r="Q479">
        <v>1.4419859668818411</v>
      </c>
    </row>
    <row r="480" spans="1:17" x14ac:dyDescent="0.25">
      <c r="A480" t="str">
        <f t="shared" ca="1" si="7"/>
        <v>VALLE_DEL_CAUCA;Total;PEQUEÑO</v>
      </c>
      <c r="B480" t="str">
        <f ca="1">+IFERROR(_xlfn.XLOOKUP(C480,DIVIPOLA!G:G,DIVIPOLA!F:F),C480)</f>
        <v>VALLE_DEL_CAUCA</v>
      </c>
      <c r="C480" t="s">
        <v>1190</v>
      </c>
      <c r="D480" t="s">
        <v>15</v>
      </c>
      <c r="E480" t="s">
        <v>336</v>
      </c>
      <c r="F480">
        <v>296</v>
      </c>
      <c r="G480">
        <v>9.3345947650583412</v>
      </c>
      <c r="H480">
        <v>11</v>
      </c>
      <c r="I480">
        <v>11</v>
      </c>
      <c r="J480">
        <v>2022</v>
      </c>
      <c r="K480">
        <v>984</v>
      </c>
      <c r="L480">
        <v>1516</v>
      </c>
      <c r="M480">
        <v>512</v>
      </c>
      <c r="N480">
        <v>1650</v>
      </c>
      <c r="O480">
        <v>352</v>
      </c>
      <c r="P480">
        <v>2386279675</v>
      </c>
      <c r="Q480">
        <v>8.2429402189166439</v>
      </c>
    </row>
    <row r="481" spans="1:17" x14ac:dyDescent="0.25">
      <c r="A481" t="str">
        <f t="shared" ca="1" si="7"/>
        <v>ANTIOQUIA;APARTADÓ;GRANDE</v>
      </c>
      <c r="B481" t="str">
        <f ca="1">+IFERROR(_xlfn.XLOOKUP(C481,DIVIPOLA!G:G,DIVIPOLA!F:F),C481)</f>
        <v>ANTIOQUIA</v>
      </c>
      <c r="C481" t="s">
        <v>17</v>
      </c>
      <c r="D481" t="s">
        <v>49</v>
      </c>
      <c r="E481" t="s">
        <v>332</v>
      </c>
      <c r="F481">
        <v>1</v>
      </c>
      <c r="G481">
        <v>5.2659294365455502E-2</v>
      </c>
      <c r="H481">
        <v>0</v>
      </c>
      <c r="I481">
        <v>0</v>
      </c>
      <c r="J481">
        <v>48</v>
      </c>
      <c r="K481">
        <v>46</v>
      </c>
      <c r="L481">
        <v>0</v>
      </c>
      <c r="M481">
        <v>0</v>
      </c>
      <c r="N481">
        <v>0</v>
      </c>
      <c r="O481">
        <v>0</v>
      </c>
      <c r="P481">
        <v>42640000</v>
      </c>
      <c r="Q481">
        <v>5.5595909202150982E-2</v>
      </c>
    </row>
    <row r="482" spans="1:17" x14ac:dyDescent="0.25">
      <c r="A482" t="str">
        <f t="shared" ca="1" si="7"/>
        <v>ANTIOQUIA;BELLO;GRANDE</v>
      </c>
      <c r="B482" t="str">
        <f ca="1">+IFERROR(_xlfn.XLOOKUP(C482,DIVIPOLA!G:G,DIVIPOLA!F:F),C482)</f>
        <v>ANTIOQUIA</v>
      </c>
      <c r="C482" t="s">
        <v>17</v>
      </c>
      <c r="D482" t="s">
        <v>52</v>
      </c>
      <c r="E482" t="s">
        <v>332</v>
      </c>
      <c r="F482">
        <v>2</v>
      </c>
      <c r="G482">
        <v>0.105318588730911</v>
      </c>
      <c r="H482">
        <v>0</v>
      </c>
      <c r="I482">
        <v>0</v>
      </c>
      <c r="J482">
        <v>133</v>
      </c>
      <c r="K482">
        <v>6</v>
      </c>
      <c r="L482">
        <v>22</v>
      </c>
      <c r="M482">
        <v>7</v>
      </c>
      <c r="N482">
        <v>5</v>
      </c>
      <c r="O482">
        <v>2</v>
      </c>
      <c r="P482">
        <v>67102750</v>
      </c>
      <c r="Q482">
        <v>8.749151961103746E-2</v>
      </c>
    </row>
    <row r="483" spans="1:17" x14ac:dyDescent="0.25">
      <c r="A483" t="str">
        <f t="shared" ca="1" si="7"/>
        <v>ANTIOQUIA;CALDAS;GRANDE</v>
      </c>
      <c r="B483" t="str">
        <f ca="1">+IFERROR(_xlfn.XLOOKUP(C483,DIVIPOLA!G:G,DIVIPOLA!F:F),C483)</f>
        <v>ANTIOQUIA</v>
      </c>
      <c r="C483" t="s">
        <v>17</v>
      </c>
      <c r="D483" t="s">
        <v>23</v>
      </c>
      <c r="E483" t="s">
        <v>332</v>
      </c>
      <c r="F483">
        <v>1</v>
      </c>
      <c r="G483">
        <v>5.2659294365455502E-2</v>
      </c>
      <c r="H483">
        <v>0</v>
      </c>
      <c r="I483">
        <v>0</v>
      </c>
      <c r="J483">
        <v>43</v>
      </c>
      <c r="K483">
        <v>14</v>
      </c>
      <c r="L483">
        <v>14</v>
      </c>
      <c r="M483">
        <v>2</v>
      </c>
      <c r="N483">
        <v>12</v>
      </c>
      <c r="O483">
        <v>2</v>
      </c>
      <c r="P483">
        <v>31460000</v>
      </c>
      <c r="Q483">
        <v>4.1018933008904093E-2</v>
      </c>
    </row>
    <row r="484" spans="1:17" x14ac:dyDescent="0.25">
      <c r="A484" t="str">
        <f t="shared" ca="1" si="7"/>
        <v>ANTIOQUIA;EL CARMEN DE VIBORAL;GRANDE</v>
      </c>
      <c r="B484" t="str">
        <f ca="1">+IFERROR(_xlfn.XLOOKUP(C484,DIVIPOLA!G:G,DIVIPOLA!F:F),C484)</f>
        <v>ANTIOQUIA</v>
      </c>
      <c r="C484" t="s">
        <v>17</v>
      </c>
      <c r="D484" t="s">
        <v>63</v>
      </c>
      <c r="E484" t="s">
        <v>332</v>
      </c>
      <c r="F484">
        <v>1</v>
      </c>
      <c r="G484">
        <v>5.2659294365455502E-2</v>
      </c>
      <c r="H484">
        <v>0</v>
      </c>
      <c r="I484">
        <v>0</v>
      </c>
      <c r="J484">
        <v>99</v>
      </c>
      <c r="K484">
        <v>50</v>
      </c>
      <c r="L484">
        <v>0</v>
      </c>
      <c r="M484">
        <v>0</v>
      </c>
      <c r="N484">
        <v>0</v>
      </c>
      <c r="O484">
        <v>0</v>
      </c>
      <c r="P484">
        <v>67191150</v>
      </c>
      <c r="Q484">
        <v>8.7606779422798015E-2</v>
      </c>
    </row>
    <row r="485" spans="1:17" x14ac:dyDescent="0.25">
      <c r="A485" t="str">
        <f t="shared" ca="1" si="7"/>
        <v>ANTIOQUIA;ENVIGADO;GRANDE</v>
      </c>
      <c r="B485" t="str">
        <f ca="1">+IFERROR(_xlfn.XLOOKUP(C485,DIVIPOLA!G:G,DIVIPOLA!F:F),C485)</f>
        <v>ANTIOQUIA</v>
      </c>
      <c r="C485" t="s">
        <v>17</v>
      </c>
      <c r="D485" t="s">
        <v>66</v>
      </c>
      <c r="E485" t="s">
        <v>332</v>
      </c>
      <c r="F485">
        <v>6</v>
      </c>
      <c r="G485">
        <v>0.31595576619273302</v>
      </c>
      <c r="H485">
        <v>0</v>
      </c>
      <c r="I485">
        <v>0</v>
      </c>
      <c r="J485">
        <v>295</v>
      </c>
      <c r="K485">
        <v>276</v>
      </c>
      <c r="L485">
        <v>137</v>
      </c>
      <c r="M485">
        <v>77</v>
      </c>
      <c r="N485">
        <v>54</v>
      </c>
      <c r="O485">
        <v>123</v>
      </c>
      <c r="P485">
        <v>376935650</v>
      </c>
      <c r="Q485">
        <v>0.49146529485116708</v>
      </c>
    </row>
    <row r="486" spans="1:17" x14ac:dyDescent="0.25">
      <c r="A486" t="str">
        <f t="shared" ca="1" si="7"/>
        <v>ANTIOQUIA;GIRARDOTA;GRANDE</v>
      </c>
      <c r="B486" t="str">
        <f ca="1">+IFERROR(_xlfn.XLOOKUP(C486,DIVIPOLA!G:G,DIVIPOLA!F:F),C486)</f>
        <v>ANTIOQUIA</v>
      </c>
      <c r="C486" t="s">
        <v>17</v>
      </c>
      <c r="D486" t="s">
        <v>68</v>
      </c>
      <c r="E486" t="s">
        <v>332</v>
      </c>
      <c r="F486">
        <v>4</v>
      </c>
      <c r="G486">
        <v>0.21063717746182201</v>
      </c>
      <c r="H486">
        <v>0</v>
      </c>
      <c r="I486">
        <v>0</v>
      </c>
      <c r="J486">
        <v>135</v>
      </c>
      <c r="K486">
        <v>50</v>
      </c>
      <c r="L486">
        <v>44</v>
      </c>
      <c r="M486">
        <v>10</v>
      </c>
      <c r="N486">
        <v>19</v>
      </c>
      <c r="O486">
        <v>7</v>
      </c>
      <c r="P486">
        <v>99970000</v>
      </c>
      <c r="Q486">
        <v>0.13034528712333571</v>
      </c>
    </row>
    <row r="487" spans="1:17" x14ac:dyDescent="0.25">
      <c r="A487" t="str">
        <f t="shared" ca="1" si="7"/>
        <v>ANTIOQUIA;GUARNE;GRANDE</v>
      </c>
      <c r="B487" t="str">
        <f ca="1">+IFERROR(_xlfn.XLOOKUP(C487,DIVIPOLA!G:G,DIVIPOLA!F:F),C487)</f>
        <v>ANTIOQUIA</v>
      </c>
      <c r="C487" t="s">
        <v>17</v>
      </c>
      <c r="D487" t="s">
        <v>69</v>
      </c>
      <c r="E487" t="s">
        <v>332</v>
      </c>
      <c r="F487">
        <v>3</v>
      </c>
      <c r="G487">
        <v>0.15797788309636651</v>
      </c>
      <c r="H487">
        <v>26</v>
      </c>
      <c r="I487">
        <v>0</v>
      </c>
      <c r="J487">
        <v>327</v>
      </c>
      <c r="K487">
        <v>14</v>
      </c>
      <c r="L487">
        <v>307</v>
      </c>
      <c r="M487">
        <v>13</v>
      </c>
      <c r="N487">
        <v>47</v>
      </c>
      <c r="O487">
        <v>0</v>
      </c>
      <c r="P487">
        <v>244313550</v>
      </c>
      <c r="Q487">
        <v>0.31854676225739148</v>
      </c>
    </row>
    <row r="488" spans="1:17" x14ac:dyDescent="0.25">
      <c r="A488" t="str">
        <f t="shared" ca="1" si="7"/>
        <v>ANTIOQUIA;ITAGÜÍ;GRANDE</v>
      </c>
      <c r="B488" t="str">
        <f ca="1">+IFERROR(_xlfn.XLOOKUP(C488,DIVIPOLA!G:G,DIVIPOLA!F:F),C488)</f>
        <v>ANTIOQUIA</v>
      </c>
      <c r="C488" t="s">
        <v>17</v>
      </c>
      <c r="D488" t="s">
        <v>72</v>
      </c>
      <c r="E488" t="s">
        <v>332</v>
      </c>
      <c r="F488">
        <v>10</v>
      </c>
      <c r="G488">
        <v>0.526592943654555</v>
      </c>
      <c r="H488">
        <v>3</v>
      </c>
      <c r="I488">
        <v>13</v>
      </c>
      <c r="J488">
        <v>1508</v>
      </c>
      <c r="K488">
        <v>495</v>
      </c>
      <c r="L488">
        <v>1245</v>
      </c>
      <c r="M488">
        <v>340</v>
      </c>
      <c r="N488">
        <v>861</v>
      </c>
      <c r="O488">
        <v>160</v>
      </c>
      <c r="P488">
        <v>1560368225</v>
      </c>
      <c r="Q488">
        <v>2.034476786093375</v>
      </c>
    </row>
    <row r="489" spans="1:17" x14ac:dyDescent="0.25">
      <c r="A489" t="str">
        <f t="shared" ca="1" si="7"/>
        <v>ANTIOQUIA;LA CEJA;GRANDE</v>
      </c>
      <c r="B489" t="str">
        <f ca="1">+IFERROR(_xlfn.XLOOKUP(C489,DIVIPOLA!G:G,DIVIPOLA!F:F),C489)</f>
        <v>ANTIOQUIA</v>
      </c>
      <c r="C489" t="s">
        <v>17</v>
      </c>
      <c r="D489" t="s">
        <v>76</v>
      </c>
      <c r="E489" t="s">
        <v>332</v>
      </c>
      <c r="F489">
        <v>3</v>
      </c>
      <c r="G489">
        <v>0.15797788309636651</v>
      </c>
      <c r="H489">
        <v>0</v>
      </c>
      <c r="I489">
        <v>0</v>
      </c>
      <c r="J489">
        <v>375</v>
      </c>
      <c r="K489">
        <v>217</v>
      </c>
      <c r="L489">
        <v>82</v>
      </c>
      <c r="M489">
        <v>60</v>
      </c>
      <c r="N489">
        <v>104</v>
      </c>
      <c r="O489">
        <v>36</v>
      </c>
      <c r="P489">
        <v>348596950</v>
      </c>
      <c r="Q489">
        <v>0.45451605019574981</v>
      </c>
    </row>
    <row r="490" spans="1:17" x14ac:dyDescent="0.25">
      <c r="A490" t="str">
        <f t="shared" ca="1" si="7"/>
        <v>ANTIOQUIA;LA ESTRELLA;GRANDE</v>
      </c>
      <c r="B490" t="str">
        <f ca="1">+IFERROR(_xlfn.XLOOKUP(C490,DIVIPOLA!G:G,DIVIPOLA!F:F),C490)</f>
        <v>ANTIOQUIA</v>
      </c>
      <c r="C490" t="s">
        <v>17</v>
      </c>
      <c r="D490" t="s">
        <v>77</v>
      </c>
      <c r="E490" t="s">
        <v>332</v>
      </c>
      <c r="F490">
        <v>3</v>
      </c>
      <c r="G490">
        <v>0.15797788309636651</v>
      </c>
      <c r="H490">
        <v>0</v>
      </c>
      <c r="I490">
        <v>0</v>
      </c>
      <c r="J490">
        <v>452</v>
      </c>
      <c r="K490">
        <v>3</v>
      </c>
      <c r="L490">
        <v>112</v>
      </c>
      <c r="M490">
        <v>0</v>
      </c>
      <c r="N490">
        <v>35</v>
      </c>
      <c r="O490">
        <v>0</v>
      </c>
      <c r="P490">
        <v>216452600</v>
      </c>
      <c r="Q490">
        <v>0.28222042908465073</v>
      </c>
    </row>
    <row r="491" spans="1:17" x14ac:dyDescent="0.25">
      <c r="A491" t="str">
        <f t="shared" ca="1" si="7"/>
        <v>ANTIOQUIA;MEDELLÍN;GRANDE</v>
      </c>
      <c r="B491" t="str">
        <f ca="1">+IFERROR(_xlfn.XLOOKUP(C491,DIVIPOLA!G:G,DIVIPOLA!F:F),C491)</f>
        <v>ANTIOQUIA</v>
      </c>
      <c r="C491" t="s">
        <v>17</v>
      </c>
      <c r="D491" t="s">
        <v>81</v>
      </c>
      <c r="E491" t="s">
        <v>332</v>
      </c>
      <c r="F491">
        <v>68</v>
      </c>
      <c r="G491">
        <v>3.580832016850974</v>
      </c>
      <c r="H491">
        <v>24</v>
      </c>
      <c r="I491">
        <v>6</v>
      </c>
      <c r="J491">
        <v>7430</v>
      </c>
      <c r="K491">
        <v>2566</v>
      </c>
      <c r="L491">
        <v>3360</v>
      </c>
      <c r="M491">
        <v>735</v>
      </c>
      <c r="N491">
        <v>2068</v>
      </c>
      <c r="O491">
        <v>465</v>
      </c>
      <c r="P491">
        <v>6074643250</v>
      </c>
      <c r="Q491">
        <v>7.9203873021214672</v>
      </c>
    </row>
    <row r="492" spans="1:17" x14ac:dyDescent="0.25">
      <c r="A492" t="str">
        <f t="shared" ca="1" si="7"/>
        <v>ANTIOQUIA;SABANETA;GRANDE</v>
      </c>
      <c r="B492" t="str">
        <f ca="1">+IFERROR(_xlfn.XLOOKUP(C492,DIVIPOLA!G:G,DIVIPOLA!F:F),C492)</f>
        <v>ANTIOQUIA</v>
      </c>
      <c r="C492" t="s">
        <v>17</v>
      </c>
      <c r="D492" t="s">
        <v>88</v>
      </c>
      <c r="E492" t="s">
        <v>332</v>
      </c>
      <c r="F492">
        <v>5</v>
      </c>
      <c r="G492">
        <v>0.2632964718272775</v>
      </c>
      <c r="H492">
        <v>0</v>
      </c>
      <c r="I492">
        <v>0</v>
      </c>
      <c r="J492">
        <v>368</v>
      </c>
      <c r="K492">
        <v>67</v>
      </c>
      <c r="L492">
        <v>83</v>
      </c>
      <c r="M492">
        <v>29</v>
      </c>
      <c r="N492">
        <v>764</v>
      </c>
      <c r="O492">
        <v>65</v>
      </c>
      <c r="P492">
        <v>391068275</v>
      </c>
      <c r="Q492">
        <v>0.50989203350707812</v>
      </c>
    </row>
    <row r="493" spans="1:17" x14ac:dyDescent="0.25">
      <c r="A493" t="str">
        <f t="shared" ca="1" si="7"/>
        <v>ANTIOQUIA;SONSÓN;GRANDE</v>
      </c>
      <c r="B493" t="str">
        <f ca="1">+IFERROR(_xlfn.XLOOKUP(C493,DIVIPOLA!G:G,DIVIPOLA!F:F),C493)</f>
        <v>ANTIOQUIA</v>
      </c>
      <c r="C493" t="s">
        <v>17</v>
      </c>
      <c r="D493" t="s">
        <v>99</v>
      </c>
      <c r="E493" t="s">
        <v>332</v>
      </c>
      <c r="F493">
        <v>1</v>
      </c>
      <c r="G493">
        <v>5.2659294365455502E-2</v>
      </c>
      <c r="H493">
        <v>0</v>
      </c>
      <c r="I493">
        <v>0</v>
      </c>
      <c r="J493">
        <v>22</v>
      </c>
      <c r="K493">
        <v>2</v>
      </c>
      <c r="L493">
        <v>5</v>
      </c>
      <c r="M493">
        <v>4</v>
      </c>
      <c r="N493">
        <v>9</v>
      </c>
      <c r="O493">
        <v>0</v>
      </c>
      <c r="P493">
        <v>15587325</v>
      </c>
      <c r="Q493">
        <v>2.0323440558264971E-2</v>
      </c>
    </row>
    <row r="494" spans="1:17" x14ac:dyDescent="0.25">
      <c r="A494" t="str">
        <f t="shared" ca="1" si="7"/>
        <v>SAN_ANDRÉS_PROVIDENCIA_Y_SANTA_CATALINA;SAN ANDRÉS;GRANDE</v>
      </c>
      <c r="B494" t="str">
        <f ca="1">+IFERROR(_xlfn.XLOOKUP(C494,DIVIPOLA!G:G,DIVIPOLA!F:F),C494)</f>
        <v>SAN_ANDRÉS_PROVIDENCIA_Y_SANTA_CATALINA</v>
      </c>
      <c r="C494" t="s">
        <v>1189</v>
      </c>
      <c r="D494" t="s">
        <v>1018</v>
      </c>
      <c r="E494" t="s">
        <v>332</v>
      </c>
      <c r="F494">
        <v>1</v>
      </c>
      <c r="G494">
        <v>11.111111111111111</v>
      </c>
      <c r="H494">
        <v>0</v>
      </c>
      <c r="I494">
        <v>0</v>
      </c>
      <c r="J494">
        <v>113</v>
      </c>
      <c r="K494">
        <v>138</v>
      </c>
      <c r="L494">
        <v>91</v>
      </c>
      <c r="M494">
        <v>41</v>
      </c>
      <c r="N494">
        <v>3</v>
      </c>
      <c r="O494">
        <v>4</v>
      </c>
      <c r="P494">
        <v>161601050</v>
      </c>
      <c r="Q494">
        <v>76.213087767808148</v>
      </c>
    </row>
    <row r="495" spans="1:17" x14ac:dyDescent="0.25">
      <c r="A495" t="str">
        <f t="shared" ca="1" si="7"/>
        <v>ATLÁNTICO;BARRANQUILLA;GRANDE</v>
      </c>
      <c r="B495" t="str">
        <f ca="1">+IFERROR(_xlfn.XLOOKUP(C495,DIVIPOLA!G:G,DIVIPOLA!F:F),C495)</f>
        <v>ATLÁNTICO</v>
      </c>
      <c r="C495" t="s">
        <v>19</v>
      </c>
      <c r="D495" t="s">
        <v>108</v>
      </c>
      <c r="E495" t="s">
        <v>332</v>
      </c>
      <c r="F495">
        <v>21</v>
      </c>
      <c r="G495">
        <v>7.3170731707317067</v>
      </c>
      <c r="H495">
        <v>10</v>
      </c>
      <c r="I495">
        <v>0</v>
      </c>
      <c r="J495">
        <v>2277</v>
      </c>
      <c r="K495">
        <v>903</v>
      </c>
      <c r="L495">
        <v>1021</v>
      </c>
      <c r="M495">
        <v>540</v>
      </c>
      <c r="N495">
        <v>1568</v>
      </c>
      <c r="O495">
        <v>375</v>
      </c>
      <c r="P495">
        <v>2293005000</v>
      </c>
      <c r="Q495">
        <v>12.79545162808221</v>
      </c>
    </row>
    <row r="496" spans="1:17" x14ac:dyDescent="0.25">
      <c r="A496" t="str">
        <f t="shared" ca="1" si="7"/>
        <v>ATLÁNTICO;GALAPA;GRANDE</v>
      </c>
      <c r="B496" t="str">
        <f ca="1">+IFERROR(_xlfn.XLOOKUP(C496,DIVIPOLA!G:G,DIVIPOLA!F:F),C496)</f>
        <v>ATLÁNTICO</v>
      </c>
      <c r="C496" t="s">
        <v>19</v>
      </c>
      <c r="D496" t="s">
        <v>109</v>
      </c>
      <c r="E496" t="s">
        <v>332</v>
      </c>
      <c r="F496">
        <v>1</v>
      </c>
      <c r="G496">
        <v>0.34843205574912889</v>
      </c>
      <c r="H496">
        <v>0</v>
      </c>
      <c r="I496">
        <v>0</v>
      </c>
      <c r="J496">
        <v>158</v>
      </c>
      <c r="K496">
        <v>10</v>
      </c>
      <c r="L496">
        <v>36</v>
      </c>
      <c r="M496">
        <v>2</v>
      </c>
      <c r="N496">
        <v>182</v>
      </c>
      <c r="O496">
        <v>15</v>
      </c>
      <c r="P496">
        <v>122907200</v>
      </c>
      <c r="Q496">
        <v>0.68584810427496923</v>
      </c>
    </row>
    <row r="497" spans="1:17" x14ac:dyDescent="0.25">
      <c r="A497" t="str">
        <f t="shared" ca="1" si="7"/>
        <v>BOGOTÁ;BOGOTÁ, D.C.;GRANDE</v>
      </c>
      <c r="B497" t="str">
        <f ca="1">+IFERROR(_xlfn.XLOOKUP(C497,DIVIPOLA!G:G,DIVIPOLA!F:F),C497)</f>
        <v>BOGOTÁ</v>
      </c>
      <c r="C497" t="s">
        <v>1146</v>
      </c>
      <c r="D497" t="s">
        <v>20</v>
      </c>
      <c r="E497" t="s">
        <v>332</v>
      </c>
      <c r="F497">
        <v>180</v>
      </c>
      <c r="G497">
        <v>6.5669463699379786</v>
      </c>
      <c r="H497">
        <v>116</v>
      </c>
      <c r="I497">
        <v>51</v>
      </c>
      <c r="J497">
        <v>22884</v>
      </c>
      <c r="K497">
        <v>6944</v>
      </c>
      <c r="L497">
        <v>11512</v>
      </c>
      <c r="M497">
        <v>1846</v>
      </c>
      <c r="N497">
        <v>10214</v>
      </c>
      <c r="O497">
        <v>1836</v>
      </c>
      <c r="P497">
        <v>19231854200</v>
      </c>
      <c r="Q497">
        <v>9.2290858935896747</v>
      </c>
    </row>
    <row r="498" spans="1:17" x14ac:dyDescent="0.25">
      <c r="A498" t="str">
        <f t="shared" ca="1" si="7"/>
        <v>BOLÍVAR;CARTAGENA DE INDIAS;GRANDE</v>
      </c>
      <c r="B498" t="str">
        <f ca="1">+IFERROR(_xlfn.XLOOKUP(C498,DIVIPOLA!G:G,DIVIPOLA!F:F),C498)</f>
        <v>BOLÍVAR</v>
      </c>
      <c r="C498" t="s">
        <v>21</v>
      </c>
      <c r="D498" t="s">
        <v>114</v>
      </c>
      <c r="E498" t="s">
        <v>332</v>
      </c>
      <c r="F498">
        <v>14</v>
      </c>
      <c r="G498">
        <v>7.8651685393258424</v>
      </c>
      <c r="H498">
        <v>3</v>
      </c>
      <c r="I498">
        <v>0</v>
      </c>
      <c r="J498">
        <v>907</v>
      </c>
      <c r="K498">
        <v>687</v>
      </c>
      <c r="L498">
        <v>569</v>
      </c>
      <c r="M498">
        <v>277</v>
      </c>
      <c r="N498">
        <v>930</v>
      </c>
      <c r="O498">
        <v>425</v>
      </c>
      <c r="P498">
        <v>1305187325</v>
      </c>
      <c r="Q498">
        <v>20.300361320622091</v>
      </c>
    </row>
    <row r="499" spans="1:17" x14ac:dyDescent="0.25">
      <c r="A499" t="str">
        <f t="shared" ca="1" si="7"/>
        <v>BOLÍVAR;SANTA ROSA DEL SUR;GRANDE</v>
      </c>
      <c r="B499" t="str">
        <f ca="1">+IFERROR(_xlfn.XLOOKUP(C499,DIVIPOLA!G:G,DIVIPOLA!F:F),C499)</f>
        <v>BOLÍVAR</v>
      </c>
      <c r="C499" t="s">
        <v>21</v>
      </c>
      <c r="D499" t="s">
        <v>118</v>
      </c>
      <c r="E499" t="s">
        <v>332</v>
      </c>
      <c r="F499">
        <v>1</v>
      </c>
      <c r="G499">
        <v>0.5617977528089888</v>
      </c>
      <c r="H499">
        <v>0</v>
      </c>
      <c r="I499">
        <v>0</v>
      </c>
      <c r="J499">
        <v>220</v>
      </c>
      <c r="K499">
        <v>273</v>
      </c>
      <c r="L499">
        <v>2</v>
      </c>
      <c r="M499">
        <v>11</v>
      </c>
      <c r="N499">
        <v>16</v>
      </c>
      <c r="O499">
        <v>20</v>
      </c>
      <c r="P499">
        <v>247815425</v>
      </c>
      <c r="Q499">
        <v>3.8544219453889701</v>
      </c>
    </row>
    <row r="500" spans="1:17" x14ac:dyDescent="0.25">
      <c r="A500" t="str">
        <f t="shared" ca="1" si="7"/>
        <v>BOYACÁ;PUERTO BOYACÁ;GRANDE</v>
      </c>
      <c r="B500" t="str">
        <f ca="1">+IFERROR(_xlfn.XLOOKUP(C500,DIVIPOLA!G:G,DIVIPOLA!F:F),C500)</f>
        <v>BOYACÁ</v>
      </c>
      <c r="C500" t="s">
        <v>22</v>
      </c>
      <c r="D500" t="s">
        <v>130</v>
      </c>
      <c r="E500" t="s">
        <v>332</v>
      </c>
      <c r="F500">
        <v>1</v>
      </c>
      <c r="G500">
        <v>0.91743119266055051</v>
      </c>
      <c r="H500">
        <v>0</v>
      </c>
      <c r="I500">
        <v>0</v>
      </c>
      <c r="J500">
        <v>109</v>
      </c>
      <c r="K500">
        <v>18</v>
      </c>
      <c r="L500">
        <v>99</v>
      </c>
      <c r="M500">
        <v>27</v>
      </c>
      <c r="N500">
        <v>293</v>
      </c>
      <c r="O500">
        <v>99</v>
      </c>
      <c r="P500">
        <v>180833900</v>
      </c>
      <c r="Q500">
        <v>8.7766021212293293</v>
      </c>
    </row>
    <row r="501" spans="1:17" x14ac:dyDescent="0.25">
      <c r="A501" t="str">
        <f t="shared" ca="1" si="7"/>
        <v>BOYACÁ;SOGAMOSO;GRANDE</v>
      </c>
      <c r="B501" t="str">
        <f ca="1">+IFERROR(_xlfn.XLOOKUP(C501,DIVIPOLA!G:G,DIVIPOLA!F:F),C501)</f>
        <v>BOYACÁ</v>
      </c>
      <c r="C501" t="s">
        <v>22</v>
      </c>
      <c r="D501" t="s">
        <v>133</v>
      </c>
      <c r="E501" t="s">
        <v>332</v>
      </c>
      <c r="F501">
        <v>1</v>
      </c>
      <c r="G501">
        <v>0.91743119266055051</v>
      </c>
      <c r="H501">
        <v>0</v>
      </c>
      <c r="I501">
        <v>0</v>
      </c>
      <c r="J501">
        <v>51</v>
      </c>
      <c r="K501">
        <v>39</v>
      </c>
      <c r="L501">
        <v>26</v>
      </c>
      <c r="M501">
        <v>5</v>
      </c>
      <c r="N501">
        <v>8</v>
      </c>
      <c r="O501">
        <v>5</v>
      </c>
      <c r="P501">
        <v>52065000</v>
      </c>
      <c r="Q501">
        <v>2.526925479358709</v>
      </c>
    </row>
    <row r="502" spans="1:17" x14ac:dyDescent="0.25">
      <c r="A502" t="str">
        <f t="shared" ca="1" si="7"/>
        <v>BOYACÁ;TUNJA;GRANDE</v>
      </c>
      <c r="B502" t="str">
        <f ca="1">+IFERROR(_xlfn.XLOOKUP(C502,DIVIPOLA!G:G,DIVIPOLA!F:F),C502)</f>
        <v>BOYACÁ</v>
      </c>
      <c r="C502" t="s">
        <v>22</v>
      </c>
      <c r="D502" t="s">
        <v>137</v>
      </c>
      <c r="E502" t="s">
        <v>332</v>
      </c>
      <c r="F502">
        <v>2</v>
      </c>
      <c r="G502">
        <v>1.834862385321101</v>
      </c>
      <c r="H502">
        <v>0</v>
      </c>
      <c r="I502">
        <v>0</v>
      </c>
      <c r="J502">
        <v>410</v>
      </c>
      <c r="K502">
        <v>111</v>
      </c>
      <c r="L502">
        <v>276</v>
      </c>
      <c r="M502">
        <v>74</v>
      </c>
      <c r="N502">
        <v>17</v>
      </c>
      <c r="O502">
        <v>10</v>
      </c>
      <c r="P502">
        <v>331078800</v>
      </c>
      <c r="Q502">
        <v>16.068596089417198</v>
      </c>
    </row>
    <row r="503" spans="1:17" x14ac:dyDescent="0.25">
      <c r="A503" t="str">
        <f t="shared" ca="1" si="7"/>
        <v>CALDAS;CHINCHINÁ;GRANDE</v>
      </c>
      <c r="B503" t="str">
        <f ca="1">+IFERROR(_xlfn.XLOOKUP(C503,DIVIPOLA!G:G,DIVIPOLA!F:F),C503)</f>
        <v>CALDAS</v>
      </c>
      <c r="C503" t="s">
        <v>23</v>
      </c>
      <c r="D503" t="s">
        <v>143</v>
      </c>
      <c r="E503" t="s">
        <v>332</v>
      </c>
      <c r="F503">
        <v>1</v>
      </c>
      <c r="G503">
        <v>0.62893081761006298</v>
      </c>
      <c r="H503">
        <v>0</v>
      </c>
      <c r="I503">
        <v>0</v>
      </c>
      <c r="J503">
        <v>49</v>
      </c>
      <c r="K503">
        <v>29</v>
      </c>
      <c r="L503">
        <v>8</v>
      </c>
      <c r="M503">
        <v>6</v>
      </c>
      <c r="N503">
        <v>68</v>
      </c>
      <c r="O503">
        <v>25</v>
      </c>
      <c r="P503">
        <v>62415600</v>
      </c>
      <c r="Q503">
        <v>1.9125271384003899</v>
      </c>
    </row>
    <row r="504" spans="1:17" x14ac:dyDescent="0.25">
      <c r="A504" t="str">
        <f t="shared" ca="1" si="7"/>
        <v>CALDAS;MANIZALES;GRANDE</v>
      </c>
      <c r="B504" t="str">
        <f ca="1">+IFERROR(_xlfn.XLOOKUP(C504,DIVIPOLA!G:G,DIVIPOLA!F:F),C504)</f>
        <v>CALDAS</v>
      </c>
      <c r="C504" t="s">
        <v>23</v>
      </c>
      <c r="D504" t="s">
        <v>145</v>
      </c>
      <c r="E504" t="s">
        <v>332</v>
      </c>
      <c r="F504">
        <v>6</v>
      </c>
      <c r="G504">
        <v>3.773584905660377</v>
      </c>
      <c r="H504">
        <v>0</v>
      </c>
      <c r="I504">
        <v>2</v>
      </c>
      <c r="J504">
        <v>456</v>
      </c>
      <c r="K504">
        <v>114</v>
      </c>
      <c r="L504">
        <v>181</v>
      </c>
      <c r="M504">
        <v>57</v>
      </c>
      <c r="N504">
        <v>578</v>
      </c>
      <c r="O504">
        <v>129</v>
      </c>
      <c r="P504">
        <v>473095350</v>
      </c>
      <c r="Q504">
        <v>14.496499207346091</v>
      </c>
    </row>
    <row r="505" spans="1:17" x14ac:dyDescent="0.25">
      <c r="A505" t="str">
        <f t="shared" ca="1" si="7"/>
        <v>CALDAS;RIOSUCIO;GRANDE</v>
      </c>
      <c r="B505" t="str">
        <f ca="1">+IFERROR(_xlfn.XLOOKUP(C505,DIVIPOLA!G:G,DIVIPOLA!F:F),C505)</f>
        <v>CALDAS</v>
      </c>
      <c r="C505" t="s">
        <v>23</v>
      </c>
      <c r="D505" t="s">
        <v>149</v>
      </c>
      <c r="E505" t="s">
        <v>332</v>
      </c>
      <c r="F505">
        <v>1</v>
      </c>
      <c r="G505">
        <v>0.62893081761006298</v>
      </c>
      <c r="H505">
        <v>0</v>
      </c>
      <c r="I505">
        <v>0</v>
      </c>
      <c r="J505">
        <v>40</v>
      </c>
      <c r="K505">
        <v>27</v>
      </c>
      <c r="L505">
        <v>13</v>
      </c>
      <c r="M505">
        <v>18</v>
      </c>
      <c r="N505">
        <v>105</v>
      </c>
      <c r="O505">
        <v>18</v>
      </c>
      <c r="P505">
        <v>66365000</v>
      </c>
      <c r="Q505">
        <v>2.0335439143409961</v>
      </c>
    </row>
    <row r="506" spans="1:17" x14ac:dyDescent="0.25">
      <c r="A506" t="str">
        <f t="shared" ca="1" si="7"/>
        <v>CASANARE;YOPAL;GRANDE</v>
      </c>
      <c r="B506" t="str">
        <f ca="1">+IFERROR(_xlfn.XLOOKUP(C506,DIVIPOLA!G:G,DIVIPOLA!F:F),C506)</f>
        <v>CASANARE</v>
      </c>
      <c r="C506" t="s">
        <v>25</v>
      </c>
      <c r="D506" t="s">
        <v>160</v>
      </c>
      <c r="E506" t="s">
        <v>332</v>
      </c>
      <c r="F506">
        <v>2</v>
      </c>
      <c r="G506">
        <v>4.5454545454545459</v>
      </c>
      <c r="H506">
        <v>0</v>
      </c>
      <c r="I506">
        <v>1</v>
      </c>
      <c r="J506">
        <v>2</v>
      </c>
      <c r="K506">
        <v>3</v>
      </c>
      <c r="L506">
        <v>0</v>
      </c>
      <c r="M506">
        <v>0</v>
      </c>
      <c r="N506">
        <v>0</v>
      </c>
      <c r="O506">
        <v>0</v>
      </c>
      <c r="P506">
        <v>3079375</v>
      </c>
      <c r="Q506">
        <v>0.93702592421907904</v>
      </c>
    </row>
    <row r="507" spans="1:17" x14ac:dyDescent="0.25">
      <c r="A507" t="str">
        <f t="shared" ca="1" si="7"/>
        <v>CAUCA;POPAYÁN;GRANDE</v>
      </c>
      <c r="B507" t="str">
        <f ca="1">+IFERROR(_xlfn.XLOOKUP(C507,DIVIPOLA!G:G,DIVIPOLA!F:F),C507)</f>
        <v>CAUCA</v>
      </c>
      <c r="C507" t="s">
        <v>26</v>
      </c>
      <c r="D507" t="s">
        <v>163</v>
      </c>
      <c r="E507" t="s">
        <v>332</v>
      </c>
      <c r="F507">
        <v>1</v>
      </c>
      <c r="G507">
        <v>2.1739130434782612</v>
      </c>
      <c r="H507">
        <v>0</v>
      </c>
      <c r="I507">
        <v>0</v>
      </c>
      <c r="J507">
        <v>94</v>
      </c>
      <c r="K507">
        <v>20</v>
      </c>
      <c r="L507">
        <v>161</v>
      </c>
      <c r="M507">
        <v>53</v>
      </c>
      <c r="N507">
        <v>79</v>
      </c>
      <c r="O507">
        <v>18</v>
      </c>
      <c r="P507">
        <v>130845000</v>
      </c>
      <c r="Q507">
        <v>11.05232945824643</v>
      </c>
    </row>
    <row r="508" spans="1:17" x14ac:dyDescent="0.25">
      <c r="A508" t="str">
        <f t="shared" ca="1" si="7"/>
        <v>CAUCA;VILLA RICA;GRANDE</v>
      </c>
      <c r="B508" t="str">
        <f ca="1">+IFERROR(_xlfn.XLOOKUP(C508,DIVIPOLA!G:G,DIVIPOLA!F:F),C508)</f>
        <v>CAUCA</v>
      </c>
      <c r="C508" t="s">
        <v>26</v>
      </c>
      <c r="D508" t="s">
        <v>166</v>
      </c>
      <c r="E508" t="s">
        <v>332</v>
      </c>
      <c r="F508">
        <v>2</v>
      </c>
      <c r="G508">
        <v>4.3478260869565224</v>
      </c>
      <c r="H508">
        <v>0</v>
      </c>
      <c r="I508">
        <v>0</v>
      </c>
      <c r="J508">
        <v>44</v>
      </c>
      <c r="K508">
        <v>10</v>
      </c>
      <c r="L508">
        <v>0</v>
      </c>
      <c r="M508">
        <v>0</v>
      </c>
      <c r="N508">
        <v>0</v>
      </c>
      <c r="O508">
        <v>0</v>
      </c>
      <c r="P508">
        <v>23335650</v>
      </c>
      <c r="Q508">
        <v>1.9711360153030559</v>
      </c>
    </row>
    <row r="509" spans="1:17" x14ac:dyDescent="0.25">
      <c r="A509" t="str">
        <f t="shared" ca="1" si="7"/>
        <v>CUNDINAMARCA;CAJICÁ;GRANDE</v>
      </c>
      <c r="B509" t="str">
        <f ca="1">+IFERROR(_xlfn.XLOOKUP(C509,DIVIPOLA!G:G,DIVIPOLA!F:F),C509)</f>
        <v>CUNDINAMARCA</v>
      </c>
      <c r="C509" t="s">
        <v>29</v>
      </c>
      <c r="D509" t="s">
        <v>173</v>
      </c>
      <c r="E509" t="s">
        <v>332</v>
      </c>
      <c r="F509">
        <v>1</v>
      </c>
      <c r="G509">
        <v>0.25706940874035988</v>
      </c>
      <c r="H509">
        <v>0</v>
      </c>
      <c r="I509">
        <v>0</v>
      </c>
      <c r="J509">
        <v>4</v>
      </c>
      <c r="K509">
        <v>0</v>
      </c>
      <c r="L509">
        <v>8</v>
      </c>
      <c r="M509">
        <v>0</v>
      </c>
      <c r="N509">
        <v>0</v>
      </c>
      <c r="O509">
        <v>2</v>
      </c>
      <c r="P509">
        <v>4290000</v>
      </c>
      <c r="Q509">
        <v>4.1784256110140257E-2</v>
      </c>
    </row>
    <row r="510" spans="1:17" x14ac:dyDescent="0.25">
      <c r="A510" t="str">
        <f t="shared" ca="1" si="7"/>
        <v>CUNDINAMARCA;CHÍA;GRANDE</v>
      </c>
      <c r="B510" t="str">
        <f ca="1">+IFERROR(_xlfn.XLOOKUP(C510,DIVIPOLA!G:G,DIVIPOLA!F:F),C510)</f>
        <v>CUNDINAMARCA</v>
      </c>
      <c r="C510" t="s">
        <v>29</v>
      </c>
      <c r="D510" t="s">
        <v>175</v>
      </c>
      <c r="E510" t="s">
        <v>332</v>
      </c>
      <c r="F510">
        <v>4</v>
      </c>
      <c r="G510">
        <v>1.02827763496144</v>
      </c>
      <c r="H510">
        <v>0</v>
      </c>
      <c r="I510">
        <v>0</v>
      </c>
      <c r="J510">
        <v>632</v>
      </c>
      <c r="K510">
        <v>2</v>
      </c>
      <c r="L510">
        <v>467</v>
      </c>
      <c r="M510">
        <v>1</v>
      </c>
      <c r="N510">
        <v>23</v>
      </c>
      <c r="O510">
        <v>3</v>
      </c>
      <c r="P510">
        <v>381261400</v>
      </c>
      <c r="Q510">
        <v>3.7134554737787022</v>
      </c>
    </row>
    <row r="511" spans="1:17" x14ac:dyDescent="0.25">
      <c r="A511" t="str">
        <f t="shared" ca="1" si="7"/>
        <v>CUNDINAMARCA;COTA;GRANDE</v>
      </c>
      <c r="B511" t="str">
        <f ca="1">+IFERROR(_xlfn.XLOOKUP(C511,DIVIPOLA!G:G,DIVIPOLA!F:F),C511)</f>
        <v>CUNDINAMARCA</v>
      </c>
      <c r="C511" t="s">
        <v>29</v>
      </c>
      <c r="D511" t="s">
        <v>177</v>
      </c>
      <c r="E511" t="s">
        <v>332</v>
      </c>
      <c r="F511">
        <v>6</v>
      </c>
      <c r="G511">
        <v>1.5424164524421591</v>
      </c>
      <c r="H511">
        <v>0</v>
      </c>
      <c r="I511">
        <v>0</v>
      </c>
      <c r="J511">
        <v>411</v>
      </c>
      <c r="K511">
        <v>69</v>
      </c>
      <c r="L511">
        <v>144</v>
      </c>
      <c r="M511">
        <v>26</v>
      </c>
      <c r="N511">
        <v>96</v>
      </c>
      <c r="O511">
        <v>17</v>
      </c>
      <c r="P511">
        <v>271700000</v>
      </c>
      <c r="Q511">
        <v>2.6463362203088829</v>
      </c>
    </row>
    <row r="512" spans="1:17" x14ac:dyDescent="0.25">
      <c r="A512" t="str">
        <f t="shared" ca="1" si="7"/>
        <v>CUNDINAMARCA;FUNZA;GRANDE</v>
      </c>
      <c r="B512" t="str">
        <f ca="1">+IFERROR(_xlfn.XLOOKUP(C512,DIVIPOLA!G:G,DIVIPOLA!F:F),C512)</f>
        <v>CUNDINAMARCA</v>
      </c>
      <c r="C512" t="s">
        <v>29</v>
      </c>
      <c r="D512" t="s">
        <v>180</v>
      </c>
      <c r="E512" t="s">
        <v>332</v>
      </c>
      <c r="F512">
        <v>2</v>
      </c>
      <c r="G512">
        <v>0.51413881748071977</v>
      </c>
      <c r="H512">
        <v>0</v>
      </c>
      <c r="I512">
        <v>0</v>
      </c>
      <c r="J512">
        <v>180</v>
      </c>
      <c r="K512">
        <v>55</v>
      </c>
      <c r="L512">
        <v>25</v>
      </c>
      <c r="M512">
        <v>8</v>
      </c>
      <c r="N512">
        <v>171</v>
      </c>
      <c r="O512">
        <v>28</v>
      </c>
      <c r="P512">
        <v>151519550</v>
      </c>
      <c r="Q512">
        <v>1.4757882710706769</v>
      </c>
    </row>
    <row r="513" spans="1:17" x14ac:dyDescent="0.25">
      <c r="A513" t="str">
        <f t="shared" ca="1" si="7"/>
        <v>CUNDINAMARCA;FÓMEQUE;GRANDE</v>
      </c>
      <c r="B513" t="str">
        <f ca="1">+IFERROR(_xlfn.XLOOKUP(C513,DIVIPOLA!G:G,DIVIPOLA!F:F),C513)</f>
        <v>CUNDINAMARCA</v>
      </c>
      <c r="C513" t="s">
        <v>29</v>
      </c>
      <c r="D513" t="s">
        <v>182</v>
      </c>
      <c r="E513" t="s">
        <v>332</v>
      </c>
      <c r="F513">
        <v>1</v>
      </c>
      <c r="G513">
        <v>0.25706940874035988</v>
      </c>
      <c r="H513">
        <v>0</v>
      </c>
      <c r="I513">
        <v>0</v>
      </c>
      <c r="J513">
        <v>26</v>
      </c>
      <c r="K513">
        <v>33</v>
      </c>
      <c r="L513">
        <v>0</v>
      </c>
      <c r="M513">
        <v>0</v>
      </c>
      <c r="N513">
        <v>0</v>
      </c>
      <c r="O513">
        <v>0</v>
      </c>
      <c r="P513">
        <v>28201550</v>
      </c>
      <c r="Q513">
        <v>0.27468083634100843</v>
      </c>
    </row>
    <row r="514" spans="1:17" x14ac:dyDescent="0.25">
      <c r="A514" t="str">
        <f t="shared" ca="1" si="7"/>
        <v>CUNDINAMARCA;MADRID;GRANDE</v>
      </c>
      <c r="B514" t="str">
        <f ca="1">+IFERROR(_xlfn.XLOOKUP(C514,DIVIPOLA!G:G,DIVIPOLA!F:F),C514)</f>
        <v>CUNDINAMARCA</v>
      </c>
      <c r="C514" t="s">
        <v>29</v>
      </c>
      <c r="D514" t="s">
        <v>191</v>
      </c>
      <c r="E514" t="s">
        <v>332</v>
      </c>
      <c r="F514">
        <v>3</v>
      </c>
      <c r="G514">
        <v>0.77120822622107965</v>
      </c>
      <c r="H514">
        <v>0</v>
      </c>
      <c r="I514">
        <v>0</v>
      </c>
      <c r="J514">
        <v>262</v>
      </c>
      <c r="K514">
        <v>15</v>
      </c>
      <c r="L514">
        <v>0</v>
      </c>
      <c r="M514">
        <v>0</v>
      </c>
      <c r="N514">
        <v>0</v>
      </c>
      <c r="O514">
        <v>0</v>
      </c>
      <c r="P514">
        <v>111956000</v>
      </c>
      <c r="Q514">
        <v>1.0904424655167511</v>
      </c>
    </row>
    <row r="515" spans="1:17" x14ac:dyDescent="0.25">
      <c r="A515" t="str">
        <f t="shared" ref="A515:A578" ca="1" si="8">B515&amp;";"&amp;D515&amp;";"&amp;E515</f>
        <v>CUNDINAMARCA;MOSQUERA;GRANDE</v>
      </c>
      <c r="B515" t="str">
        <f ca="1">+IFERROR(_xlfn.XLOOKUP(C515,DIVIPOLA!G:G,DIVIPOLA!F:F),C515)</f>
        <v>CUNDINAMARCA</v>
      </c>
      <c r="C515" t="s">
        <v>29</v>
      </c>
      <c r="D515" t="s">
        <v>193</v>
      </c>
      <c r="E515" t="s">
        <v>332</v>
      </c>
      <c r="F515">
        <v>2</v>
      </c>
      <c r="G515">
        <v>0.51413881748071977</v>
      </c>
      <c r="H515">
        <v>5</v>
      </c>
      <c r="I515">
        <v>10</v>
      </c>
      <c r="J515">
        <v>61</v>
      </c>
      <c r="K515">
        <v>20</v>
      </c>
      <c r="L515">
        <v>2</v>
      </c>
      <c r="M515">
        <v>0</v>
      </c>
      <c r="N515">
        <v>11</v>
      </c>
      <c r="O515">
        <v>0</v>
      </c>
      <c r="P515">
        <v>45461650</v>
      </c>
      <c r="Q515">
        <v>0.44279282675747272</v>
      </c>
    </row>
    <row r="516" spans="1:17" x14ac:dyDescent="0.25">
      <c r="A516" t="str">
        <f t="shared" ca="1" si="8"/>
        <v>CUNDINAMARCA;SOACHA;GRANDE</v>
      </c>
      <c r="B516" t="str">
        <f ca="1">+IFERROR(_xlfn.XLOOKUP(C516,DIVIPOLA!G:G,DIVIPOLA!F:F),C516)</f>
        <v>CUNDINAMARCA</v>
      </c>
      <c r="C516" t="s">
        <v>29</v>
      </c>
      <c r="D516" t="s">
        <v>200</v>
      </c>
      <c r="E516" t="s">
        <v>332</v>
      </c>
      <c r="F516">
        <v>3</v>
      </c>
      <c r="G516">
        <v>0.77120822622107965</v>
      </c>
      <c r="H516">
        <v>0</v>
      </c>
      <c r="I516">
        <v>0</v>
      </c>
      <c r="J516">
        <v>553</v>
      </c>
      <c r="K516">
        <v>97</v>
      </c>
      <c r="L516">
        <v>633</v>
      </c>
      <c r="M516">
        <v>57</v>
      </c>
      <c r="N516">
        <v>97</v>
      </c>
      <c r="O516">
        <v>11</v>
      </c>
      <c r="P516">
        <v>488019350</v>
      </c>
      <c r="Q516">
        <v>4.7532693489753326</v>
      </c>
    </row>
    <row r="517" spans="1:17" x14ac:dyDescent="0.25">
      <c r="A517" t="str">
        <f t="shared" ca="1" si="8"/>
        <v>CUNDINAMARCA;TENJO;GRANDE</v>
      </c>
      <c r="B517" t="str">
        <f ca="1">+IFERROR(_xlfn.XLOOKUP(C517,DIVIPOLA!G:G,DIVIPOLA!F:F),C517)</f>
        <v>CUNDINAMARCA</v>
      </c>
      <c r="C517" t="s">
        <v>29</v>
      </c>
      <c r="D517" t="s">
        <v>204</v>
      </c>
      <c r="E517" t="s">
        <v>332</v>
      </c>
      <c r="F517">
        <v>3</v>
      </c>
      <c r="G517">
        <v>0.77120822622107965</v>
      </c>
      <c r="H517">
        <v>0</v>
      </c>
      <c r="I517">
        <v>0</v>
      </c>
      <c r="J517">
        <v>141</v>
      </c>
      <c r="K517">
        <v>9</v>
      </c>
      <c r="L517">
        <v>112</v>
      </c>
      <c r="M517">
        <v>4</v>
      </c>
      <c r="N517">
        <v>60</v>
      </c>
      <c r="O517">
        <v>11</v>
      </c>
      <c r="P517">
        <v>108521075</v>
      </c>
      <c r="Q517">
        <v>1.056986571363109</v>
      </c>
    </row>
    <row r="518" spans="1:17" x14ac:dyDescent="0.25">
      <c r="A518" t="str">
        <f t="shared" ca="1" si="8"/>
        <v>CUNDINAMARCA;TOCANCIPÁ;GRANDE</v>
      </c>
      <c r="B518" t="str">
        <f ca="1">+IFERROR(_xlfn.XLOOKUP(C518,DIVIPOLA!G:G,DIVIPOLA!F:F),C518)</f>
        <v>CUNDINAMARCA</v>
      </c>
      <c r="C518" t="s">
        <v>29</v>
      </c>
      <c r="D518" t="s">
        <v>206</v>
      </c>
      <c r="E518" t="s">
        <v>332</v>
      </c>
      <c r="F518">
        <v>3</v>
      </c>
      <c r="G518">
        <v>0.77120822622107965</v>
      </c>
      <c r="H518">
        <v>0</v>
      </c>
      <c r="I518">
        <v>0</v>
      </c>
      <c r="J518">
        <v>142</v>
      </c>
      <c r="K518">
        <v>46</v>
      </c>
      <c r="L518">
        <v>39</v>
      </c>
      <c r="M518">
        <v>3</v>
      </c>
      <c r="N518">
        <v>13</v>
      </c>
      <c r="O518">
        <v>1</v>
      </c>
      <c r="P518">
        <v>95662125</v>
      </c>
      <c r="Q518">
        <v>0.93174142914691171</v>
      </c>
    </row>
    <row r="519" spans="1:17" x14ac:dyDescent="0.25">
      <c r="A519" t="str">
        <f t="shared" ca="1" si="8"/>
        <v>CÓRDOBA;CERETÉ;GRANDE</v>
      </c>
      <c r="B519" t="str">
        <f ca="1">+IFERROR(_xlfn.XLOOKUP(C519,DIVIPOLA!G:G,DIVIPOLA!F:F),C519)</f>
        <v>CÓRDOBA</v>
      </c>
      <c r="C519" t="s">
        <v>30</v>
      </c>
      <c r="D519" t="s">
        <v>213</v>
      </c>
      <c r="E519" t="s">
        <v>332</v>
      </c>
      <c r="F519">
        <v>1</v>
      </c>
      <c r="G519">
        <v>1.1111111111111109</v>
      </c>
      <c r="H519">
        <v>0</v>
      </c>
      <c r="I519">
        <v>0</v>
      </c>
      <c r="J519">
        <v>176</v>
      </c>
      <c r="K519">
        <v>69</v>
      </c>
      <c r="L519">
        <v>72</v>
      </c>
      <c r="M519">
        <v>36</v>
      </c>
      <c r="N519">
        <v>705</v>
      </c>
      <c r="O519">
        <v>82</v>
      </c>
      <c r="P519">
        <v>312118625</v>
      </c>
      <c r="Q519">
        <v>4.0580943890363574</v>
      </c>
    </row>
    <row r="520" spans="1:17" x14ac:dyDescent="0.25">
      <c r="A520" t="str">
        <f t="shared" ca="1" si="8"/>
        <v>CÓRDOBA;MONTERÍA;GRANDE</v>
      </c>
      <c r="B520" t="str">
        <f ca="1">+IFERROR(_xlfn.XLOOKUP(C520,DIVIPOLA!G:G,DIVIPOLA!F:F),C520)</f>
        <v>CÓRDOBA</v>
      </c>
      <c r="C520" t="s">
        <v>30</v>
      </c>
      <c r="D520" t="s">
        <v>218</v>
      </c>
      <c r="E520" t="s">
        <v>332</v>
      </c>
      <c r="F520">
        <v>11</v>
      </c>
      <c r="G520">
        <v>12.22222222222222</v>
      </c>
      <c r="H520">
        <v>4</v>
      </c>
      <c r="I520">
        <v>2</v>
      </c>
      <c r="J520">
        <v>1151</v>
      </c>
      <c r="K520">
        <v>863</v>
      </c>
      <c r="L520">
        <v>1585</v>
      </c>
      <c r="M520">
        <v>576</v>
      </c>
      <c r="N520">
        <v>520</v>
      </c>
      <c r="O520">
        <v>213</v>
      </c>
      <c r="P520">
        <v>1737151000</v>
      </c>
      <c r="Q520">
        <v>22.58603672244454</v>
      </c>
    </row>
    <row r="521" spans="1:17" x14ac:dyDescent="0.25">
      <c r="A521" t="str">
        <f t="shared" ca="1" si="8"/>
        <v>HUILA;NEIVA;GRANDE</v>
      </c>
      <c r="B521" t="str">
        <f ca="1">+IFERROR(_xlfn.XLOOKUP(C521,DIVIPOLA!G:G,DIVIPOLA!F:F),C521)</f>
        <v>HUILA</v>
      </c>
      <c r="C521" t="s">
        <v>32</v>
      </c>
      <c r="D521" t="s">
        <v>227</v>
      </c>
      <c r="E521" t="s">
        <v>332</v>
      </c>
      <c r="F521">
        <v>4</v>
      </c>
      <c r="G521">
        <v>4.4943820224719104</v>
      </c>
      <c r="H521">
        <v>8</v>
      </c>
      <c r="I521">
        <v>0</v>
      </c>
      <c r="J521">
        <v>524</v>
      </c>
      <c r="K521">
        <v>340</v>
      </c>
      <c r="L521">
        <v>146</v>
      </c>
      <c r="M521">
        <v>71</v>
      </c>
      <c r="N521">
        <v>343</v>
      </c>
      <c r="O521">
        <v>110</v>
      </c>
      <c r="P521">
        <v>567126950</v>
      </c>
      <c r="Q521">
        <v>23.078170321336959</v>
      </c>
    </row>
    <row r="522" spans="1:17" x14ac:dyDescent="0.25">
      <c r="A522" t="str">
        <f t="shared" ca="1" si="8"/>
        <v>MAGDALENA;SANTA MARTA;GRANDE</v>
      </c>
      <c r="B522" t="str">
        <f ca="1">+IFERROR(_xlfn.XLOOKUP(C522,DIVIPOLA!G:G,DIVIPOLA!F:F),C522)</f>
        <v>MAGDALENA</v>
      </c>
      <c r="C522" t="s">
        <v>33</v>
      </c>
      <c r="D522" t="s">
        <v>239</v>
      </c>
      <c r="E522" t="s">
        <v>332</v>
      </c>
      <c r="F522">
        <v>3</v>
      </c>
      <c r="G522">
        <v>4.2857142857142856</v>
      </c>
      <c r="H522">
        <v>0</v>
      </c>
      <c r="I522">
        <v>0</v>
      </c>
      <c r="J522">
        <v>40</v>
      </c>
      <c r="K522">
        <v>29</v>
      </c>
      <c r="L522">
        <v>0</v>
      </c>
      <c r="M522">
        <v>0</v>
      </c>
      <c r="N522">
        <v>0</v>
      </c>
      <c r="O522">
        <v>0</v>
      </c>
      <c r="P522">
        <v>32310200</v>
      </c>
      <c r="Q522">
        <v>1.9547379922409001</v>
      </c>
    </row>
    <row r="523" spans="1:17" x14ac:dyDescent="0.25">
      <c r="A523" t="str">
        <f t="shared" ca="1" si="8"/>
        <v>META;BARRANCA DE UPÍA;GRANDE</v>
      </c>
      <c r="B523" t="str">
        <f ca="1">+IFERROR(_xlfn.XLOOKUP(C523,DIVIPOLA!G:G,DIVIPOLA!F:F),C523)</f>
        <v>META</v>
      </c>
      <c r="C523" t="s">
        <v>34</v>
      </c>
      <c r="D523" t="s">
        <v>241</v>
      </c>
      <c r="E523" t="s">
        <v>332</v>
      </c>
      <c r="F523">
        <v>1</v>
      </c>
      <c r="G523">
        <v>0.78740157480314954</v>
      </c>
      <c r="H523">
        <v>0</v>
      </c>
      <c r="I523">
        <v>0</v>
      </c>
      <c r="J523">
        <v>27</v>
      </c>
      <c r="K523">
        <v>10</v>
      </c>
      <c r="L523">
        <v>7</v>
      </c>
      <c r="M523">
        <v>5</v>
      </c>
      <c r="N523">
        <v>27</v>
      </c>
      <c r="O523">
        <v>8</v>
      </c>
      <c r="P523">
        <v>27365000</v>
      </c>
      <c r="Q523">
        <v>1.4986742428624751</v>
      </c>
    </row>
    <row r="524" spans="1:17" x14ac:dyDescent="0.25">
      <c r="A524" t="str">
        <f t="shared" ca="1" si="8"/>
        <v>META;VILLAVICENCIO;GRANDE</v>
      </c>
      <c r="B524" t="str">
        <f ca="1">+IFERROR(_xlfn.XLOOKUP(C524,DIVIPOLA!G:G,DIVIPOLA!F:F),C524)</f>
        <v>META</v>
      </c>
      <c r="C524" t="s">
        <v>34</v>
      </c>
      <c r="D524" t="s">
        <v>246</v>
      </c>
      <c r="E524" t="s">
        <v>332</v>
      </c>
      <c r="F524">
        <v>2</v>
      </c>
      <c r="G524">
        <v>1.5748031496062991</v>
      </c>
      <c r="H524">
        <v>0</v>
      </c>
      <c r="I524">
        <v>0</v>
      </c>
      <c r="J524">
        <v>77</v>
      </c>
      <c r="K524">
        <v>85</v>
      </c>
      <c r="L524">
        <v>58</v>
      </c>
      <c r="M524">
        <v>52</v>
      </c>
      <c r="N524">
        <v>67</v>
      </c>
      <c r="O524">
        <v>20</v>
      </c>
      <c r="P524">
        <v>131748500</v>
      </c>
      <c r="Q524">
        <v>7.2153511231780296</v>
      </c>
    </row>
    <row r="525" spans="1:17" x14ac:dyDescent="0.25">
      <c r="A525" t="str">
        <f t="shared" ca="1" si="8"/>
        <v>NARIÑO;PASTO;GRANDE</v>
      </c>
      <c r="B525" t="str">
        <f ca="1">+IFERROR(_xlfn.XLOOKUP(C525,DIVIPOLA!G:G,DIVIPOLA!F:F),C525)</f>
        <v>NARIÑO</v>
      </c>
      <c r="C525" t="s">
        <v>35</v>
      </c>
      <c r="D525" t="s">
        <v>250</v>
      </c>
      <c r="E525" t="s">
        <v>332</v>
      </c>
      <c r="F525">
        <v>1</v>
      </c>
      <c r="G525">
        <v>1.149425287356322</v>
      </c>
      <c r="H525">
        <v>0</v>
      </c>
      <c r="I525">
        <v>0</v>
      </c>
      <c r="J525">
        <v>63</v>
      </c>
      <c r="K525">
        <v>4</v>
      </c>
      <c r="L525">
        <v>144</v>
      </c>
      <c r="M525">
        <v>7</v>
      </c>
      <c r="N525">
        <v>47</v>
      </c>
      <c r="O525">
        <v>0</v>
      </c>
      <c r="P525">
        <v>83203575</v>
      </c>
      <c r="Q525">
        <v>7.7068964427277269</v>
      </c>
    </row>
    <row r="526" spans="1:17" x14ac:dyDescent="0.25">
      <c r="A526" t="str">
        <f t="shared" ca="1" si="8"/>
        <v>NORTE_DE_SANTANDER;LOS PATIOS;GRANDE</v>
      </c>
      <c r="B526" t="str">
        <f ca="1">+IFERROR(_xlfn.XLOOKUP(C526,DIVIPOLA!G:G,DIVIPOLA!F:F),C526)</f>
        <v>NORTE_DE_SANTANDER</v>
      </c>
      <c r="C526" t="s">
        <v>1186</v>
      </c>
      <c r="D526" t="s">
        <v>257</v>
      </c>
      <c r="E526" t="s">
        <v>332</v>
      </c>
      <c r="F526">
        <v>1</v>
      </c>
      <c r="G526">
        <v>0.36496350364963498</v>
      </c>
      <c r="H526">
        <v>0</v>
      </c>
      <c r="I526">
        <v>0</v>
      </c>
      <c r="J526">
        <v>45</v>
      </c>
      <c r="K526">
        <v>11</v>
      </c>
      <c r="L526">
        <v>38</v>
      </c>
      <c r="M526">
        <v>49</v>
      </c>
      <c r="N526">
        <v>7</v>
      </c>
      <c r="O526">
        <v>0</v>
      </c>
      <c r="P526">
        <v>53625000</v>
      </c>
      <c r="Q526">
        <v>1.163668000018619</v>
      </c>
    </row>
    <row r="527" spans="1:17" x14ac:dyDescent="0.25">
      <c r="A527" t="str">
        <f t="shared" ca="1" si="8"/>
        <v>NORTE_DE_SANTANDER;OCAÑA;GRANDE</v>
      </c>
      <c r="B527" t="str">
        <f ca="1">+IFERROR(_xlfn.XLOOKUP(C527,DIVIPOLA!G:G,DIVIPOLA!F:F),C527)</f>
        <v>NORTE_DE_SANTANDER</v>
      </c>
      <c r="C527" t="s">
        <v>1186</v>
      </c>
      <c r="D527" t="s">
        <v>258</v>
      </c>
      <c r="E527" t="s">
        <v>332</v>
      </c>
      <c r="F527">
        <v>1</v>
      </c>
      <c r="G527">
        <v>0.36496350364963498</v>
      </c>
      <c r="H527">
        <v>0</v>
      </c>
      <c r="I527">
        <v>0</v>
      </c>
      <c r="J527">
        <v>117</v>
      </c>
      <c r="K527">
        <v>104</v>
      </c>
      <c r="L527">
        <v>42</v>
      </c>
      <c r="M527">
        <v>25</v>
      </c>
      <c r="N527">
        <v>24</v>
      </c>
      <c r="O527">
        <v>44</v>
      </c>
      <c r="P527">
        <v>141786775</v>
      </c>
      <c r="Q527">
        <v>3.076787559782562</v>
      </c>
    </row>
    <row r="528" spans="1:17" x14ac:dyDescent="0.25">
      <c r="A528" t="str">
        <f t="shared" ca="1" si="8"/>
        <v>NORTE_DE_SANTANDER;SAN JOSÉ DE CÚCUTA;GRANDE</v>
      </c>
      <c r="B528" t="str">
        <f ca="1">+IFERROR(_xlfn.XLOOKUP(C528,DIVIPOLA!G:G,DIVIPOLA!F:F),C528)</f>
        <v>NORTE_DE_SANTANDER</v>
      </c>
      <c r="C528" t="s">
        <v>1186</v>
      </c>
      <c r="D528" t="s">
        <v>260</v>
      </c>
      <c r="E528" t="s">
        <v>332</v>
      </c>
      <c r="F528">
        <v>10</v>
      </c>
      <c r="G528">
        <v>3.6496350364963499</v>
      </c>
      <c r="H528">
        <v>8</v>
      </c>
      <c r="I528">
        <v>0</v>
      </c>
      <c r="J528">
        <v>835</v>
      </c>
      <c r="K528">
        <v>429</v>
      </c>
      <c r="L528">
        <v>208</v>
      </c>
      <c r="M528">
        <v>38</v>
      </c>
      <c r="N528">
        <v>36</v>
      </c>
      <c r="O528">
        <v>24</v>
      </c>
      <c r="P528">
        <v>648724050</v>
      </c>
      <c r="Q528">
        <v>14.077378421025241</v>
      </c>
    </row>
    <row r="529" spans="1:17" x14ac:dyDescent="0.25">
      <c r="A529" t="str">
        <f t="shared" ca="1" si="8"/>
        <v>PUTUMAYO;PUERTO ASÍS;GRANDE</v>
      </c>
      <c r="B529" t="str">
        <f ca="1">+IFERROR(_xlfn.XLOOKUP(C529,DIVIPOLA!G:G,DIVIPOLA!F:F),C529)</f>
        <v>PUTUMAYO</v>
      </c>
      <c r="C529" t="s">
        <v>36</v>
      </c>
      <c r="D529" t="s">
        <v>266</v>
      </c>
      <c r="E529" t="s">
        <v>332</v>
      </c>
      <c r="F529">
        <v>1</v>
      </c>
      <c r="G529">
        <v>7.1428571428571423</v>
      </c>
      <c r="H529">
        <v>0</v>
      </c>
      <c r="I529">
        <v>0</v>
      </c>
      <c r="J529">
        <v>6</v>
      </c>
      <c r="K529">
        <v>11</v>
      </c>
      <c r="L529">
        <v>0</v>
      </c>
      <c r="M529">
        <v>0</v>
      </c>
      <c r="N529">
        <v>7</v>
      </c>
      <c r="O529">
        <v>0</v>
      </c>
      <c r="P529">
        <v>9832550</v>
      </c>
      <c r="Q529">
        <v>7.655654946417501</v>
      </c>
    </row>
    <row r="530" spans="1:17" x14ac:dyDescent="0.25">
      <c r="A530" t="str">
        <f t="shared" ca="1" si="8"/>
        <v>QUINDÍO;ARMENIA;GRANDE</v>
      </c>
      <c r="B530" t="str">
        <f ca="1">+IFERROR(_xlfn.XLOOKUP(C530,DIVIPOLA!G:G,DIVIPOLA!F:F),C530)</f>
        <v>QUINDÍO</v>
      </c>
      <c r="C530" t="s">
        <v>37</v>
      </c>
      <c r="D530" t="s">
        <v>51</v>
      </c>
      <c r="E530" t="s">
        <v>332</v>
      </c>
      <c r="F530">
        <v>4</v>
      </c>
      <c r="G530">
        <v>4.1237113402061851</v>
      </c>
      <c r="H530">
        <v>3</v>
      </c>
      <c r="I530">
        <v>10</v>
      </c>
      <c r="J530">
        <v>1095</v>
      </c>
      <c r="K530">
        <v>332</v>
      </c>
      <c r="L530">
        <v>356</v>
      </c>
      <c r="M530">
        <v>77</v>
      </c>
      <c r="N530">
        <v>584</v>
      </c>
      <c r="O530">
        <v>91</v>
      </c>
      <c r="P530">
        <v>897174525</v>
      </c>
      <c r="Q530">
        <v>14.714736756594601</v>
      </c>
    </row>
    <row r="531" spans="1:17" x14ac:dyDescent="0.25">
      <c r="A531" t="str">
        <f t="shared" ca="1" si="8"/>
        <v>QUINDÍO;QUIMBAYA;GRANDE</v>
      </c>
      <c r="B531" t="str">
        <f ca="1">+IFERROR(_xlfn.XLOOKUP(C531,DIVIPOLA!G:G,DIVIPOLA!F:F),C531)</f>
        <v>QUINDÍO</v>
      </c>
      <c r="C531" t="s">
        <v>37</v>
      </c>
      <c r="D531" t="s">
        <v>274</v>
      </c>
      <c r="E531" t="s">
        <v>332</v>
      </c>
      <c r="F531">
        <v>2</v>
      </c>
      <c r="G531">
        <v>2.061855670103093</v>
      </c>
      <c r="H531">
        <v>0</v>
      </c>
      <c r="I531">
        <v>2</v>
      </c>
      <c r="J531">
        <v>102</v>
      </c>
      <c r="K531">
        <v>89</v>
      </c>
      <c r="L531">
        <v>0</v>
      </c>
      <c r="M531">
        <v>0</v>
      </c>
      <c r="N531">
        <v>0</v>
      </c>
      <c r="O531">
        <v>0</v>
      </c>
      <c r="P531">
        <v>88304450</v>
      </c>
      <c r="Q531">
        <v>1.4482987423053171</v>
      </c>
    </row>
    <row r="532" spans="1:17" x14ac:dyDescent="0.25">
      <c r="A532" t="str">
        <f t="shared" ca="1" si="8"/>
        <v>RISARALDA;DOSQUEBRADAS;GRANDE</v>
      </c>
      <c r="B532" t="str">
        <f ca="1">+IFERROR(_xlfn.XLOOKUP(C532,DIVIPOLA!G:G,DIVIPOLA!F:F),C532)</f>
        <v>RISARALDA</v>
      </c>
      <c r="C532" t="s">
        <v>38</v>
      </c>
      <c r="D532" t="s">
        <v>275</v>
      </c>
      <c r="E532" t="s">
        <v>332</v>
      </c>
      <c r="F532">
        <v>4</v>
      </c>
      <c r="G532">
        <v>1.941747572815534</v>
      </c>
      <c r="H532">
        <v>0</v>
      </c>
      <c r="I532">
        <v>0</v>
      </c>
      <c r="J532">
        <v>535</v>
      </c>
      <c r="K532">
        <v>191</v>
      </c>
      <c r="L532">
        <v>403</v>
      </c>
      <c r="M532">
        <v>104</v>
      </c>
      <c r="N532">
        <v>153</v>
      </c>
      <c r="O532">
        <v>50</v>
      </c>
      <c r="P532">
        <v>504514075</v>
      </c>
      <c r="Q532">
        <v>4.2546546552472559</v>
      </c>
    </row>
    <row r="533" spans="1:17" x14ac:dyDescent="0.25">
      <c r="A533" t="str">
        <f t="shared" ca="1" si="8"/>
        <v>RISARALDA;PEREIRA;GRANDE</v>
      </c>
      <c r="B533" t="str">
        <f ca="1">+IFERROR(_xlfn.XLOOKUP(C533,DIVIPOLA!G:G,DIVIPOLA!F:F),C533)</f>
        <v>RISARALDA</v>
      </c>
      <c r="C533" t="s">
        <v>38</v>
      </c>
      <c r="D533" t="s">
        <v>277</v>
      </c>
      <c r="E533" t="s">
        <v>332</v>
      </c>
      <c r="F533">
        <v>8</v>
      </c>
      <c r="G533">
        <v>3.883495145631068</v>
      </c>
      <c r="H533">
        <v>0</v>
      </c>
      <c r="I533">
        <v>3</v>
      </c>
      <c r="J533">
        <v>1897</v>
      </c>
      <c r="K533">
        <v>435</v>
      </c>
      <c r="L533">
        <v>1208</v>
      </c>
      <c r="M533">
        <v>79</v>
      </c>
      <c r="N533">
        <v>1216</v>
      </c>
      <c r="O533">
        <v>39</v>
      </c>
      <c r="P533">
        <v>1597550175</v>
      </c>
      <c r="Q533">
        <v>13.47241757141229</v>
      </c>
    </row>
    <row r="534" spans="1:17" x14ac:dyDescent="0.25">
      <c r="A534" t="str">
        <f t="shared" ca="1" si="8"/>
        <v>RISARALDA;SANTA ROSA DE CABAL;GRANDE</v>
      </c>
      <c r="B534" t="str">
        <f ca="1">+IFERROR(_xlfn.XLOOKUP(C534,DIVIPOLA!G:G,DIVIPOLA!F:F),C534)</f>
        <v>RISARALDA</v>
      </c>
      <c r="C534" t="s">
        <v>38</v>
      </c>
      <c r="D534" t="s">
        <v>278</v>
      </c>
      <c r="E534" t="s">
        <v>332</v>
      </c>
      <c r="F534">
        <v>1</v>
      </c>
      <c r="G534">
        <v>0.48543689320388339</v>
      </c>
      <c r="H534">
        <v>0</v>
      </c>
      <c r="I534">
        <v>1</v>
      </c>
      <c r="J534">
        <v>126</v>
      </c>
      <c r="K534">
        <v>181</v>
      </c>
      <c r="L534">
        <v>65</v>
      </c>
      <c r="M534">
        <v>33</v>
      </c>
      <c r="N534">
        <v>11</v>
      </c>
      <c r="O534">
        <v>10</v>
      </c>
      <c r="P534">
        <v>184746575</v>
      </c>
      <c r="Q534">
        <v>1.557999893986578</v>
      </c>
    </row>
    <row r="535" spans="1:17" x14ac:dyDescent="0.25">
      <c r="A535" t="str">
        <f t="shared" ca="1" si="8"/>
        <v>SANTANDER;BUCARAMANGA;GRANDE</v>
      </c>
      <c r="B535" t="str">
        <f ca="1">+IFERROR(_xlfn.XLOOKUP(C535,DIVIPOLA!G:G,DIVIPOLA!F:F),C535)</f>
        <v>SANTANDER</v>
      </c>
      <c r="C535" t="s">
        <v>39</v>
      </c>
      <c r="D535" t="s">
        <v>283</v>
      </c>
      <c r="E535" t="s">
        <v>332</v>
      </c>
      <c r="F535">
        <v>15</v>
      </c>
      <c r="G535">
        <v>3.685503685503686</v>
      </c>
      <c r="H535">
        <v>1</v>
      </c>
      <c r="I535">
        <v>0</v>
      </c>
      <c r="J535">
        <v>1274</v>
      </c>
      <c r="K535">
        <v>456</v>
      </c>
      <c r="L535">
        <v>444</v>
      </c>
      <c r="M535">
        <v>100</v>
      </c>
      <c r="N535">
        <v>520</v>
      </c>
      <c r="O535">
        <v>71</v>
      </c>
      <c r="P535">
        <v>1027787150</v>
      </c>
      <c r="Q535">
        <v>5.1351741065875718</v>
      </c>
    </row>
    <row r="536" spans="1:17" x14ac:dyDescent="0.25">
      <c r="A536" t="str">
        <f t="shared" ca="1" si="8"/>
        <v>SANTANDER;FLORIDABLANCA;GRANDE</v>
      </c>
      <c r="B536" t="str">
        <f ca="1">+IFERROR(_xlfn.XLOOKUP(C536,DIVIPOLA!G:G,DIVIPOLA!F:F),C536)</f>
        <v>SANTANDER</v>
      </c>
      <c r="C536" t="s">
        <v>39</v>
      </c>
      <c r="D536" t="s">
        <v>284</v>
      </c>
      <c r="E536" t="s">
        <v>332</v>
      </c>
      <c r="F536">
        <v>1</v>
      </c>
      <c r="G536">
        <v>0.24570024570024571</v>
      </c>
      <c r="H536">
        <v>0</v>
      </c>
      <c r="I536">
        <v>0</v>
      </c>
      <c r="J536">
        <v>14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5460000</v>
      </c>
      <c r="Q536">
        <v>2.7280016705762609E-2</v>
      </c>
    </row>
    <row r="537" spans="1:17" x14ac:dyDescent="0.25">
      <c r="A537" t="str">
        <f t="shared" ca="1" si="8"/>
        <v>SANTANDER;GIRÓN;GRANDE</v>
      </c>
      <c r="B537" t="str">
        <f ca="1">+IFERROR(_xlfn.XLOOKUP(C537,DIVIPOLA!G:G,DIVIPOLA!F:F),C537)</f>
        <v>SANTANDER</v>
      </c>
      <c r="C537" t="s">
        <v>39</v>
      </c>
      <c r="D537" t="s">
        <v>285</v>
      </c>
      <c r="E537" t="s">
        <v>332</v>
      </c>
      <c r="F537">
        <v>4</v>
      </c>
      <c r="G537">
        <v>0.98280098280098283</v>
      </c>
      <c r="H537">
        <v>0</v>
      </c>
      <c r="I537">
        <v>0</v>
      </c>
      <c r="J537">
        <v>97</v>
      </c>
      <c r="K537">
        <v>42</v>
      </c>
      <c r="L537">
        <v>15</v>
      </c>
      <c r="M537">
        <v>3</v>
      </c>
      <c r="N537">
        <v>25</v>
      </c>
      <c r="O537">
        <v>5</v>
      </c>
      <c r="P537">
        <v>71240000</v>
      </c>
      <c r="Q537">
        <v>0.35593926558947409</v>
      </c>
    </row>
    <row r="538" spans="1:17" x14ac:dyDescent="0.25">
      <c r="A538" t="str">
        <f t="shared" ca="1" si="8"/>
        <v>SANTANDER;SAN GIL;GRANDE</v>
      </c>
      <c r="B538" t="str">
        <f ca="1">+IFERROR(_xlfn.XLOOKUP(C538,DIVIPOLA!G:G,DIVIPOLA!F:F),C538)</f>
        <v>SANTANDER</v>
      </c>
      <c r="C538" t="s">
        <v>39</v>
      </c>
      <c r="D538" t="s">
        <v>292</v>
      </c>
      <c r="E538" t="s">
        <v>332</v>
      </c>
      <c r="F538">
        <v>1</v>
      </c>
      <c r="G538">
        <v>0.24570024570024571</v>
      </c>
      <c r="H538">
        <v>0</v>
      </c>
      <c r="I538">
        <v>0</v>
      </c>
      <c r="J538">
        <v>43</v>
      </c>
      <c r="K538">
        <v>24</v>
      </c>
      <c r="L538">
        <v>19</v>
      </c>
      <c r="M538">
        <v>16</v>
      </c>
      <c r="N538">
        <v>10</v>
      </c>
      <c r="O538">
        <v>0</v>
      </c>
      <c r="P538">
        <v>43232150</v>
      </c>
      <c r="Q538">
        <v>0.21600252275202109</v>
      </c>
    </row>
    <row r="539" spans="1:17" x14ac:dyDescent="0.25">
      <c r="A539" t="str">
        <f t="shared" ca="1" si="8"/>
        <v>SUCRE;SINCELEJO;GRANDE</v>
      </c>
      <c r="B539" t="str">
        <f ca="1">+IFERROR(_xlfn.XLOOKUP(C539,DIVIPOLA!G:G,DIVIPOLA!F:F),C539)</f>
        <v>SUCRE</v>
      </c>
      <c r="C539" t="s">
        <v>40</v>
      </c>
      <c r="D539" t="s">
        <v>300</v>
      </c>
      <c r="E539" t="s">
        <v>332</v>
      </c>
      <c r="F539">
        <v>1</v>
      </c>
      <c r="G539">
        <v>3.5714285714285712</v>
      </c>
      <c r="H539">
        <v>0</v>
      </c>
      <c r="I539">
        <v>2</v>
      </c>
      <c r="J539">
        <v>39</v>
      </c>
      <c r="K539">
        <v>18</v>
      </c>
      <c r="L539">
        <v>91</v>
      </c>
      <c r="M539">
        <v>16</v>
      </c>
      <c r="N539">
        <v>63</v>
      </c>
      <c r="O539">
        <v>16</v>
      </c>
      <c r="P539">
        <v>73125000</v>
      </c>
      <c r="Q539">
        <v>13.364100462397881</v>
      </c>
    </row>
    <row r="540" spans="1:17" x14ac:dyDescent="0.25">
      <c r="A540" t="str">
        <f t="shared" ca="1" si="8"/>
        <v>TOLIMA;IBAGUÉ;GRANDE</v>
      </c>
      <c r="B540" t="str">
        <f ca="1">+IFERROR(_xlfn.XLOOKUP(C540,DIVIPOLA!G:G,DIVIPOLA!F:F),C540)</f>
        <v>TOLIMA</v>
      </c>
      <c r="C540" t="s">
        <v>41</v>
      </c>
      <c r="D540" t="s">
        <v>304</v>
      </c>
      <c r="E540" t="s">
        <v>332</v>
      </c>
      <c r="F540">
        <v>9</v>
      </c>
      <c r="G540">
        <v>5.7692307692307692</v>
      </c>
      <c r="H540">
        <v>7</v>
      </c>
      <c r="I540">
        <v>3</v>
      </c>
      <c r="J540">
        <v>835</v>
      </c>
      <c r="K540">
        <v>571</v>
      </c>
      <c r="L540">
        <v>782</v>
      </c>
      <c r="M540">
        <v>242</v>
      </c>
      <c r="N540">
        <v>323</v>
      </c>
      <c r="O540">
        <v>54</v>
      </c>
      <c r="P540">
        <v>1030025100</v>
      </c>
      <c r="Q540">
        <v>24.624030547301938</v>
      </c>
    </row>
    <row r="541" spans="1:17" x14ac:dyDescent="0.25">
      <c r="A541" t="str">
        <f t="shared" ca="1" si="8"/>
        <v>VALLE_DEL_CAUCA;CANDELARIA;GRANDE</v>
      </c>
      <c r="B541" t="str">
        <f ca="1">+IFERROR(_xlfn.XLOOKUP(C541,DIVIPOLA!G:G,DIVIPOLA!F:F),C541)</f>
        <v>VALLE_DEL_CAUCA</v>
      </c>
      <c r="C541" t="s">
        <v>1190</v>
      </c>
      <c r="D541" t="s">
        <v>315</v>
      </c>
      <c r="E541" t="s">
        <v>332</v>
      </c>
      <c r="F541">
        <v>1</v>
      </c>
      <c r="G541">
        <v>0.13386880856760369</v>
      </c>
      <c r="H541">
        <v>0</v>
      </c>
      <c r="I541">
        <v>0</v>
      </c>
      <c r="J541">
        <v>13</v>
      </c>
      <c r="K541">
        <v>0</v>
      </c>
      <c r="L541">
        <v>0</v>
      </c>
      <c r="M541">
        <v>0</v>
      </c>
      <c r="N541">
        <v>6</v>
      </c>
      <c r="O541">
        <v>2</v>
      </c>
      <c r="P541">
        <v>6890000</v>
      </c>
      <c r="Q541">
        <v>1.517578023929729E-2</v>
      </c>
    </row>
    <row r="542" spans="1:17" x14ac:dyDescent="0.25">
      <c r="A542" t="str">
        <f t="shared" ca="1" si="8"/>
        <v>VALLE_DEL_CAUCA;BUGA;GRANDE</v>
      </c>
      <c r="B542" t="str">
        <f ca="1">+IFERROR(_xlfn.XLOOKUP(C542,DIVIPOLA!G:G,DIVIPOLA!F:F),C542)</f>
        <v>VALLE_DEL_CAUCA</v>
      </c>
      <c r="C542" t="s">
        <v>1190</v>
      </c>
      <c r="D542" t="s">
        <v>1191</v>
      </c>
      <c r="E542" t="s">
        <v>332</v>
      </c>
      <c r="F542">
        <v>1</v>
      </c>
      <c r="G542">
        <v>0.13386880856760369</v>
      </c>
      <c r="H542">
        <v>4</v>
      </c>
      <c r="I542">
        <v>0</v>
      </c>
      <c r="J542">
        <v>242</v>
      </c>
      <c r="K542">
        <v>54</v>
      </c>
      <c r="L542">
        <v>195</v>
      </c>
      <c r="M542">
        <v>38</v>
      </c>
      <c r="N542">
        <v>143</v>
      </c>
      <c r="O542">
        <v>43</v>
      </c>
      <c r="P542">
        <v>239761600</v>
      </c>
      <c r="Q542">
        <v>0.5280942454894485</v>
      </c>
    </row>
    <row r="543" spans="1:17" x14ac:dyDescent="0.25">
      <c r="A543" t="str">
        <f t="shared" ca="1" si="8"/>
        <v>VALLE_DEL_CAUCA;CALI;GRANDE</v>
      </c>
      <c r="B543" t="str">
        <f ca="1">+IFERROR(_xlfn.XLOOKUP(C543,DIVIPOLA!G:G,DIVIPOLA!F:F),C543)</f>
        <v>VALLE_DEL_CAUCA</v>
      </c>
      <c r="C543" t="s">
        <v>1190</v>
      </c>
      <c r="D543" t="s">
        <v>1083</v>
      </c>
      <c r="E543" t="s">
        <v>332</v>
      </c>
      <c r="F543">
        <v>30</v>
      </c>
      <c r="G543">
        <v>4.0160642570281126</v>
      </c>
      <c r="H543">
        <v>15</v>
      </c>
      <c r="I543">
        <v>10</v>
      </c>
      <c r="J543">
        <v>2586</v>
      </c>
      <c r="K543">
        <v>975</v>
      </c>
      <c r="L543">
        <v>1819</v>
      </c>
      <c r="M543">
        <v>231</v>
      </c>
      <c r="N543">
        <v>2692</v>
      </c>
      <c r="O543">
        <v>306</v>
      </c>
      <c r="P543">
        <v>2778928750</v>
      </c>
      <c r="Q543">
        <v>6.1208145153360114</v>
      </c>
    </row>
    <row r="544" spans="1:17" x14ac:dyDescent="0.25">
      <c r="A544" t="str">
        <f t="shared" ca="1" si="8"/>
        <v>VALLE_DEL_CAUCA;YUMBO;GRANDE</v>
      </c>
      <c r="B544" t="str">
        <f ca="1">+IFERROR(_xlfn.XLOOKUP(C544,DIVIPOLA!G:G,DIVIPOLA!F:F),C544)</f>
        <v>VALLE_DEL_CAUCA</v>
      </c>
      <c r="C544" t="s">
        <v>1190</v>
      </c>
      <c r="D544" t="s">
        <v>329</v>
      </c>
      <c r="E544" t="s">
        <v>332</v>
      </c>
      <c r="F544">
        <v>6</v>
      </c>
      <c r="G544">
        <v>0.80321285140562237</v>
      </c>
      <c r="H544">
        <v>0</v>
      </c>
      <c r="I544">
        <v>4</v>
      </c>
      <c r="J544">
        <v>171</v>
      </c>
      <c r="K544">
        <v>19</v>
      </c>
      <c r="L544">
        <v>37</v>
      </c>
      <c r="M544">
        <v>0</v>
      </c>
      <c r="N544">
        <v>74</v>
      </c>
      <c r="O544">
        <v>3</v>
      </c>
      <c r="P544">
        <v>104515450</v>
      </c>
      <c r="Q544">
        <v>0.23020370113371019</v>
      </c>
    </row>
    <row r="545" spans="1:17" x14ac:dyDescent="0.25">
      <c r="A545" t="str">
        <f t="shared" ca="1" si="8"/>
        <v>ANTIOQUIA;AMAGÁ;MEDIANO</v>
      </c>
      <c r="B545" t="str">
        <f ca="1">+IFERROR(_xlfn.XLOOKUP(C545,DIVIPOLA!G:G,DIVIPOLA!F:F),C545)</f>
        <v>ANTIOQUIA</v>
      </c>
      <c r="C545" t="s">
        <v>17</v>
      </c>
      <c r="D545" t="s">
        <v>45</v>
      </c>
      <c r="E545" t="s">
        <v>333</v>
      </c>
      <c r="F545">
        <v>1</v>
      </c>
      <c r="G545">
        <v>5.2659294365455502E-2</v>
      </c>
      <c r="H545">
        <v>0</v>
      </c>
      <c r="I545">
        <v>0</v>
      </c>
      <c r="J545">
        <v>274</v>
      </c>
      <c r="K545">
        <v>151</v>
      </c>
      <c r="L545">
        <v>35</v>
      </c>
      <c r="M545">
        <v>46</v>
      </c>
      <c r="N545">
        <v>95</v>
      </c>
      <c r="O545">
        <v>18</v>
      </c>
      <c r="P545">
        <v>240265350</v>
      </c>
      <c r="Q545">
        <v>0.31326854087765083</v>
      </c>
    </row>
    <row r="546" spans="1:17" x14ac:dyDescent="0.25">
      <c r="A546" t="str">
        <f t="shared" ca="1" si="8"/>
        <v>ANTIOQUIA;APARTADÓ;MEDIANO</v>
      </c>
      <c r="B546" t="str">
        <f ca="1">+IFERROR(_xlfn.XLOOKUP(C546,DIVIPOLA!G:G,DIVIPOLA!F:F),C546)</f>
        <v>ANTIOQUIA</v>
      </c>
      <c r="C546" t="s">
        <v>17</v>
      </c>
      <c r="D546" t="s">
        <v>49</v>
      </c>
      <c r="E546" t="s">
        <v>333</v>
      </c>
      <c r="F546">
        <v>4</v>
      </c>
      <c r="G546">
        <v>0.21063717746182201</v>
      </c>
      <c r="H546">
        <v>0</v>
      </c>
      <c r="I546">
        <v>0</v>
      </c>
      <c r="J546">
        <v>42</v>
      </c>
      <c r="K546">
        <v>105</v>
      </c>
      <c r="L546">
        <v>9</v>
      </c>
      <c r="M546">
        <v>6</v>
      </c>
      <c r="N546">
        <v>4</v>
      </c>
      <c r="O546">
        <v>2</v>
      </c>
      <c r="P546">
        <v>79461200</v>
      </c>
      <c r="Q546">
        <v>0.1036050107948865</v>
      </c>
    </row>
    <row r="547" spans="1:17" x14ac:dyDescent="0.25">
      <c r="A547" t="str">
        <f t="shared" ca="1" si="8"/>
        <v>ANTIOQUIA;BELLO;MEDIANO</v>
      </c>
      <c r="B547" t="str">
        <f ca="1">+IFERROR(_xlfn.XLOOKUP(C547,DIVIPOLA!G:G,DIVIPOLA!F:F),C547)</f>
        <v>ANTIOQUIA</v>
      </c>
      <c r="C547" t="s">
        <v>17</v>
      </c>
      <c r="D547" t="s">
        <v>52</v>
      </c>
      <c r="E547" t="s">
        <v>333</v>
      </c>
      <c r="F547">
        <v>7</v>
      </c>
      <c r="G547">
        <v>0.36861506055818849</v>
      </c>
      <c r="H547">
        <v>0</v>
      </c>
      <c r="I547">
        <v>0</v>
      </c>
      <c r="J547">
        <v>94</v>
      </c>
      <c r="K547">
        <v>47</v>
      </c>
      <c r="L547">
        <v>505</v>
      </c>
      <c r="M547">
        <v>49</v>
      </c>
      <c r="N547">
        <v>147</v>
      </c>
      <c r="O547">
        <v>31</v>
      </c>
      <c r="P547">
        <v>253491875</v>
      </c>
      <c r="Q547">
        <v>0.33051386646301611</v>
      </c>
    </row>
    <row r="548" spans="1:17" x14ac:dyDescent="0.25">
      <c r="A548" t="str">
        <f t="shared" ca="1" si="8"/>
        <v>ANTIOQUIA;CALDAS;MEDIANO</v>
      </c>
      <c r="B548" t="str">
        <f ca="1">+IFERROR(_xlfn.XLOOKUP(C548,DIVIPOLA!G:G,DIVIPOLA!F:F),C548)</f>
        <v>ANTIOQUIA</v>
      </c>
      <c r="C548" t="s">
        <v>17</v>
      </c>
      <c r="D548" t="s">
        <v>23</v>
      </c>
      <c r="E548" t="s">
        <v>333</v>
      </c>
      <c r="F548">
        <v>2</v>
      </c>
      <c r="G548">
        <v>0.105318588730911</v>
      </c>
      <c r="H548">
        <v>0</v>
      </c>
      <c r="I548">
        <v>0</v>
      </c>
      <c r="J548">
        <v>129</v>
      </c>
      <c r="K548">
        <v>43</v>
      </c>
      <c r="L548">
        <v>16</v>
      </c>
      <c r="M548">
        <v>10</v>
      </c>
      <c r="N548">
        <v>4</v>
      </c>
      <c r="O548">
        <v>0</v>
      </c>
      <c r="P548">
        <v>83127850</v>
      </c>
      <c r="Q548">
        <v>0.1083857504871019</v>
      </c>
    </row>
    <row r="549" spans="1:17" x14ac:dyDescent="0.25">
      <c r="A549" t="str">
        <f t="shared" ca="1" si="8"/>
        <v>ANTIOQUIA;CAREPA;MEDIANO</v>
      </c>
      <c r="B549" t="str">
        <f ca="1">+IFERROR(_xlfn.XLOOKUP(C549,DIVIPOLA!G:G,DIVIPOLA!F:F),C549)</f>
        <v>ANTIOQUIA</v>
      </c>
      <c r="C549" t="s">
        <v>17</v>
      </c>
      <c r="D549" t="s">
        <v>55</v>
      </c>
      <c r="E549" t="s">
        <v>333</v>
      </c>
      <c r="F549">
        <v>2</v>
      </c>
      <c r="G549">
        <v>0.105318588730911</v>
      </c>
      <c r="H549">
        <v>0</v>
      </c>
      <c r="I549">
        <v>0</v>
      </c>
      <c r="J549">
        <v>8</v>
      </c>
      <c r="K549">
        <v>9</v>
      </c>
      <c r="L549">
        <v>0</v>
      </c>
      <c r="M549">
        <v>0</v>
      </c>
      <c r="N549">
        <v>13</v>
      </c>
      <c r="O549">
        <v>4</v>
      </c>
      <c r="P549">
        <v>11635000</v>
      </c>
      <c r="Q549">
        <v>1.5170225224367419E-2</v>
      </c>
    </row>
    <row r="550" spans="1:17" x14ac:dyDescent="0.25">
      <c r="A550" t="str">
        <f t="shared" ca="1" si="8"/>
        <v>ANTIOQUIA;COPACABANA;MEDIANO</v>
      </c>
      <c r="B550" t="str">
        <f ca="1">+IFERROR(_xlfn.XLOOKUP(C550,DIVIPOLA!G:G,DIVIPOLA!F:F),C550)</f>
        <v>ANTIOQUIA</v>
      </c>
      <c r="C550" t="s">
        <v>17</v>
      </c>
      <c r="D550" t="s">
        <v>58</v>
      </c>
      <c r="E550" t="s">
        <v>333</v>
      </c>
      <c r="F550">
        <v>1</v>
      </c>
      <c r="G550">
        <v>5.2659294365455502E-2</v>
      </c>
      <c r="H550">
        <v>0</v>
      </c>
      <c r="I550">
        <v>0</v>
      </c>
      <c r="J550">
        <v>60</v>
      </c>
      <c r="K550">
        <v>1</v>
      </c>
      <c r="L550">
        <v>18</v>
      </c>
      <c r="M550">
        <v>0</v>
      </c>
      <c r="N550">
        <v>5</v>
      </c>
      <c r="O550">
        <v>0</v>
      </c>
      <c r="P550">
        <v>30316000</v>
      </c>
      <c r="Q550">
        <v>3.9527335444943933E-2</v>
      </c>
    </row>
    <row r="551" spans="1:17" x14ac:dyDescent="0.25">
      <c r="A551" t="str">
        <f t="shared" ca="1" si="8"/>
        <v>ANTIOQUIA;EL CARMEN DE VIBORAL;MEDIANO</v>
      </c>
      <c r="B551" t="str">
        <f ca="1">+IFERROR(_xlfn.XLOOKUP(C551,DIVIPOLA!G:G,DIVIPOLA!F:F),C551)</f>
        <v>ANTIOQUIA</v>
      </c>
      <c r="C551" t="s">
        <v>17</v>
      </c>
      <c r="D551" t="s">
        <v>63</v>
      </c>
      <c r="E551" t="s">
        <v>333</v>
      </c>
      <c r="F551">
        <v>1</v>
      </c>
      <c r="G551">
        <v>5.2659294365455502E-2</v>
      </c>
      <c r="H551">
        <v>0</v>
      </c>
      <c r="I551">
        <v>0</v>
      </c>
      <c r="J551">
        <v>45</v>
      </c>
      <c r="K551">
        <v>119</v>
      </c>
      <c r="L551">
        <v>11</v>
      </c>
      <c r="M551">
        <v>11</v>
      </c>
      <c r="N551">
        <v>27</v>
      </c>
      <c r="O551">
        <v>32</v>
      </c>
      <c r="P551">
        <v>103467650</v>
      </c>
      <c r="Q551">
        <v>0.13490567717542071</v>
      </c>
    </row>
    <row r="552" spans="1:17" x14ac:dyDescent="0.25">
      <c r="A552" t="str">
        <f t="shared" ca="1" si="8"/>
        <v>ANTIOQUIA;EL SANTUARIO;MEDIANO</v>
      </c>
      <c r="B552" t="str">
        <f ca="1">+IFERROR(_xlfn.XLOOKUP(C552,DIVIPOLA!G:G,DIVIPOLA!F:F),C552)</f>
        <v>ANTIOQUIA</v>
      </c>
      <c r="C552" t="s">
        <v>17</v>
      </c>
      <c r="D552" t="s">
        <v>64</v>
      </c>
      <c r="E552" t="s">
        <v>333</v>
      </c>
      <c r="F552">
        <v>1</v>
      </c>
      <c r="G552">
        <v>5.2659294365455502E-2</v>
      </c>
      <c r="H552">
        <v>0</v>
      </c>
      <c r="I552">
        <v>0</v>
      </c>
      <c r="J552">
        <v>3</v>
      </c>
      <c r="K552">
        <v>7</v>
      </c>
      <c r="L552">
        <v>0</v>
      </c>
      <c r="M552">
        <v>0</v>
      </c>
      <c r="N552">
        <v>0</v>
      </c>
      <c r="O552">
        <v>0</v>
      </c>
      <c r="P552">
        <v>5266950</v>
      </c>
      <c r="Q552">
        <v>6.8672812845278876E-3</v>
      </c>
    </row>
    <row r="553" spans="1:17" x14ac:dyDescent="0.25">
      <c r="A553" t="str">
        <f t="shared" ca="1" si="8"/>
        <v>ANTIOQUIA;ENVIGADO;MEDIANO</v>
      </c>
      <c r="B553" t="str">
        <f ca="1">+IFERROR(_xlfn.XLOOKUP(C553,DIVIPOLA!G:G,DIVIPOLA!F:F),C553)</f>
        <v>ANTIOQUIA</v>
      </c>
      <c r="C553" t="s">
        <v>17</v>
      </c>
      <c r="D553" t="s">
        <v>66</v>
      </c>
      <c r="E553" t="s">
        <v>333</v>
      </c>
      <c r="F553">
        <v>22</v>
      </c>
      <c r="G553">
        <v>1.1585044760400209</v>
      </c>
      <c r="H553">
        <v>0</v>
      </c>
      <c r="I553">
        <v>1</v>
      </c>
      <c r="J553">
        <v>591</v>
      </c>
      <c r="K553">
        <v>166</v>
      </c>
      <c r="L553">
        <v>402</v>
      </c>
      <c r="M553">
        <v>112</v>
      </c>
      <c r="N553">
        <v>521</v>
      </c>
      <c r="O553">
        <v>147</v>
      </c>
      <c r="P553">
        <v>626864225</v>
      </c>
      <c r="Q553">
        <v>0.81733317390189375</v>
      </c>
    </row>
    <row r="554" spans="1:17" x14ac:dyDescent="0.25">
      <c r="A554" t="str">
        <f t="shared" ca="1" si="8"/>
        <v>ANTIOQUIA;GIRARDOTA;MEDIANO</v>
      </c>
      <c r="B554" t="str">
        <f ca="1">+IFERROR(_xlfn.XLOOKUP(C554,DIVIPOLA!G:G,DIVIPOLA!F:F),C554)</f>
        <v>ANTIOQUIA</v>
      </c>
      <c r="C554" t="s">
        <v>17</v>
      </c>
      <c r="D554" t="s">
        <v>68</v>
      </c>
      <c r="E554" t="s">
        <v>333</v>
      </c>
      <c r="F554">
        <v>4</v>
      </c>
      <c r="G554">
        <v>0.21063717746182201</v>
      </c>
      <c r="H554">
        <v>0</v>
      </c>
      <c r="I554">
        <v>0</v>
      </c>
      <c r="J554">
        <v>46</v>
      </c>
      <c r="K554">
        <v>8</v>
      </c>
      <c r="L554">
        <v>27</v>
      </c>
      <c r="M554">
        <v>10</v>
      </c>
      <c r="N554">
        <v>56</v>
      </c>
      <c r="O554">
        <v>0</v>
      </c>
      <c r="P554">
        <v>45860425</v>
      </c>
      <c r="Q554">
        <v>5.9794841094560403E-2</v>
      </c>
    </row>
    <row r="555" spans="1:17" x14ac:dyDescent="0.25">
      <c r="A555" t="str">
        <f t="shared" ca="1" si="8"/>
        <v>ANTIOQUIA;GUARNE;MEDIANO</v>
      </c>
      <c r="B555" t="str">
        <f ca="1">+IFERROR(_xlfn.XLOOKUP(C555,DIVIPOLA!G:G,DIVIPOLA!F:F),C555)</f>
        <v>ANTIOQUIA</v>
      </c>
      <c r="C555" t="s">
        <v>17</v>
      </c>
      <c r="D555" t="s">
        <v>69</v>
      </c>
      <c r="E555" t="s">
        <v>333</v>
      </c>
      <c r="F555">
        <v>5</v>
      </c>
      <c r="G555">
        <v>0.2632964718272775</v>
      </c>
      <c r="H555">
        <v>0</v>
      </c>
      <c r="I555">
        <v>0</v>
      </c>
      <c r="J555">
        <v>150</v>
      </c>
      <c r="K555">
        <v>46</v>
      </c>
      <c r="L555">
        <v>39</v>
      </c>
      <c r="M555">
        <v>5</v>
      </c>
      <c r="N555">
        <v>7</v>
      </c>
      <c r="O555">
        <v>3</v>
      </c>
      <c r="P555">
        <v>96850000</v>
      </c>
      <c r="Q555">
        <v>0.12627729376708069</v>
      </c>
    </row>
    <row r="556" spans="1:17" x14ac:dyDescent="0.25">
      <c r="A556" t="str">
        <f t="shared" ca="1" si="8"/>
        <v>ANTIOQUIA;ITAGÜÍ;MEDIANO</v>
      </c>
      <c r="B556" t="str">
        <f ca="1">+IFERROR(_xlfn.XLOOKUP(C556,DIVIPOLA!G:G,DIVIPOLA!F:F),C556)</f>
        <v>ANTIOQUIA</v>
      </c>
      <c r="C556" t="s">
        <v>17</v>
      </c>
      <c r="D556" t="s">
        <v>72</v>
      </c>
      <c r="E556" t="s">
        <v>333</v>
      </c>
      <c r="F556">
        <v>27</v>
      </c>
      <c r="G556">
        <v>1.421800947867299</v>
      </c>
      <c r="H556">
        <v>0</v>
      </c>
      <c r="I556">
        <v>0</v>
      </c>
      <c r="J556">
        <v>594</v>
      </c>
      <c r="K556">
        <v>276</v>
      </c>
      <c r="L556">
        <v>305</v>
      </c>
      <c r="M556">
        <v>62</v>
      </c>
      <c r="N556">
        <v>201</v>
      </c>
      <c r="O556">
        <v>111</v>
      </c>
      <c r="P556">
        <v>564581875</v>
      </c>
      <c r="Q556">
        <v>0.73612670402627012</v>
      </c>
    </row>
    <row r="557" spans="1:17" x14ac:dyDescent="0.25">
      <c r="A557" t="str">
        <f t="shared" ca="1" si="8"/>
        <v>ANTIOQUIA;JERICÓ;MEDIANO</v>
      </c>
      <c r="B557" t="str">
        <f ca="1">+IFERROR(_xlfn.XLOOKUP(C557,DIVIPOLA!G:G,DIVIPOLA!F:F),C557)</f>
        <v>ANTIOQUIA</v>
      </c>
      <c r="C557" t="s">
        <v>17</v>
      </c>
      <c r="D557" t="s">
        <v>75</v>
      </c>
      <c r="E557" t="s">
        <v>333</v>
      </c>
      <c r="F557">
        <v>2</v>
      </c>
      <c r="G557">
        <v>0.105318588730911</v>
      </c>
      <c r="H557">
        <v>0</v>
      </c>
      <c r="I557">
        <v>0</v>
      </c>
      <c r="J557">
        <v>31</v>
      </c>
      <c r="K557">
        <v>12</v>
      </c>
      <c r="L557">
        <v>21</v>
      </c>
      <c r="M557">
        <v>15</v>
      </c>
      <c r="N557">
        <v>378</v>
      </c>
      <c r="O557">
        <v>41</v>
      </c>
      <c r="P557">
        <v>119342600</v>
      </c>
      <c r="Q557">
        <v>0.15560413587121541</v>
      </c>
    </row>
    <row r="558" spans="1:17" x14ac:dyDescent="0.25">
      <c r="A558" t="str">
        <f t="shared" ca="1" si="8"/>
        <v>ANTIOQUIA;LA CEJA;MEDIANO</v>
      </c>
      <c r="B558" t="str">
        <f ca="1">+IFERROR(_xlfn.XLOOKUP(C558,DIVIPOLA!G:G,DIVIPOLA!F:F),C558)</f>
        <v>ANTIOQUIA</v>
      </c>
      <c r="C558" t="s">
        <v>17</v>
      </c>
      <c r="D558" t="s">
        <v>76</v>
      </c>
      <c r="E558" t="s">
        <v>333</v>
      </c>
      <c r="F558">
        <v>2</v>
      </c>
      <c r="G558">
        <v>0.105318588730911</v>
      </c>
      <c r="H558">
        <v>0</v>
      </c>
      <c r="I558">
        <v>8</v>
      </c>
      <c r="J558">
        <v>59</v>
      </c>
      <c r="K558">
        <v>18</v>
      </c>
      <c r="L558">
        <v>4</v>
      </c>
      <c r="M558">
        <v>7</v>
      </c>
      <c r="N558">
        <v>10</v>
      </c>
      <c r="O558">
        <v>6</v>
      </c>
      <c r="P558">
        <v>45448650</v>
      </c>
      <c r="Q558">
        <v>5.9257950721396328E-2</v>
      </c>
    </row>
    <row r="559" spans="1:17" x14ac:dyDescent="0.25">
      <c r="A559" t="str">
        <f t="shared" ca="1" si="8"/>
        <v>ANTIOQUIA;LA ESTRELLA;MEDIANO</v>
      </c>
      <c r="B559" t="str">
        <f ca="1">+IFERROR(_xlfn.XLOOKUP(C559,DIVIPOLA!G:G,DIVIPOLA!F:F),C559)</f>
        <v>ANTIOQUIA</v>
      </c>
      <c r="C559" t="s">
        <v>17</v>
      </c>
      <c r="D559" t="s">
        <v>77</v>
      </c>
      <c r="E559" t="s">
        <v>333</v>
      </c>
      <c r="F559">
        <v>10</v>
      </c>
      <c r="G559">
        <v>0.526592943654555</v>
      </c>
      <c r="H559">
        <v>0</v>
      </c>
      <c r="I559">
        <v>0</v>
      </c>
      <c r="J559">
        <v>174</v>
      </c>
      <c r="K559">
        <v>112</v>
      </c>
      <c r="L559">
        <v>81</v>
      </c>
      <c r="M559">
        <v>71</v>
      </c>
      <c r="N559">
        <v>72</v>
      </c>
      <c r="O559">
        <v>21</v>
      </c>
      <c r="P559">
        <v>201500975</v>
      </c>
      <c r="Q559">
        <v>0.26272584217272271</v>
      </c>
    </row>
    <row r="560" spans="1:17" x14ac:dyDescent="0.25">
      <c r="A560" t="str">
        <f t="shared" ca="1" si="8"/>
        <v>ANTIOQUIA;LA UNIÓN;MEDIANO</v>
      </c>
      <c r="B560" t="str">
        <f ca="1">+IFERROR(_xlfn.XLOOKUP(C560,DIVIPOLA!G:G,DIVIPOLA!F:F),C560)</f>
        <v>ANTIOQUIA</v>
      </c>
      <c r="C560" t="s">
        <v>17</v>
      </c>
      <c r="D560" t="s">
        <v>79</v>
      </c>
      <c r="E560" t="s">
        <v>333</v>
      </c>
      <c r="F560">
        <v>3</v>
      </c>
      <c r="G560">
        <v>0.15797788309636651</v>
      </c>
      <c r="H560">
        <v>6</v>
      </c>
      <c r="I560">
        <v>0</v>
      </c>
      <c r="J560">
        <v>159</v>
      </c>
      <c r="K560">
        <v>71</v>
      </c>
      <c r="L560">
        <v>52</v>
      </c>
      <c r="M560">
        <v>20</v>
      </c>
      <c r="N560">
        <v>61</v>
      </c>
      <c r="O560">
        <v>39</v>
      </c>
      <c r="P560">
        <v>148661500</v>
      </c>
      <c r="Q560">
        <v>0.19383140843938951</v>
      </c>
    </row>
    <row r="561" spans="1:17" x14ac:dyDescent="0.25">
      <c r="A561" t="str">
        <f t="shared" ca="1" si="8"/>
        <v>ANTIOQUIA;MARINILLA;MEDIANO</v>
      </c>
      <c r="B561" t="str">
        <f ca="1">+IFERROR(_xlfn.XLOOKUP(C561,DIVIPOLA!G:G,DIVIPOLA!F:F),C561)</f>
        <v>ANTIOQUIA</v>
      </c>
      <c r="C561" t="s">
        <v>17</v>
      </c>
      <c r="D561" t="s">
        <v>80</v>
      </c>
      <c r="E561" t="s">
        <v>333</v>
      </c>
      <c r="F561">
        <v>2</v>
      </c>
      <c r="G561">
        <v>0.105318588730911</v>
      </c>
      <c r="H561">
        <v>0</v>
      </c>
      <c r="I561">
        <v>0</v>
      </c>
      <c r="J561">
        <v>92</v>
      </c>
      <c r="K561">
        <v>17</v>
      </c>
      <c r="L561">
        <v>32</v>
      </c>
      <c r="M561">
        <v>5</v>
      </c>
      <c r="N561">
        <v>16</v>
      </c>
      <c r="O561">
        <v>5</v>
      </c>
      <c r="P561">
        <v>59735000</v>
      </c>
      <c r="Q561">
        <v>7.7885122799964568E-2</v>
      </c>
    </row>
    <row r="562" spans="1:17" x14ac:dyDescent="0.25">
      <c r="A562" t="str">
        <f t="shared" ca="1" si="8"/>
        <v>ANTIOQUIA;MEDELLÍN;MEDIANO</v>
      </c>
      <c r="B562" t="str">
        <f ca="1">+IFERROR(_xlfn.XLOOKUP(C562,DIVIPOLA!G:G,DIVIPOLA!F:F),C562)</f>
        <v>ANTIOQUIA</v>
      </c>
      <c r="C562" t="s">
        <v>17</v>
      </c>
      <c r="D562" t="s">
        <v>81</v>
      </c>
      <c r="E562" t="s">
        <v>333</v>
      </c>
      <c r="F562">
        <v>242</v>
      </c>
      <c r="G562">
        <v>12.743549236440231</v>
      </c>
      <c r="H562">
        <v>39</v>
      </c>
      <c r="I562">
        <v>9</v>
      </c>
      <c r="J562">
        <v>8239</v>
      </c>
      <c r="K562">
        <v>3523</v>
      </c>
      <c r="L562">
        <v>7552</v>
      </c>
      <c r="M562">
        <v>1886</v>
      </c>
      <c r="N562">
        <v>7126</v>
      </c>
      <c r="O562">
        <v>1200</v>
      </c>
      <c r="P562">
        <v>9728101825</v>
      </c>
      <c r="Q562">
        <v>12.683927433676811</v>
      </c>
    </row>
    <row r="563" spans="1:17" x14ac:dyDescent="0.25">
      <c r="A563" t="str">
        <f t="shared" ca="1" si="8"/>
        <v>ANTIOQUIA;NECOCLÍ;MEDIANO</v>
      </c>
      <c r="B563" t="str">
        <f ca="1">+IFERROR(_xlfn.XLOOKUP(C563,DIVIPOLA!G:G,DIVIPOLA!F:F),C563)</f>
        <v>ANTIOQUIA</v>
      </c>
      <c r="C563" t="s">
        <v>17</v>
      </c>
      <c r="D563" t="s">
        <v>82</v>
      </c>
      <c r="E563" t="s">
        <v>333</v>
      </c>
      <c r="F563">
        <v>1</v>
      </c>
      <c r="G563">
        <v>5.2659294365455502E-2</v>
      </c>
      <c r="H563">
        <v>0</v>
      </c>
      <c r="I563">
        <v>0</v>
      </c>
      <c r="J563">
        <v>22</v>
      </c>
      <c r="K563">
        <v>37</v>
      </c>
      <c r="L563">
        <v>4</v>
      </c>
      <c r="M563">
        <v>0</v>
      </c>
      <c r="N563">
        <v>31</v>
      </c>
      <c r="O563">
        <v>27</v>
      </c>
      <c r="P563">
        <v>43680000</v>
      </c>
      <c r="Q563">
        <v>5.6951906987569301E-2</v>
      </c>
    </row>
    <row r="564" spans="1:17" x14ac:dyDescent="0.25">
      <c r="A564" t="str">
        <f t="shared" ca="1" si="8"/>
        <v>ANTIOQUIA;PUERTO TRIUNFO;MEDIANO</v>
      </c>
      <c r="B564" t="str">
        <f ca="1">+IFERROR(_xlfn.XLOOKUP(C564,DIVIPOLA!G:G,DIVIPOLA!F:F),C564)</f>
        <v>ANTIOQUIA</v>
      </c>
      <c r="C564" t="s">
        <v>17</v>
      </c>
      <c r="D564" t="s">
        <v>85</v>
      </c>
      <c r="E564" t="s">
        <v>333</v>
      </c>
      <c r="F564">
        <v>1</v>
      </c>
      <c r="G564">
        <v>5.2659294365455502E-2</v>
      </c>
      <c r="H564">
        <v>0</v>
      </c>
      <c r="I564">
        <v>0</v>
      </c>
      <c r="J564">
        <v>4</v>
      </c>
      <c r="K564">
        <v>2</v>
      </c>
      <c r="L564">
        <v>0</v>
      </c>
      <c r="M564">
        <v>1</v>
      </c>
      <c r="N564">
        <v>0</v>
      </c>
      <c r="O564">
        <v>2</v>
      </c>
      <c r="P564">
        <v>3640000</v>
      </c>
      <c r="Q564">
        <v>4.745992248964109E-3</v>
      </c>
    </row>
    <row r="565" spans="1:17" x14ac:dyDescent="0.25">
      <c r="A565" t="str">
        <f t="shared" ca="1" si="8"/>
        <v>ANTIOQUIA;RETIRO;MEDIANO</v>
      </c>
      <c r="B565" t="str">
        <f ca="1">+IFERROR(_xlfn.XLOOKUP(C565,DIVIPOLA!G:G,DIVIPOLA!F:F),C565)</f>
        <v>ANTIOQUIA</v>
      </c>
      <c r="C565" t="s">
        <v>17</v>
      </c>
      <c r="D565" t="s">
        <v>86</v>
      </c>
      <c r="E565" t="s">
        <v>333</v>
      </c>
      <c r="F565">
        <v>1</v>
      </c>
      <c r="G565">
        <v>5.2659294365455502E-2</v>
      </c>
      <c r="H565">
        <v>0</v>
      </c>
      <c r="I565">
        <v>0</v>
      </c>
      <c r="J565">
        <v>52</v>
      </c>
      <c r="K565">
        <v>19</v>
      </c>
      <c r="L565">
        <v>2</v>
      </c>
      <c r="M565">
        <v>0</v>
      </c>
      <c r="N565">
        <v>46</v>
      </c>
      <c r="O565">
        <v>4</v>
      </c>
      <c r="P565">
        <v>40950000</v>
      </c>
      <c r="Q565">
        <v>5.3392412800846223E-2</v>
      </c>
    </row>
    <row r="566" spans="1:17" x14ac:dyDescent="0.25">
      <c r="A566" t="str">
        <f t="shared" ca="1" si="8"/>
        <v>ANTIOQUIA;RIONEGRO;MEDIANO</v>
      </c>
      <c r="B566" t="str">
        <f ca="1">+IFERROR(_xlfn.XLOOKUP(C566,DIVIPOLA!G:G,DIVIPOLA!F:F),C566)</f>
        <v>ANTIOQUIA</v>
      </c>
      <c r="C566" t="s">
        <v>17</v>
      </c>
      <c r="D566" t="s">
        <v>87</v>
      </c>
      <c r="E566" t="s">
        <v>333</v>
      </c>
      <c r="F566">
        <v>14</v>
      </c>
      <c r="G566">
        <v>0.73723012111637698</v>
      </c>
      <c r="H566">
        <v>0</v>
      </c>
      <c r="I566">
        <v>0</v>
      </c>
      <c r="J566">
        <v>318</v>
      </c>
      <c r="K566">
        <v>99</v>
      </c>
      <c r="L566">
        <v>137</v>
      </c>
      <c r="M566">
        <v>41</v>
      </c>
      <c r="N566">
        <v>111</v>
      </c>
      <c r="O566">
        <v>32</v>
      </c>
      <c r="P566">
        <v>265008900</v>
      </c>
      <c r="Q566">
        <v>0.34553027068860009</v>
      </c>
    </row>
    <row r="567" spans="1:17" x14ac:dyDescent="0.25">
      <c r="A567" t="str">
        <f t="shared" ca="1" si="8"/>
        <v>ANTIOQUIA;SABANETA;MEDIANO</v>
      </c>
      <c r="B567" t="str">
        <f ca="1">+IFERROR(_xlfn.XLOOKUP(C567,DIVIPOLA!G:G,DIVIPOLA!F:F),C567)</f>
        <v>ANTIOQUIA</v>
      </c>
      <c r="C567" t="s">
        <v>17</v>
      </c>
      <c r="D567" t="s">
        <v>88</v>
      </c>
      <c r="E567" t="s">
        <v>333</v>
      </c>
      <c r="F567">
        <v>21</v>
      </c>
      <c r="G567">
        <v>1.105845181674566</v>
      </c>
      <c r="H567">
        <v>0</v>
      </c>
      <c r="I567">
        <v>0</v>
      </c>
      <c r="J567">
        <v>575</v>
      </c>
      <c r="K567">
        <v>253</v>
      </c>
      <c r="L567">
        <v>188</v>
      </c>
      <c r="M567">
        <v>99</v>
      </c>
      <c r="N567">
        <v>266</v>
      </c>
      <c r="O567">
        <v>60</v>
      </c>
      <c r="P567">
        <v>524741425</v>
      </c>
      <c r="Q567">
        <v>0.68418097136274214</v>
      </c>
    </row>
    <row r="568" spans="1:17" x14ac:dyDescent="0.25">
      <c r="A568" t="str">
        <f t="shared" ca="1" si="8"/>
        <v>ANTIOQUIA;SAN LUIS;MEDIANO</v>
      </c>
      <c r="B568" t="str">
        <f ca="1">+IFERROR(_xlfn.XLOOKUP(C568,DIVIPOLA!G:G,DIVIPOLA!F:F),C568)</f>
        <v>ANTIOQUIA</v>
      </c>
      <c r="C568" t="s">
        <v>17</v>
      </c>
      <c r="D568" t="s">
        <v>93</v>
      </c>
      <c r="E568" t="s">
        <v>333</v>
      </c>
      <c r="F568">
        <v>1</v>
      </c>
      <c r="G568">
        <v>5.2659294365455502E-2</v>
      </c>
      <c r="H568">
        <v>0</v>
      </c>
      <c r="I568">
        <v>0</v>
      </c>
      <c r="J568">
        <v>29</v>
      </c>
      <c r="K568">
        <v>15</v>
      </c>
      <c r="L568">
        <v>1</v>
      </c>
      <c r="M568">
        <v>1</v>
      </c>
      <c r="N568">
        <v>0</v>
      </c>
      <c r="O568">
        <v>0</v>
      </c>
      <c r="P568">
        <v>20142850</v>
      </c>
      <c r="Q568">
        <v>2.626313460770514E-2</v>
      </c>
    </row>
    <row r="569" spans="1:17" x14ac:dyDescent="0.25">
      <c r="A569" t="str">
        <f t="shared" ca="1" si="8"/>
        <v>ANTIOQUIA;SAN PEDRO DE LOS MILAGROS;MEDIANO</v>
      </c>
      <c r="B569" t="str">
        <f ca="1">+IFERROR(_xlfn.XLOOKUP(C569,DIVIPOLA!G:G,DIVIPOLA!F:F),C569)</f>
        <v>ANTIOQUIA</v>
      </c>
      <c r="C569" t="s">
        <v>17</v>
      </c>
      <c r="D569" t="s">
        <v>94</v>
      </c>
      <c r="E569" t="s">
        <v>333</v>
      </c>
      <c r="F569">
        <v>1</v>
      </c>
      <c r="G569">
        <v>5.2659294365455502E-2</v>
      </c>
      <c r="H569">
        <v>0</v>
      </c>
      <c r="I569">
        <v>0</v>
      </c>
      <c r="J569">
        <v>4</v>
      </c>
      <c r="K569">
        <v>1</v>
      </c>
      <c r="L569">
        <v>4</v>
      </c>
      <c r="M569">
        <v>12</v>
      </c>
      <c r="N569">
        <v>0</v>
      </c>
      <c r="O569">
        <v>0</v>
      </c>
      <c r="P569">
        <v>7800000</v>
      </c>
      <c r="Q569">
        <v>1.0169983390637381E-2</v>
      </c>
    </row>
    <row r="570" spans="1:17" x14ac:dyDescent="0.25">
      <c r="A570" t="str">
        <f t="shared" ca="1" si="8"/>
        <v>ANTIOQUIA;SANTA ROSA DE OSOS;MEDIANO</v>
      </c>
      <c r="B570" t="str">
        <f ca="1">+IFERROR(_xlfn.XLOOKUP(C570,DIVIPOLA!G:G,DIVIPOLA!F:F),C570)</f>
        <v>ANTIOQUIA</v>
      </c>
      <c r="C570" t="s">
        <v>17</v>
      </c>
      <c r="D570" t="s">
        <v>98</v>
      </c>
      <c r="E570" t="s">
        <v>333</v>
      </c>
      <c r="F570">
        <v>2</v>
      </c>
      <c r="G570">
        <v>0.105318588730911</v>
      </c>
      <c r="H570">
        <v>0</v>
      </c>
      <c r="I570">
        <v>0</v>
      </c>
      <c r="J570">
        <v>9</v>
      </c>
      <c r="K570">
        <v>19</v>
      </c>
      <c r="L570">
        <v>17</v>
      </c>
      <c r="M570">
        <v>17</v>
      </c>
      <c r="N570">
        <v>3</v>
      </c>
      <c r="O570">
        <v>1</v>
      </c>
      <c r="P570">
        <v>25819300</v>
      </c>
      <c r="Q570">
        <v>3.3664340020241483E-2</v>
      </c>
    </row>
    <row r="571" spans="1:17" x14ac:dyDescent="0.25">
      <c r="A571" t="str">
        <f t="shared" ca="1" si="8"/>
        <v>ARAUCA;ARAUCA;MEDIANO</v>
      </c>
      <c r="B571" t="str">
        <f ca="1">+IFERROR(_xlfn.XLOOKUP(C571,DIVIPOLA!G:G,DIVIPOLA!F:F),C571)</f>
        <v>ARAUCA</v>
      </c>
      <c r="C571" t="s">
        <v>18</v>
      </c>
      <c r="D571" t="s">
        <v>18</v>
      </c>
      <c r="E571" t="s">
        <v>333</v>
      </c>
      <c r="F571">
        <v>1</v>
      </c>
      <c r="G571">
        <v>5.8823529411764701</v>
      </c>
      <c r="H571">
        <v>0</v>
      </c>
      <c r="I571">
        <v>0</v>
      </c>
      <c r="J571">
        <v>28</v>
      </c>
      <c r="K571">
        <v>48</v>
      </c>
      <c r="L571">
        <v>0</v>
      </c>
      <c r="M571">
        <v>0</v>
      </c>
      <c r="N571">
        <v>0</v>
      </c>
      <c r="O571">
        <v>0</v>
      </c>
      <c r="P571">
        <v>36571600</v>
      </c>
      <c r="Q571">
        <v>42.534661848531123</v>
      </c>
    </row>
    <row r="572" spans="1:17" x14ac:dyDescent="0.25">
      <c r="A572" t="str">
        <f t="shared" ca="1" si="8"/>
        <v>SAN_ANDRÉS_PROVIDENCIA_Y_SANTA_CATALINA;SAN ANDRÉS;MEDIANO</v>
      </c>
      <c r="B572" t="str">
        <f ca="1">+IFERROR(_xlfn.XLOOKUP(C572,DIVIPOLA!G:G,DIVIPOLA!F:F),C572)</f>
        <v>SAN_ANDRÉS_PROVIDENCIA_Y_SANTA_CATALINA</v>
      </c>
      <c r="C572" t="s">
        <v>1189</v>
      </c>
      <c r="D572" t="s">
        <v>1018</v>
      </c>
      <c r="E572" t="s">
        <v>333</v>
      </c>
      <c r="F572">
        <v>2</v>
      </c>
      <c r="G572">
        <v>22.222222222222221</v>
      </c>
      <c r="H572">
        <v>0</v>
      </c>
      <c r="I572">
        <v>0</v>
      </c>
      <c r="J572">
        <v>12</v>
      </c>
      <c r="K572">
        <v>6</v>
      </c>
      <c r="L572">
        <v>7</v>
      </c>
      <c r="M572">
        <v>4</v>
      </c>
      <c r="N572">
        <v>0</v>
      </c>
      <c r="O572">
        <v>0</v>
      </c>
      <c r="P572">
        <v>11427000</v>
      </c>
      <c r="Q572">
        <v>5.3891169266706109</v>
      </c>
    </row>
    <row r="573" spans="1:17" x14ac:dyDescent="0.25">
      <c r="A573" t="str">
        <f t="shared" ca="1" si="8"/>
        <v>ATLÁNTICO;BARANOA;MEDIANO</v>
      </c>
      <c r="B573" t="str">
        <f ca="1">+IFERROR(_xlfn.XLOOKUP(C573,DIVIPOLA!G:G,DIVIPOLA!F:F),C573)</f>
        <v>ATLÁNTICO</v>
      </c>
      <c r="C573" t="s">
        <v>19</v>
      </c>
      <c r="D573" t="s">
        <v>107</v>
      </c>
      <c r="E573" t="s">
        <v>333</v>
      </c>
      <c r="F573">
        <v>1</v>
      </c>
      <c r="G573">
        <v>0.34843205574912889</v>
      </c>
      <c r="H573">
        <v>0</v>
      </c>
      <c r="I573">
        <v>0</v>
      </c>
      <c r="J573">
        <v>2</v>
      </c>
      <c r="K573">
        <v>15</v>
      </c>
      <c r="L573">
        <v>4</v>
      </c>
      <c r="M573">
        <v>8</v>
      </c>
      <c r="N573">
        <v>15</v>
      </c>
      <c r="O573">
        <v>23</v>
      </c>
      <c r="P573">
        <v>23140000</v>
      </c>
      <c r="Q573">
        <v>0.1291260815714847</v>
      </c>
    </row>
    <row r="574" spans="1:17" x14ac:dyDescent="0.25">
      <c r="A574" t="str">
        <f t="shared" ca="1" si="8"/>
        <v>ATLÁNTICO;BARRANQUILLA;MEDIANO</v>
      </c>
      <c r="B574" t="str">
        <f ca="1">+IFERROR(_xlfn.XLOOKUP(C574,DIVIPOLA!G:G,DIVIPOLA!F:F),C574)</f>
        <v>ATLÁNTICO</v>
      </c>
      <c r="C574" t="s">
        <v>19</v>
      </c>
      <c r="D574" t="s">
        <v>108</v>
      </c>
      <c r="E574" t="s">
        <v>333</v>
      </c>
      <c r="F574">
        <v>54</v>
      </c>
      <c r="G574">
        <v>18.815331010452962</v>
      </c>
      <c r="H574">
        <v>0</v>
      </c>
      <c r="I574">
        <v>8</v>
      </c>
      <c r="J574">
        <v>1943</v>
      </c>
      <c r="K574">
        <v>932</v>
      </c>
      <c r="L574">
        <v>829</v>
      </c>
      <c r="M574">
        <v>292</v>
      </c>
      <c r="N574">
        <v>2753</v>
      </c>
      <c r="O574">
        <v>526</v>
      </c>
      <c r="P574">
        <v>2329607150</v>
      </c>
      <c r="Q574">
        <v>12.99969934660389</v>
      </c>
    </row>
    <row r="575" spans="1:17" x14ac:dyDescent="0.25">
      <c r="A575" t="str">
        <f t="shared" ca="1" si="8"/>
        <v>ATLÁNTICO;GALAPA;MEDIANO</v>
      </c>
      <c r="B575" t="str">
        <f ca="1">+IFERROR(_xlfn.XLOOKUP(C575,DIVIPOLA!G:G,DIVIPOLA!F:F),C575)</f>
        <v>ATLÁNTICO</v>
      </c>
      <c r="C575" t="s">
        <v>19</v>
      </c>
      <c r="D575" t="s">
        <v>109</v>
      </c>
      <c r="E575" t="s">
        <v>333</v>
      </c>
      <c r="F575">
        <v>2</v>
      </c>
      <c r="G575">
        <v>0.69686411149825789</v>
      </c>
      <c r="H575">
        <v>0</v>
      </c>
      <c r="I575">
        <v>3</v>
      </c>
      <c r="J575">
        <v>104</v>
      </c>
      <c r="K575">
        <v>61</v>
      </c>
      <c r="L575">
        <v>4</v>
      </c>
      <c r="M575">
        <v>6</v>
      </c>
      <c r="N575">
        <v>89</v>
      </c>
      <c r="O575">
        <v>34</v>
      </c>
      <c r="P575">
        <v>106573350</v>
      </c>
      <c r="Q575">
        <v>0.59470177551626591</v>
      </c>
    </row>
    <row r="576" spans="1:17" x14ac:dyDescent="0.25">
      <c r="A576" t="str">
        <f t="shared" ca="1" si="8"/>
        <v>ATLÁNTICO;MALAMBO;MEDIANO</v>
      </c>
      <c r="B576" t="str">
        <f ca="1">+IFERROR(_xlfn.XLOOKUP(C576,DIVIPOLA!G:G,DIVIPOLA!F:F),C576)</f>
        <v>ATLÁNTICO</v>
      </c>
      <c r="C576" t="s">
        <v>19</v>
      </c>
      <c r="D576" t="s">
        <v>110</v>
      </c>
      <c r="E576" t="s">
        <v>333</v>
      </c>
      <c r="F576">
        <v>1</v>
      </c>
      <c r="G576">
        <v>0.34843205574912889</v>
      </c>
      <c r="H576">
        <v>0</v>
      </c>
      <c r="I576">
        <v>0</v>
      </c>
      <c r="J576">
        <v>2</v>
      </c>
      <c r="K576">
        <v>5</v>
      </c>
      <c r="L576">
        <v>0</v>
      </c>
      <c r="M576">
        <v>0</v>
      </c>
      <c r="N576">
        <v>0</v>
      </c>
      <c r="O576">
        <v>0</v>
      </c>
      <c r="P576">
        <v>3701100</v>
      </c>
      <c r="Q576">
        <v>2.065291877719197E-2</v>
      </c>
    </row>
    <row r="577" spans="1:17" x14ac:dyDescent="0.25">
      <c r="A577" t="str">
        <f t="shared" ca="1" si="8"/>
        <v>ATLÁNTICO;SOLEDAD;MEDIANO</v>
      </c>
      <c r="B577" t="str">
        <f ca="1">+IFERROR(_xlfn.XLOOKUP(C577,DIVIPOLA!G:G,DIVIPOLA!F:F),C577)</f>
        <v>ATLÁNTICO</v>
      </c>
      <c r="C577" t="s">
        <v>19</v>
      </c>
      <c r="D577" t="s">
        <v>112</v>
      </c>
      <c r="E577" t="s">
        <v>333</v>
      </c>
      <c r="F577">
        <v>3</v>
      </c>
      <c r="G577">
        <v>1.0452961672473871</v>
      </c>
      <c r="H577">
        <v>0</v>
      </c>
      <c r="I577">
        <v>0</v>
      </c>
      <c r="J577">
        <v>35</v>
      </c>
      <c r="K577">
        <v>34</v>
      </c>
      <c r="L577">
        <v>4</v>
      </c>
      <c r="M577">
        <v>0</v>
      </c>
      <c r="N577">
        <v>40</v>
      </c>
      <c r="O577">
        <v>20</v>
      </c>
      <c r="P577">
        <v>47670350</v>
      </c>
      <c r="Q577">
        <v>0.26601060944862692</v>
      </c>
    </row>
    <row r="578" spans="1:17" x14ac:dyDescent="0.25">
      <c r="A578" t="str">
        <f t="shared" ca="1" si="8"/>
        <v>BOGOTÁ;BOGOTÁ, D.C.;MEDIANO</v>
      </c>
      <c r="B578" t="str">
        <f ca="1">+IFERROR(_xlfn.XLOOKUP(C578,DIVIPOLA!G:G,DIVIPOLA!F:F),C578)</f>
        <v>BOGOTÁ</v>
      </c>
      <c r="C578" t="s">
        <v>1146</v>
      </c>
      <c r="D578" t="s">
        <v>20</v>
      </c>
      <c r="E578" t="s">
        <v>333</v>
      </c>
      <c r="F578">
        <v>479</v>
      </c>
      <c r="G578">
        <v>17.475373951112729</v>
      </c>
      <c r="H578">
        <v>72</v>
      </c>
      <c r="I578">
        <v>31</v>
      </c>
      <c r="J578">
        <v>16604</v>
      </c>
      <c r="K578">
        <v>6455</v>
      </c>
      <c r="L578">
        <v>11414</v>
      </c>
      <c r="M578">
        <v>2506</v>
      </c>
      <c r="N578">
        <v>8743</v>
      </c>
      <c r="O578">
        <v>1806</v>
      </c>
      <c r="P578">
        <v>16429620350</v>
      </c>
      <c r="Q578">
        <v>7.8843348037246894</v>
      </c>
    </row>
    <row r="579" spans="1:17" x14ac:dyDescent="0.25">
      <c r="A579" t="str">
        <f t="shared" ref="A579:A642" ca="1" si="9">B579&amp;";"&amp;D579&amp;";"&amp;E579</f>
        <v>BOLÍVAR;CARTAGENA DE INDIAS;MEDIANO</v>
      </c>
      <c r="B579" t="str">
        <f ca="1">+IFERROR(_xlfn.XLOOKUP(C579,DIVIPOLA!G:G,DIVIPOLA!F:F),C579)</f>
        <v>BOLÍVAR</v>
      </c>
      <c r="C579" t="s">
        <v>21</v>
      </c>
      <c r="D579" t="s">
        <v>114</v>
      </c>
      <c r="E579" t="s">
        <v>333</v>
      </c>
      <c r="F579">
        <v>35</v>
      </c>
      <c r="G579">
        <v>19.662921348314612</v>
      </c>
      <c r="H579">
        <v>0</v>
      </c>
      <c r="I579">
        <v>0</v>
      </c>
      <c r="J579">
        <v>988</v>
      </c>
      <c r="K579">
        <v>587</v>
      </c>
      <c r="L579">
        <v>471</v>
      </c>
      <c r="M579">
        <v>154</v>
      </c>
      <c r="N579">
        <v>987</v>
      </c>
      <c r="O579">
        <v>254</v>
      </c>
      <c r="P579">
        <v>1159135900</v>
      </c>
      <c r="Q579">
        <v>18.028735905556299</v>
      </c>
    </row>
    <row r="580" spans="1:17" x14ac:dyDescent="0.25">
      <c r="A580" t="str">
        <f t="shared" ca="1" si="9"/>
        <v>BOLÍVAR;EL CARMEN DE BOLÍVAR;MEDIANO</v>
      </c>
      <c r="B580" t="str">
        <f ca="1">+IFERROR(_xlfn.XLOOKUP(C580,DIVIPOLA!G:G,DIVIPOLA!F:F),C580)</f>
        <v>BOLÍVAR</v>
      </c>
      <c r="C580" t="s">
        <v>21</v>
      </c>
      <c r="D580" t="s">
        <v>115</v>
      </c>
      <c r="E580" t="s">
        <v>333</v>
      </c>
      <c r="F580">
        <v>1</v>
      </c>
      <c r="G580">
        <v>0.5617977528089888</v>
      </c>
      <c r="H580">
        <v>0</v>
      </c>
      <c r="I580">
        <v>0</v>
      </c>
      <c r="J580">
        <v>20</v>
      </c>
      <c r="K580">
        <v>0</v>
      </c>
      <c r="L580">
        <v>196</v>
      </c>
      <c r="M580">
        <v>12</v>
      </c>
      <c r="N580">
        <v>16</v>
      </c>
      <c r="O580">
        <v>0</v>
      </c>
      <c r="P580">
        <v>66609400</v>
      </c>
      <c r="Q580">
        <v>1.036015950698759</v>
      </c>
    </row>
    <row r="581" spans="1:17" x14ac:dyDescent="0.25">
      <c r="A581" t="str">
        <f t="shared" ca="1" si="9"/>
        <v>BOLÍVAR;SAN JACINTO;MEDIANO</v>
      </c>
      <c r="B581" t="str">
        <f ca="1">+IFERROR(_xlfn.XLOOKUP(C581,DIVIPOLA!G:G,DIVIPOLA!F:F),C581)</f>
        <v>BOLÍVAR</v>
      </c>
      <c r="C581" t="s">
        <v>21</v>
      </c>
      <c r="D581" t="s">
        <v>117</v>
      </c>
      <c r="E581" t="s">
        <v>333</v>
      </c>
      <c r="F581">
        <v>1</v>
      </c>
      <c r="G581">
        <v>0.5617977528089888</v>
      </c>
      <c r="H581">
        <v>0</v>
      </c>
      <c r="I581">
        <v>0</v>
      </c>
      <c r="J581">
        <v>20</v>
      </c>
      <c r="K581">
        <v>36</v>
      </c>
      <c r="L581">
        <v>55</v>
      </c>
      <c r="M581">
        <v>32</v>
      </c>
      <c r="N581">
        <v>182</v>
      </c>
      <c r="O581">
        <v>50</v>
      </c>
      <c r="P581">
        <v>107843450</v>
      </c>
      <c r="Q581">
        <v>1.677353862643773</v>
      </c>
    </row>
    <row r="582" spans="1:17" x14ac:dyDescent="0.25">
      <c r="A582" t="str">
        <f t="shared" ca="1" si="9"/>
        <v>BOLÍVAR;SANTA ROSA DEL SUR;MEDIANO</v>
      </c>
      <c r="B582" t="str">
        <f ca="1">+IFERROR(_xlfn.XLOOKUP(C582,DIVIPOLA!G:G,DIVIPOLA!F:F),C582)</f>
        <v>BOLÍVAR</v>
      </c>
      <c r="C582" t="s">
        <v>21</v>
      </c>
      <c r="D582" t="s">
        <v>118</v>
      </c>
      <c r="E582" t="s">
        <v>333</v>
      </c>
      <c r="F582">
        <v>1</v>
      </c>
      <c r="G582">
        <v>0.5617977528089888</v>
      </c>
      <c r="H582">
        <v>0</v>
      </c>
      <c r="I582">
        <v>0</v>
      </c>
      <c r="J582">
        <v>14</v>
      </c>
      <c r="K582">
        <v>6</v>
      </c>
      <c r="L582">
        <v>0</v>
      </c>
      <c r="M582">
        <v>3</v>
      </c>
      <c r="N582">
        <v>2</v>
      </c>
      <c r="O582">
        <v>4</v>
      </c>
      <c r="P582">
        <v>11896950</v>
      </c>
      <c r="Q582">
        <v>0.1850403991728736</v>
      </c>
    </row>
    <row r="583" spans="1:17" x14ac:dyDescent="0.25">
      <c r="A583" t="str">
        <f t="shared" ca="1" si="9"/>
        <v>BOLÍVAR;TURBANA;MEDIANO</v>
      </c>
      <c r="B583" t="str">
        <f ca="1">+IFERROR(_xlfn.XLOOKUP(C583,DIVIPOLA!G:G,DIVIPOLA!F:F),C583)</f>
        <v>BOLÍVAR</v>
      </c>
      <c r="C583" t="s">
        <v>21</v>
      </c>
      <c r="D583" t="s">
        <v>121</v>
      </c>
      <c r="E583" t="s">
        <v>333</v>
      </c>
      <c r="F583">
        <v>1</v>
      </c>
      <c r="G583">
        <v>0.5617977528089888</v>
      </c>
      <c r="H583">
        <v>0</v>
      </c>
      <c r="I583">
        <v>0</v>
      </c>
      <c r="J583">
        <v>2</v>
      </c>
      <c r="K583">
        <v>1</v>
      </c>
      <c r="L583">
        <v>0</v>
      </c>
      <c r="M583">
        <v>0</v>
      </c>
      <c r="N583">
        <v>0</v>
      </c>
      <c r="O583">
        <v>0</v>
      </c>
      <c r="P583">
        <v>1423500</v>
      </c>
      <c r="Q583">
        <v>2.2140549319160419E-2</v>
      </c>
    </row>
    <row r="584" spans="1:17" x14ac:dyDescent="0.25">
      <c r="A584" t="str">
        <f t="shared" ca="1" si="9"/>
        <v>BOYACÁ;CHIVATÁ;MEDIANO</v>
      </c>
      <c r="B584" t="str">
        <f ca="1">+IFERROR(_xlfn.XLOOKUP(C584,DIVIPOLA!G:G,DIVIPOLA!F:F),C584)</f>
        <v>BOYACÁ</v>
      </c>
      <c r="C584" t="s">
        <v>22</v>
      </c>
      <c r="D584" t="s">
        <v>124</v>
      </c>
      <c r="E584" t="s">
        <v>333</v>
      </c>
      <c r="F584">
        <v>1</v>
      </c>
      <c r="G584">
        <v>0.91743119266055051</v>
      </c>
      <c r="H584">
        <v>0</v>
      </c>
      <c r="I584">
        <v>0</v>
      </c>
      <c r="J584">
        <v>26</v>
      </c>
      <c r="K584">
        <v>7</v>
      </c>
      <c r="L584">
        <v>0</v>
      </c>
      <c r="M584">
        <v>0</v>
      </c>
      <c r="N584">
        <v>16</v>
      </c>
      <c r="O584">
        <v>6</v>
      </c>
      <c r="P584">
        <v>19665100</v>
      </c>
      <c r="Q584">
        <v>0.95442700939473657</v>
      </c>
    </row>
    <row r="585" spans="1:17" x14ac:dyDescent="0.25">
      <c r="A585" t="str">
        <f t="shared" ca="1" si="9"/>
        <v>BOYACÁ;DUITAMA;MEDIANO</v>
      </c>
      <c r="B585" t="str">
        <f ca="1">+IFERROR(_xlfn.XLOOKUP(C585,DIVIPOLA!G:G,DIVIPOLA!F:F),C585)</f>
        <v>BOYACÁ</v>
      </c>
      <c r="C585" t="s">
        <v>22</v>
      </c>
      <c r="D585" t="s">
        <v>126</v>
      </c>
      <c r="E585" t="s">
        <v>333</v>
      </c>
      <c r="F585">
        <v>3</v>
      </c>
      <c r="G585">
        <v>2.7522935779816522</v>
      </c>
      <c r="H585">
        <v>0</v>
      </c>
      <c r="I585">
        <v>0</v>
      </c>
      <c r="J585">
        <v>151</v>
      </c>
      <c r="K585">
        <v>80</v>
      </c>
      <c r="L585">
        <v>113</v>
      </c>
      <c r="M585">
        <v>36</v>
      </c>
      <c r="N585">
        <v>80</v>
      </c>
      <c r="O585">
        <v>12</v>
      </c>
      <c r="P585">
        <v>166194925</v>
      </c>
      <c r="Q585">
        <v>8.0661133299262424</v>
      </c>
    </row>
    <row r="586" spans="1:17" x14ac:dyDescent="0.25">
      <c r="A586" t="str">
        <f t="shared" ca="1" si="9"/>
        <v>BOYACÁ;SAMACÁ;MEDIANO</v>
      </c>
      <c r="B586" t="str">
        <f ca="1">+IFERROR(_xlfn.XLOOKUP(C586,DIVIPOLA!G:G,DIVIPOLA!F:F),C586)</f>
        <v>BOYACÁ</v>
      </c>
      <c r="C586" t="s">
        <v>22</v>
      </c>
      <c r="D586" t="s">
        <v>131</v>
      </c>
      <c r="E586" t="s">
        <v>333</v>
      </c>
      <c r="F586">
        <v>1</v>
      </c>
      <c r="G586">
        <v>0.91743119266055051</v>
      </c>
      <c r="H586">
        <v>0</v>
      </c>
      <c r="I586">
        <v>0</v>
      </c>
      <c r="J586">
        <v>23</v>
      </c>
      <c r="K586">
        <v>8</v>
      </c>
      <c r="L586">
        <v>2</v>
      </c>
      <c r="M586">
        <v>0</v>
      </c>
      <c r="N586">
        <v>0</v>
      </c>
      <c r="O586">
        <v>0</v>
      </c>
      <c r="P586">
        <v>14168700</v>
      </c>
      <c r="Q586">
        <v>0.68766443943896571</v>
      </c>
    </row>
    <row r="587" spans="1:17" x14ac:dyDescent="0.25">
      <c r="A587" t="str">
        <f t="shared" ca="1" si="9"/>
        <v>BOYACÁ;SOGAMOSO;MEDIANO</v>
      </c>
      <c r="B587" t="str">
        <f ca="1">+IFERROR(_xlfn.XLOOKUP(C587,DIVIPOLA!G:G,DIVIPOLA!F:F),C587)</f>
        <v>BOYACÁ</v>
      </c>
      <c r="C587" t="s">
        <v>22</v>
      </c>
      <c r="D587" t="s">
        <v>133</v>
      </c>
      <c r="E587" t="s">
        <v>333</v>
      </c>
      <c r="F587">
        <v>1</v>
      </c>
      <c r="G587">
        <v>0.91743119266055051</v>
      </c>
      <c r="H587">
        <v>0</v>
      </c>
      <c r="I587">
        <v>0</v>
      </c>
      <c r="J587">
        <v>32</v>
      </c>
      <c r="K587">
        <v>20</v>
      </c>
      <c r="L587">
        <v>25</v>
      </c>
      <c r="M587">
        <v>3</v>
      </c>
      <c r="N587">
        <v>20</v>
      </c>
      <c r="O587">
        <v>8</v>
      </c>
      <c r="P587">
        <v>38779000</v>
      </c>
      <c r="Q587">
        <v>1.882102048670919</v>
      </c>
    </row>
    <row r="588" spans="1:17" x14ac:dyDescent="0.25">
      <c r="A588" t="str">
        <f t="shared" ca="1" si="9"/>
        <v>BOYACÁ;SORACÁ;MEDIANO</v>
      </c>
      <c r="B588" t="str">
        <f ca="1">+IFERROR(_xlfn.XLOOKUP(C588,DIVIPOLA!G:G,DIVIPOLA!F:F),C588)</f>
        <v>BOYACÁ</v>
      </c>
      <c r="C588" t="s">
        <v>22</v>
      </c>
      <c r="D588" t="s">
        <v>134</v>
      </c>
      <c r="E588" t="s">
        <v>333</v>
      </c>
      <c r="F588">
        <v>1</v>
      </c>
      <c r="G588">
        <v>0.91743119266055051</v>
      </c>
      <c r="H588">
        <v>0</v>
      </c>
      <c r="I588">
        <v>0</v>
      </c>
      <c r="J588">
        <v>19</v>
      </c>
      <c r="K588">
        <v>6</v>
      </c>
      <c r="L588">
        <v>0</v>
      </c>
      <c r="M588">
        <v>0</v>
      </c>
      <c r="N588">
        <v>0</v>
      </c>
      <c r="O588">
        <v>0</v>
      </c>
      <c r="P588">
        <v>10530000</v>
      </c>
      <c r="Q588">
        <v>0.51106358009501995</v>
      </c>
    </row>
    <row r="589" spans="1:17" x14ac:dyDescent="0.25">
      <c r="A589" t="str">
        <f t="shared" ca="1" si="9"/>
        <v>BOYACÁ;TOCA;MEDIANO</v>
      </c>
      <c r="B589" t="str">
        <f ca="1">+IFERROR(_xlfn.XLOOKUP(C589,DIVIPOLA!G:G,DIVIPOLA!F:F),C589)</f>
        <v>BOYACÁ</v>
      </c>
      <c r="C589" t="s">
        <v>22</v>
      </c>
      <c r="D589" t="s">
        <v>136</v>
      </c>
      <c r="E589" t="s">
        <v>333</v>
      </c>
      <c r="F589">
        <v>1</v>
      </c>
      <c r="G589">
        <v>0.91743119266055051</v>
      </c>
      <c r="H589">
        <v>0</v>
      </c>
      <c r="I589">
        <v>0</v>
      </c>
      <c r="J589">
        <v>326</v>
      </c>
      <c r="K589">
        <v>105</v>
      </c>
      <c r="L589">
        <v>44</v>
      </c>
      <c r="M589">
        <v>12</v>
      </c>
      <c r="N589">
        <v>136</v>
      </c>
      <c r="O589">
        <v>24</v>
      </c>
      <c r="P589">
        <v>232180000</v>
      </c>
      <c r="Q589">
        <v>11.268636469749451</v>
      </c>
    </row>
    <row r="590" spans="1:17" x14ac:dyDescent="0.25">
      <c r="A590" t="str">
        <f t="shared" ca="1" si="9"/>
        <v>BOYACÁ;TUNJA;MEDIANO</v>
      </c>
      <c r="B590" t="str">
        <f ca="1">+IFERROR(_xlfn.XLOOKUP(C590,DIVIPOLA!G:G,DIVIPOLA!F:F),C590)</f>
        <v>BOYACÁ</v>
      </c>
      <c r="C590" t="s">
        <v>22</v>
      </c>
      <c r="D590" t="s">
        <v>137</v>
      </c>
      <c r="E590" t="s">
        <v>333</v>
      </c>
      <c r="F590">
        <v>5</v>
      </c>
      <c r="G590">
        <v>4.5871559633027523</v>
      </c>
      <c r="H590">
        <v>0</v>
      </c>
      <c r="I590">
        <v>0</v>
      </c>
      <c r="J590">
        <v>110</v>
      </c>
      <c r="K590">
        <v>47</v>
      </c>
      <c r="L590">
        <v>81</v>
      </c>
      <c r="M590">
        <v>29</v>
      </c>
      <c r="N590">
        <v>39</v>
      </c>
      <c r="O590">
        <v>15</v>
      </c>
      <c r="P590">
        <v>114622950</v>
      </c>
      <c r="Q590">
        <v>5.5631163521417353</v>
      </c>
    </row>
    <row r="591" spans="1:17" x14ac:dyDescent="0.25">
      <c r="A591" t="str">
        <f t="shared" ca="1" si="9"/>
        <v>CALDAS;MANIZALES;MEDIANO</v>
      </c>
      <c r="B591" t="str">
        <f ca="1">+IFERROR(_xlfn.XLOOKUP(C591,DIVIPOLA!G:G,DIVIPOLA!F:F),C591)</f>
        <v>CALDAS</v>
      </c>
      <c r="C591" t="s">
        <v>23</v>
      </c>
      <c r="D591" t="s">
        <v>145</v>
      </c>
      <c r="E591" t="s">
        <v>333</v>
      </c>
      <c r="F591">
        <v>22</v>
      </c>
      <c r="G591">
        <v>13.836477987421381</v>
      </c>
      <c r="H591">
        <v>7</v>
      </c>
      <c r="I591">
        <v>5</v>
      </c>
      <c r="J591">
        <v>440</v>
      </c>
      <c r="K591">
        <v>125</v>
      </c>
      <c r="L591">
        <v>280</v>
      </c>
      <c r="M591">
        <v>79</v>
      </c>
      <c r="N591">
        <v>207</v>
      </c>
      <c r="O591">
        <v>76</v>
      </c>
      <c r="P591">
        <v>418776475</v>
      </c>
      <c r="Q591">
        <v>12.832070401648821</v>
      </c>
    </row>
    <row r="592" spans="1:17" x14ac:dyDescent="0.25">
      <c r="A592" t="str">
        <f t="shared" ca="1" si="9"/>
        <v>CALDAS;PENSILVANIA;MEDIANO</v>
      </c>
      <c r="B592" t="str">
        <f ca="1">+IFERROR(_xlfn.XLOOKUP(C592,DIVIPOLA!G:G,DIVIPOLA!F:F),C592)</f>
        <v>CALDAS</v>
      </c>
      <c r="C592" t="s">
        <v>23</v>
      </c>
      <c r="D592" t="s">
        <v>148</v>
      </c>
      <c r="E592" t="s">
        <v>333</v>
      </c>
      <c r="F592">
        <v>1</v>
      </c>
      <c r="G592">
        <v>0.62893081761006298</v>
      </c>
      <c r="H592">
        <v>0</v>
      </c>
      <c r="I592">
        <v>0</v>
      </c>
      <c r="J592">
        <v>38</v>
      </c>
      <c r="K592">
        <v>27</v>
      </c>
      <c r="L592">
        <v>0</v>
      </c>
      <c r="M592">
        <v>0</v>
      </c>
      <c r="N592">
        <v>9</v>
      </c>
      <c r="O592">
        <v>3</v>
      </c>
      <c r="P592">
        <v>31590000</v>
      </c>
      <c r="Q592">
        <v>0.9679748700976728</v>
      </c>
    </row>
    <row r="593" spans="1:17" x14ac:dyDescent="0.25">
      <c r="A593" t="str">
        <f t="shared" ca="1" si="9"/>
        <v>CALDAS;RIOSUCIO;MEDIANO</v>
      </c>
      <c r="B593" t="str">
        <f ca="1">+IFERROR(_xlfn.XLOOKUP(C593,DIVIPOLA!G:G,DIVIPOLA!F:F),C593)</f>
        <v>CALDAS</v>
      </c>
      <c r="C593" t="s">
        <v>23</v>
      </c>
      <c r="D593" t="s">
        <v>149</v>
      </c>
      <c r="E593" t="s">
        <v>333</v>
      </c>
      <c r="F593">
        <v>1</v>
      </c>
      <c r="G593">
        <v>0.62893081761006298</v>
      </c>
      <c r="H593">
        <v>0</v>
      </c>
      <c r="I593">
        <v>0</v>
      </c>
      <c r="J593">
        <v>5</v>
      </c>
      <c r="K593">
        <v>13</v>
      </c>
      <c r="L593">
        <v>0</v>
      </c>
      <c r="M593">
        <v>18</v>
      </c>
      <c r="N593">
        <v>0</v>
      </c>
      <c r="O593">
        <v>3</v>
      </c>
      <c r="P593">
        <v>17322500</v>
      </c>
      <c r="Q593">
        <v>0.53079280428195441</v>
      </c>
    </row>
    <row r="594" spans="1:17" x14ac:dyDescent="0.25">
      <c r="A594" t="str">
        <f t="shared" ca="1" si="9"/>
        <v>CALDAS;VILLAMARÍA;MEDIANO</v>
      </c>
      <c r="B594" t="str">
        <f ca="1">+IFERROR(_xlfn.XLOOKUP(C594,DIVIPOLA!G:G,DIVIPOLA!F:F),C594)</f>
        <v>CALDAS</v>
      </c>
      <c r="C594" t="s">
        <v>23</v>
      </c>
      <c r="D594" t="s">
        <v>150</v>
      </c>
      <c r="E594" t="s">
        <v>333</v>
      </c>
      <c r="F594">
        <v>4</v>
      </c>
      <c r="G594">
        <v>2.5157232704402519</v>
      </c>
      <c r="H594">
        <v>0</v>
      </c>
      <c r="I594">
        <v>8</v>
      </c>
      <c r="J594">
        <v>36</v>
      </c>
      <c r="K594">
        <v>29</v>
      </c>
      <c r="L594">
        <v>413</v>
      </c>
      <c r="M594">
        <v>219</v>
      </c>
      <c r="N594">
        <v>125</v>
      </c>
      <c r="O594">
        <v>69</v>
      </c>
      <c r="P594">
        <v>279713200</v>
      </c>
      <c r="Q594">
        <v>8.5709195452549665</v>
      </c>
    </row>
    <row r="595" spans="1:17" x14ac:dyDescent="0.25">
      <c r="A595" t="str">
        <f t="shared" ca="1" si="9"/>
        <v>CAQUETÁ;FLORENCIA;MEDIANO</v>
      </c>
      <c r="B595" t="str">
        <f ca="1">+IFERROR(_xlfn.XLOOKUP(C595,DIVIPOLA!G:G,DIVIPOLA!F:F),C595)</f>
        <v>CAQUETÁ</v>
      </c>
      <c r="C595" t="s">
        <v>24</v>
      </c>
      <c r="D595" t="s">
        <v>153</v>
      </c>
      <c r="E595" t="s">
        <v>333</v>
      </c>
      <c r="F595">
        <v>4</v>
      </c>
      <c r="G595">
        <v>15.38461538461539</v>
      </c>
      <c r="H595">
        <v>0</v>
      </c>
      <c r="I595">
        <v>1</v>
      </c>
      <c r="J595">
        <v>42</v>
      </c>
      <c r="K595">
        <v>75</v>
      </c>
      <c r="L595">
        <v>29</v>
      </c>
      <c r="M595">
        <v>24</v>
      </c>
      <c r="N595">
        <v>22</v>
      </c>
      <c r="O595">
        <v>8</v>
      </c>
      <c r="P595">
        <v>82867200</v>
      </c>
      <c r="Q595">
        <v>29.054974907812991</v>
      </c>
    </row>
    <row r="596" spans="1:17" x14ac:dyDescent="0.25">
      <c r="A596" t="str">
        <f t="shared" ca="1" si="9"/>
        <v>CAQUETÁ;SAN VICENTE DEL CAGUÁN;MEDIANO</v>
      </c>
      <c r="B596" t="str">
        <f ca="1">+IFERROR(_xlfn.XLOOKUP(C596,DIVIPOLA!G:G,DIVIPOLA!F:F),C596)</f>
        <v>CAQUETÁ</v>
      </c>
      <c r="C596" t="s">
        <v>24</v>
      </c>
      <c r="D596" t="s">
        <v>154</v>
      </c>
      <c r="E596" t="s">
        <v>333</v>
      </c>
      <c r="F596">
        <v>1</v>
      </c>
      <c r="G596">
        <v>3.8461538461538458</v>
      </c>
      <c r="H596">
        <v>0</v>
      </c>
      <c r="I596">
        <v>0</v>
      </c>
      <c r="J596">
        <v>92</v>
      </c>
      <c r="K596">
        <v>168</v>
      </c>
      <c r="L596">
        <v>16</v>
      </c>
      <c r="M596">
        <v>9</v>
      </c>
      <c r="N596">
        <v>9</v>
      </c>
      <c r="O596">
        <v>24</v>
      </c>
      <c r="P596">
        <v>142515100</v>
      </c>
      <c r="Q596">
        <v>49.96877720599295</v>
      </c>
    </row>
    <row r="597" spans="1:17" x14ac:dyDescent="0.25">
      <c r="A597" t="str">
        <f t="shared" ca="1" si="9"/>
        <v>CASANARE;YOPAL;MEDIANO</v>
      </c>
      <c r="B597" t="str">
        <f ca="1">+IFERROR(_xlfn.XLOOKUP(C597,DIVIPOLA!G:G,DIVIPOLA!F:F),C597)</f>
        <v>CASANARE</v>
      </c>
      <c r="C597" t="s">
        <v>25</v>
      </c>
      <c r="D597" t="s">
        <v>160</v>
      </c>
      <c r="E597" t="s">
        <v>333</v>
      </c>
      <c r="F597">
        <v>6</v>
      </c>
      <c r="G597">
        <v>13.63636363636363</v>
      </c>
      <c r="H597">
        <v>7</v>
      </c>
      <c r="I597">
        <v>0</v>
      </c>
      <c r="J597">
        <v>84</v>
      </c>
      <c r="K597">
        <v>64</v>
      </c>
      <c r="L597">
        <v>157</v>
      </c>
      <c r="M597">
        <v>109</v>
      </c>
      <c r="N597">
        <v>90</v>
      </c>
      <c r="O597">
        <v>58</v>
      </c>
      <c r="P597">
        <v>195296725</v>
      </c>
      <c r="Q597">
        <v>59.427024717705493</v>
      </c>
    </row>
    <row r="598" spans="1:17" x14ac:dyDescent="0.25">
      <c r="A598" t="str">
        <f t="shared" ca="1" si="9"/>
        <v>CAUCA;CALOTO;MEDIANO</v>
      </c>
      <c r="B598" t="str">
        <f ca="1">+IFERROR(_xlfn.XLOOKUP(C598,DIVIPOLA!G:G,DIVIPOLA!F:F),C598)</f>
        <v>CAUCA</v>
      </c>
      <c r="C598" t="s">
        <v>26</v>
      </c>
      <c r="D598" t="s">
        <v>161</v>
      </c>
      <c r="E598" t="s">
        <v>333</v>
      </c>
      <c r="F598">
        <v>1</v>
      </c>
      <c r="G598">
        <v>2.1739130434782612</v>
      </c>
      <c r="H598">
        <v>0</v>
      </c>
      <c r="I598">
        <v>0</v>
      </c>
      <c r="J598">
        <v>4</v>
      </c>
      <c r="K598">
        <v>0</v>
      </c>
      <c r="L598">
        <v>11</v>
      </c>
      <c r="M598">
        <v>0</v>
      </c>
      <c r="N598">
        <v>1</v>
      </c>
      <c r="O598">
        <v>0</v>
      </c>
      <c r="P598">
        <v>4615000</v>
      </c>
      <c r="Q598">
        <v>0.38982384080253202</v>
      </c>
    </row>
    <row r="599" spans="1:17" x14ac:dyDescent="0.25">
      <c r="A599" t="str">
        <f t="shared" ca="1" si="9"/>
        <v>CAUCA;FLORENCIA;MEDIANO</v>
      </c>
      <c r="B599" t="str">
        <f ca="1">+IFERROR(_xlfn.XLOOKUP(C599,DIVIPOLA!G:G,DIVIPOLA!F:F),C599)</f>
        <v>CAUCA</v>
      </c>
      <c r="C599" t="s">
        <v>26</v>
      </c>
      <c r="D599" t="s">
        <v>153</v>
      </c>
      <c r="E599" t="s">
        <v>333</v>
      </c>
      <c r="F599">
        <v>1</v>
      </c>
      <c r="G599">
        <v>2.1739130434782612</v>
      </c>
      <c r="H599">
        <v>0</v>
      </c>
      <c r="I599">
        <v>0</v>
      </c>
      <c r="J599">
        <v>50</v>
      </c>
      <c r="K599">
        <v>50</v>
      </c>
      <c r="L599">
        <v>26</v>
      </c>
      <c r="M599">
        <v>59</v>
      </c>
      <c r="N599">
        <v>213</v>
      </c>
      <c r="O599">
        <v>81</v>
      </c>
      <c r="P599">
        <v>147866225</v>
      </c>
      <c r="Q599">
        <v>12.490093121228901</v>
      </c>
    </row>
    <row r="600" spans="1:17" x14ac:dyDescent="0.25">
      <c r="A600" t="str">
        <f t="shared" ca="1" si="9"/>
        <v>CAUCA;POPAYÁN;MEDIANO</v>
      </c>
      <c r="B600" t="str">
        <f ca="1">+IFERROR(_xlfn.XLOOKUP(C600,DIVIPOLA!G:G,DIVIPOLA!F:F),C600)</f>
        <v>CAUCA</v>
      </c>
      <c r="C600" t="s">
        <v>26</v>
      </c>
      <c r="D600" t="s">
        <v>163</v>
      </c>
      <c r="E600" t="s">
        <v>333</v>
      </c>
      <c r="F600">
        <v>6</v>
      </c>
      <c r="G600">
        <v>13.043478260869559</v>
      </c>
      <c r="H600">
        <v>2</v>
      </c>
      <c r="I600">
        <v>0</v>
      </c>
      <c r="J600">
        <v>181</v>
      </c>
      <c r="K600">
        <v>109</v>
      </c>
      <c r="L600">
        <v>124</v>
      </c>
      <c r="M600">
        <v>37</v>
      </c>
      <c r="N600">
        <v>408</v>
      </c>
      <c r="O600">
        <v>95</v>
      </c>
      <c r="P600">
        <v>291132725</v>
      </c>
      <c r="Q600">
        <v>24.59165266366356</v>
      </c>
    </row>
    <row r="601" spans="1:17" x14ac:dyDescent="0.25">
      <c r="A601" t="str">
        <f t="shared" ca="1" si="9"/>
        <v>CAUCA;VILLA RICA;MEDIANO</v>
      </c>
      <c r="B601" t="str">
        <f ca="1">+IFERROR(_xlfn.XLOOKUP(C601,DIVIPOLA!G:G,DIVIPOLA!F:F),C601)</f>
        <v>CAUCA</v>
      </c>
      <c r="C601" t="s">
        <v>26</v>
      </c>
      <c r="D601" t="s">
        <v>166</v>
      </c>
      <c r="E601" t="s">
        <v>333</v>
      </c>
      <c r="F601">
        <v>1</v>
      </c>
      <c r="G601">
        <v>2.1739130434782612</v>
      </c>
      <c r="H601">
        <v>0</v>
      </c>
      <c r="I601">
        <v>0</v>
      </c>
      <c r="J601">
        <v>6</v>
      </c>
      <c r="K601">
        <v>31</v>
      </c>
      <c r="L601">
        <v>0</v>
      </c>
      <c r="M601">
        <v>1</v>
      </c>
      <c r="N601">
        <v>2</v>
      </c>
      <c r="O601">
        <v>8</v>
      </c>
      <c r="P601">
        <v>22056125</v>
      </c>
      <c r="Q601">
        <v>1.8630559828213971</v>
      </c>
    </row>
    <row r="602" spans="1:17" x14ac:dyDescent="0.25">
      <c r="A602" t="str">
        <f t="shared" ca="1" si="9"/>
        <v>CESAR;CHIRIGUANÁ;MEDIANO</v>
      </c>
      <c r="B602" t="str">
        <f ca="1">+IFERROR(_xlfn.XLOOKUP(C602,DIVIPOLA!G:G,DIVIPOLA!F:F),C602)</f>
        <v>CESAR</v>
      </c>
      <c r="C602" t="s">
        <v>27</v>
      </c>
      <c r="D602" t="s">
        <v>168</v>
      </c>
      <c r="E602" t="s">
        <v>333</v>
      </c>
      <c r="F602">
        <v>1</v>
      </c>
      <c r="G602">
        <v>2.3255813953488369</v>
      </c>
      <c r="H602">
        <v>0</v>
      </c>
      <c r="I602">
        <v>0</v>
      </c>
      <c r="J602">
        <v>1</v>
      </c>
      <c r="K602">
        <v>3</v>
      </c>
      <c r="L602">
        <v>0</v>
      </c>
      <c r="M602">
        <v>0</v>
      </c>
      <c r="N602">
        <v>0</v>
      </c>
      <c r="O602">
        <v>0</v>
      </c>
      <c r="P602">
        <v>1950000</v>
      </c>
      <c r="Q602">
        <v>0.28597806643556462</v>
      </c>
    </row>
    <row r="603" spans="1:17" x14ac:dyDescent="0.25">
      <c r="A603" t="str">
        <f t="shared" ca="1" si="9"/>
        <v>CESAR;LA PAZ;MEDIANO</v>
      </c>
      <c r="B603" t="str">
        <f ca="1">+IFERROR(_xlfn.XLOOKUP(C603,DIVIPOLA!G:G,DIVIPOLA!F:F),C603)</f>
        <v>CESAR</v>
      </c>
      <c r="C603" t="s">
        <v>27</v>
      </c>
      <c r="D603" t="s">
        <v>169</v>
      </c>
      <c r="E603" t="s">
        <v>333</v>
      </c>
      <c r="F603">
        <v>1</v>
      </c>
      <c r="G603">
        <v>2.3255813953488369</v>
      </c>
      <c r="H603">
        <v>0</v>
      </c>
      <c r="I603">
        <v>0</v>
      </c>
      <c r="J603">
        <v>23</v>
      </c>
      <c r="K603">
        <v>16</v>
      </c>
      <c r="L603">
        <v>10</v>
      </c>
      <c r="M603">
        <v>4</v>
      </c>
      <c r="N603">
        <v>8</v>
      </c>
      <c r="O603">
        <v>4</v>
      </c>
      <c r="P603">
        <v>24310000</v>
      </c>
      <c r="Q603">
        <v>3.5651932282300391</v>
      </c>
    </row>
    <row r="604" spans="1:17" x14ac:dyDescent="0.25">
      <c r="A604" t="str">
        <f t="shared" ca="1" si="9"/>
        <v>CESAR;SAN MARTÍN;MEDIANO</v>
      </c>
      <c r="B604" t="str">
        <f ca="1">+IFERROR(_xlfn.XLOOKUP(C604,DIVIPOLA!G:G,DIVIPOLA!F:F),C604)</f>
        <v>CESAR</v>
      </c>
      <c r="C604" t="s">
        <v>27</v>
      </c>
      <c r="D604" t="s">
        <v>170</v>
      </c>
      <c r="E604" t="s">
        <v>333</v>
      </c>
      <c r="F604">
        <v>1</v>
      </c>
      <c r="G604">
        <v>2.3255813953488369</v>
      </c>
      <c r="H604">
        <v>0</v>
      </c>
      <c r="I604">
        <v>0</v>
      </c>
      <c r="J604">
        <v>0</v>
      </c>
      <c r="K604">
        <v>4</v>
      </c>
      <c r="L604">
        <v>1</v>
      </c>
      <c r="M604">
        <v>1</v>
      </c>
      <c r="N604">
        <v>2</v>
      </c>
      <c r="O604">
        <v>1</v>
      </c>
      <c r="P604">
        <v>3445000</v>
      </c>
      <c r="Q604">
        <v>0.50522791736949746</v>
      </c>
    </row>
    <row r="605" spans="1:17" x14ac:dyDescent="0.25">
      <c r="A605" t="str">
        <f t="shared" ca="1" si="9"/>
        <v>CESAR;VALLEDUPAR;MEDIANO</v>
      </c>
      <c r="B605" t="str">
        <f ca="1">+IFERROR(_xlfn.XLOOKUP(C605,DIVIPOLA!G:G,DIVIPOLA!F:F),C605)</f>
        <v>CESAR</v>
      </c>
      <c r="C605" t="s">
        <v>27</v>
      </c>
      <c r="D605" t="s">
        <v>171</v>
      </c>
      <c r="E605" t="s">
        <v>333</v>
      </c>
      <c r="F605">
        <v>4</v>
      </c>
      <c r="G605">
        <v>9.3023255813953494</v>
      </c>
      <c r="H605">
        <v>5</v>
      </c>
      <c r="I605">
        <v>0</v>
      </c>
      <c r="J605">
        <v>38</v>
      </c>
      <c r="K605">
        <v>64</v>
      </c>
      <c r="L605">
        <v>17</v>
      </c>
      <c r="M605">
        <v>44</v>
      </c>
      <c r="N605">
        <v>138</v>
      </c>
      <c r="O605">
        <v>78</v>
      </c>
      <c r="P605">
        <v>126752925</v>
      </c>
      <c r="Q605">
        <v>18.589003285411351</v>
      </c>
    </row>
    <row r="606" spans="1:17" x14ac:dyDescent="0.25">
      <c r="A606" t="str">
        <f t="shared" ca="1" si="9"/>
        <v>CUNDINAMARCA;CAJICÁ;MEDIANO</v>
      </c>
      <c r="B606" t="str">
        <f ca="1">+IFERROR(_xlfn.XLOOKUP(C606,DIVIPOLA!G:G,DIVIPOLA!F:F),C606)</f>
        <v>CUNDINAMARCA</v>
      </c>
      <c r="C606" t="s">
        <v>29</v>
      </c>
      <c r="D606" t="s">
        <v>173</v>
      </c>
      <c r="E606" t="s">
        <v>333</v>
      </c>
      <c r="F606">
        <v>2</v>
      </c>
      <c r="G606">
        <v>0.51413881748071977</v>
      </c>
      <c r="H606">
        <v>0</v>
      </c>
      <c r="I606">
        <v>0</v>
      </c>
      <c r="J606">
        <v>24</v>
      </c>
      <c r="K606">
        <v>24</v>
      </c>
      <c r="L606">
        <v>2</v>
      </c>
      <c r="M606">
        <v>6</v>
      </c>
      <c r="N606">
        <v>0</v>
      </c>
      <c r="O606">
        <v>0</v>
      </c>
      <c r="P606">
        <v>24700000</v>
      </c>
      <c r="Q606">
        <v>0.24057602002808029</v>
      </c>
    </row>
    <row r="607" spans="1:17" x14ac:dyDescent="0.25">
      <c r="A607" t="str">
        <f t="shared" ca="1" si="9"/>
        <v>CUNDINAMARCA;CHÍA;MEDIANO</v>
      </c>
      <c r="B607" t="str">
        <f ca="1">+IFERROR(_xlfn.XLOOKUP(C607,DIVIPOLA!G:G,DIVIPOLA!F:F),C607)</f>
        <v>CUNDINAMARCA</v>
      </c>
      <c r="C607" t="s">
        <v>29</v>
      </c>
      <c r="D607" t="s">
        <v>175</v>
      </c>
      <c r="E607" t="s">
        <v>333</v>
      </c>
      <c r="F607">
        <v>5</v>
      </c>
      <c r="G607">
        <v>1.2853470437018</v>
      </c>
      <c r="H607">
        <v>0</v>
      </c>
      <c r="I607">
        <v>0</v>
      </c>
      <c r="J607">
        <v>76</v>
      </c>
      <c r="K607">
        <v>79</v>
      </c>
      <c r="L607">
        <v>11</v>
      </c>
      <c r="M607">
        <v>0</v>
      </c>
      <c r="N607">
        <v>116</v>
      </c>
      <c r="O607">
        <v>55</v>
      </c>
      <c r="P607">
        <v>116983425</v>
      </c>
      <c r="Q607">
        <v>1.1394091820143091</v>
      </c>
    </row>
    <row r="608" spans="1:17" x14ac:dyDescent="0.25">
      <c r="A608" t="str">
        <f t="shared" ca="1" si="9"/>
        <v>CUNDINAMARCA;COTA;MEDIANO</v>
      </c>
      <c r="B608" t="str">
        <f ca="1">+IFERROR(_xlfn.XLOOKUP(C608,DIVIPOLA!G:G,DIVIPOLA!F:F),C608)</f>
        <v>CUNDINAMARCA</v>
      </c>
      <c r="C608" t="s">
        <v>29</v>
      </c>
      <c r="D608" t="s">
        <v>177</v>
      </c>
      <c r="E608" t="s">
        <v>333</v>
      </c>
      <c r="F608">
        <v>17</v>
      </c>
      <c r="G608">
        <v>4.3701799485861184</v>
      </c>
      <c r="H608">
        <v>0</v>
      </c>
      <c r="I608">
        <v>0</v>
      </c>
      <c r="J608">
        <v>648</v>
      </c>
      <c r="K608">
        <v>363</v>
      </c>
      <c r="L608">
        <v>236</v>
      </c>
      <c r="M608">
        <v>53</v>
      </c>
      <c r="N608">
        <v>110</v>
      </c>
      <c r="O608">
        <v>40</v>
      </c>
      <c r="P608">
        <v>566629700</v>
      </c>
      <c r="Q608">
        <v>5.5189278565062807</v>
      </c>
    </row>
    <row r="609" spans="1:17" x14ac:dyDescent="0.25">
      <c r="A609" t="str">
        <f t="shared" ca="1" si="9"/>
        <v>CUNDINAMARCA;EL ROSAL;MEDIANO</v>
      </c>
      <c r="B609" t="str">
        <f ca="1">+IFERROR(_xlfn.XLOOKUP(C609,DIVIPOLA!G:G,DIVIPOLA!F:F),C609)</f>
        <v>CUNDINAMARCA</v>
      </c>
      <c r="C609" t="s">
        <v>29</v>
      </c>
      <c r="D609" t="s">
        <v>178</v>
      </c>
      <c r="E609" t="s">
        <v>333</v>
      </c>
      <c r="F609">
        <v>1</v>
      </c>
      <c r="G609">
        <v>0.25706940874035988</v>
      </c>
      <c r="H609">
        <v>0</v>
      </c>
      <c r="I609">
        <v>0</v>
      </c>
      <c r="J609">
        <v>1</v>
      </c>
      <c r="K609">
        <v>0</v>
      </c>
      <c r="L609">
        <v>4</v>
      </c>
      <c r="M609">
        <v>0</v>
      </c>
      <c r="N609">
        <v>1</v>
      </c>
      <c r="O609">
        <v>0</v>
      </c>
      <c r="P609">
        <v>1625000</v>
      </c>
      <c r="Q609">
        <v>1.5827369738689489E-2</v>
      </c>
    </row>
    <row r="610" spans="1:17" x14ac:dyDescent="0.25">
      <c r="A610" t="str">
        <f t="shared" ca="1" si="9"/>
        <v>CUNDINAMARCA;FACATATIVÁ;MEDIANO</v>
      </c>
      <c r="B610" t="str">
        <f ca="1">+IFERROR(_xlfn.XLOOKUP(C610,DIVIPOLA!G:G,DIVIPOLA!F:F),C610)</f>
        <v>CUNDINAMARCA</v>
      </c>
      <c r="C610" t="s">
        <v>29</v>
      </c>
      <c r="D610" t="s">
        <v>179</v>
      </c>
      <c r="E610" t="s">
        <v>333</v>
      </c>
      <c r="F610">
        <v>3</v>
      </c>
      <c r="G610">
        <v>0.77120822622107965</v>
      </c>
      <c r="H610">
        <v>0</v>
      </c>
      <c r="I610">
        <v>0</v>
      </c>
      <c r="J610">
        <v>114</v>
      </c>
      <c r="K610">
        <v>10</v>
      </c>
      <c r="L610">
        <v>17</v>
      </c>
      <c r="M610">
        <v>3</v>
      </c>
      <c r="N610">
        <v>108</v>
      </c>
      <c r="O610">
        <v>11</v>
      </c>
      <c r="P610">
        <v>80829775</v>
      </c>
      <c r="Q610">
        <v>0.7872755291200495</v>
      </c>
    </row>
    <row r="611" spans="1:17" x14ac:dyDescent="0.25">
      <c r="A611" t="str">
        <f t="shared" ca="1" si="9"/>
        <v>CUNDINAMARCA;FUNZA;MEDIANO</v>
      </c>
      <c r="B611" t="str">
        <f ca="1">+IFERROR(_xlfn.XLOOKUP(C611,DIVIPOLA!G:G,DIVIPOLA!F:F),C611)</f>
        <v>CUNDINAMARCA</v>
      </c>
      <c r="C611" t="s">
        <v>29</v>
      </c>
      <c r="D611" t="s">
        <v>180</v>
      </c>
      <c r="E611" t="s">
        <v>333</v>
      </c>
      <c r="F611">
        <v>9</v>
      </c>
      <c r="G611">
        <v>2.3136246786632388</v>
      </c>
      <c r="H611">
        <v>0</v>
      </c>
      <c r="I611">
        <v>0</v>
      </c>
      <c r="J611">
        <v>199</v>
      </c>
      <c r="K611">
        <v>87</v>
      </c>
      <c r="L611">
        <v>199</v>
      </c>
      <c r="M611">
        <v>26</v>
      </c>
      <c r="N611">
        <v>102</v>
      </c>
      <c r="O611">
        <v>7</v>
      </c>
      <c r="P611">
        <v>212224025</v>
      </c>
      <c r="Q611">
        <v>2.067044991451005</v>
      </c>
    </row>
    <row r="612" spans="1:17" x14ac:dyDescent="0.25">
      <c r="A612" t="str">
        <f t="shared" ca="1" si="9"/>
        <v>CUNDINAMARCA;FUSAGASUGÁ;MEDIANO</v>
      </c>
      <c r="B612" t="str">
        <f ca="1">+IFERROR(_xlfn.XLOOKUP(C612,DIVIPOLA!G:G,DIVIPOLA!F:F),C612)</f>
        <v>CUNDINAMARCA</v>
      </c>
      <c r="C612" t="s">
        <v>29</v>
      </c>
      <c r="D612" t="s">
        <v>181</v>
      </c>
      <c r="E612" t="s">
        <v>333</v>
      </c>
      <c r="F612">
        <v>3</v>
      </c>
      <c r="G612">
        <v>0.77120822622107965</v>
      </c>
      <c r="H612">
        <v>0</v>
      </c>
      <c r="I612">
        <v>0</v>
      </c>
      <c r="J612">
        <v>55</v>
      </c>
      <c r="K612">
        <v>30</v>
      </c>
      <c r="L612">
        <v>42</v>
      </c>
      <c r="M612">
        <v>17</v>
      </c>
      <c r="N612">
        <v>41</v>
      </c>
      <c r="O612">
        <v>9</v>
      </c>
      <c r="P612">
        <v>66211600</v>
      </c>
      <c r="Q612">
        <v>0.64489567642474666</v>
      </c>
    </row>
    <row r="613" spans="1:17" x14ac:dyDescent="0.25">
      <c r="A613" t="str">
        <f t="shared" ca="1" si="9"/>
        <v>CUNDINAMARCA;FÓMEQUE;MEDIANO</v>
      </c>
      <c r="B613" t="str">
        <f ca="1">+IFERROR(_xlfn.XLOOKUP(C613,DIVIPOLA!G:G,DIVIPOLA!F:F),C613)</f>
        <v>CUNDINAMARCA</v>
      </c>
      <c r="C613" t="s">
        <v>29</v>
      </c>
      <c r="D613" t="s">
        <v>182</v>
      </c>
      <c r="E613" t="s">
        <v>333</v>
      </c>
      <c r="F613">
        <v>1</v>
      </c>
      <c r="G613">
        <v>0.25706940874035988</v>
      </c>
      <c r="H613">
        <v>0</v>
      </c>
      <c r="I613">
        <v>0</v>
      </c>
      <c r="J613">
        <v>7</v>
      </c>
      <c r="K613">
        <v>24</v>
      </c>
      <c r="L613">
        <v>0</v>
      </c>
      <c r="M613">
        <v>24</v>
      </c>
      <c r="N613">
        <v>12</v>
      </c>
      <c r="O613">
        <v>26</v>
      </c>
      <c r="P613">
        <v>35835475</v>
      </c>
      <c r="Q613">
        <v>0.3490346538994239</v>
      </c>
    </row>
    <row r="614" spans="1:17" x14ac:dyDescent="0.25">
      <c r="A614" t="str">
        <f t="shared" ca="1" si="9"/>
        <v>CUNDINAMARCA;GACHANCIPÁ;MEDIANO</v>
      </c>
      <c r="B614" t="str">
        <f ca="1">+IFERROR(_xlfn.XLOOKUP(C614,DIVIPOLA!G:G,DIVIPOLA!F:F),C614)</f>
        <v>CUNDINAMARCA</v>
      </c>
      <c r="C614" t="s">
        <v>29</v>
      </c>
      <c r="D614" t="s">
        <v>183</v>
      </c>
      <c r="E614" t="s">
        <v>333</v>
      </c>
      <c r="F614">
        <v>1</v>
      </c>
      <c r="G614">
        <v>0.25706940874035988</v>
      </c>
      <c r="H614">
        <v>0</v>
      </c>
      <c r="I614">
        <v>0</v>
      </c>
      <c r="J614">
        <v>10</v>
      </c>
      <c r="K614">
        <v>0</v>
      </c>
      <c r="L614">
        <v>0</v>
      </c>
      <c r="M614">
        <v>0</v>
      </c>
      <c r="N614">
        <v>10</v>
      </c>
      <c r="O614">
        <v>0</v>
      </c>
      <c r="P614">
        <v>6405750</v>
      </c>
      <c r="Q614">
        <v>6.2391491509913993E-2</v>
      </c>
    </row>
    <row r="615" spans="1:17" x14ac:dyDescent="0.25">
      <c r="A615" t="str">
        <f t="shared" ca="1" si="9"/>
        <v>CUNDINAMARCA;GIRARDOT;MEDIANO</v>
      </c>
      <c r="B615" t="str">
        <f ca="1">+IFERROR(_xlfn.XLOOKUP(C615,DIVIPOLA!G:G,DIVIPOLA!F:F),C615)</f>
        <v>CUNDINAMARCA</v>
      </c>
      <c r="C615" t="s">
        <v>29</v>
      </c>
      <c r="D615" t="s">
        <v>184</v>
      </c>
      <c r="E615" t="s">
        <v>333</v>
      </c>
      <c r="F615">
        <v>3</v>
      </c>
      <c r="G615">
        <v>0.77120822622107965</v>
      </c>
      <c r="H615">
        <v>0</v>
      </c>
      <c r="I615">
        <v>0</v>
      </c>
      <c r="J615">
        <v>168</v>
      </c>
      <c r="K615">
        <v>87</v>
      </c>
      <c r="L615">
        <v>156</v>
      </c>
      <c r="M615">
        <v>48</v>
      </c>
      <c r="N615">
        <v>61</v>
      </c>
      <c r="O615">
        <v>7</v>
      </c>
      <c r="P615">
        <v>188464575</v>
      </c>
      <c r="Q615">
        <v>1.835629853027678</v>
      </c>
    </row>
    <row r="616" spans="1:17" x14ac:dyDescent="0.25">
      <c r="A616" t="str">
        <f t="shared" ca="1" si="9"/>
        <v>CUNDINAMARCA;MADRID;MEDIANO</v>
      </c>
      <c r="B616" t="str">
        <f ca="1">+IFERROR(_xlfn.XLOOKUP(C616,DIVIPOLA!G:G,DIVIPOLA!F:F),C616)</f>
        <v>CUNDINAMARCA</v>
      </c>
      <c r="C616" t="s">
        <v>29</v>
      </c>
      <c r="D616" t="s">
        <v>191</v>
      </c>
      <c r="E616" t="s">
        <v>333</v>
      </c>
      <c r="F616">
        <v>3</v>
      </c>
      <c r="G616">
        <v>0.77120822622107965</v>
      </c>
      <c r="H616">
        <v>0</v>
      </c>
      <c r="I616">
        <v>0</v>
      </c>
      <c r="J616">
        <v>375</v>
      </c>
      <c r="K616">
        <v>4</v>
      </c>
      <c r="L616">
        <v>223</v>
      </c>
      <c r="M616">
        <v>0</v>
      </c>
      <c r="N616">
        <v>280</v>
      </c>
      <c r="O616">
        <v>3</v>
      </c>
      <c r="P616">
        <v>268060000</v>
      </c>
      <c r="Q616">
        <v>2.610882912094219</v>
      </c>
    </row>
    <row r="617" spans="1:17" x14ac:dyDescent="0.25">
      <c r="A617" t="str">
        <f t="shared" ca="1" si="9"/>
        <v>CUNDINAMARCA;MOSQUERA;MEDIANO</v>
      </c>
      <c r="B617" t="str">
        <f ca="1">+IFERROR(_xlfn.XLOOKUP(C617,DIVIPOLA!G:G,DIVIPOLA!F:F),C617)</f>
        <v>CUNDINAMARCA</v>
      </c>
      <c r="C617" t="s">
        <v>29</v>
      </c>
      <c r="D617" t="s">
        <v>193</v>
      </c>
      <c r="E617" t="s">
        <v>333</v>
      </c>
      <c r="F617">
        <v>11</v>
      </c>
      <c r="G617">
        <v>2.8277634961439588</v>
      </c>
      <c r="H617">
        <v>0</v>
      </c>
      <c r="I617">
        <v>0</v>
      </c>
      <c r="J617">
        <v>244</v>
      </c>
      <c r="K617">
        <v>79</v>
      </c>
      <c r="L617">
        <v>143</v>
      </c>
      <c r="M617">
        <v>23</v>
      </c>
      <c r="N617">
        <v>234</v>
      </c>
      <c r="O617">
        <v>21</v>
      </c>
      <c r="P617">
        <v>239500950</v>
      </c>
      <c r="Q617">
        <v>2.3327200544106979</v>
      </c>
    </row>
    <row r="618" spans="1:17" x14ac:dyDescent="0.25">
      <c r="A618" t="str">
        <f t="shared" ca="1" si="9"/>
        <v>CUNDINAMARCA;SAN ANTONIO DEL TEQUENDAMA;MEDIANO</v>
      </c>
      <c r="B618" t="str">
        <f ca="1">+IFERROR(_xlfn.XLOOKUP(C618,DIVIPOLA!G:G,DIVIPOLA!F:F),C618)</f>
        <v>CUNDINAMARCA</v>
      </c>
      <c r="C618" t="s">
        <v>29</v>
      </c>
      <c r="D618" t="s">
        <v>195</v>
      </c>
      <c r="E618" t="s">
        <v>333</v>
      </c>
      <c r="F618">
        <v>1</v>
      </c>
      <c r="G618">
        <v>0.25706940874035988</v>
      </c>
      <c r="H618">
        <v>0</v>
      </c>
      <c r="I618">
        <v>0</v>
      </c>
      <c r="J618">
        <v>9</v>
      </c>
      <c r="K618">
        <v>8</v>
      </c>
      <c r="L618">
        <v>0</v>
      </c>
      <c r="M618">
        <v>0</v>
      </c>
      <c r="N618">
        <v>0</v>
      </c>
      <c r="O618">
        <v>0</v>
      </c>
      <c r="P618">
        <v>7670000</v>
      </c>
      <c r="Q618">
        <v>7.470518516661441E-2</v>
      </c>
    </row>
    <row r="619" spans="1:17" x14ac:dyDescent="0.25">
      <c r="A619" t="str">
        <f t="shared" ca="1" si="9"/>
        <v>CUNDINAMARCA;SIBATÉ;MEDIANO</v>
      </c>
      <c r="B619" t="str">
        <f ca="1">+IFERROR(_xlfn.XLOOKUP(C619,DIVIPOLA!G:G,DIVIPOLA!F:F),C619)</f>
        <v>CUNDINAMARCA</v>
      </c>
      <c r="C619" t="s">
        <v>29</v>
      </c>
      <c r="D619" t="s">
        <v>198</v>
      </c>
      <c r="E619" t="s">
        <v>333</v>
      </c>
      <c r="F619">
        <v>1</v>
      </c>
      <c r="G619">
        <v>0.25706940874035988</v>
      </c>
      <c r="H619">
        <v>0</v>
      </c>
      <c r="I619">
        <v>0</v>
      </c>
      <c r="J619">
        <v>3</v>
      </c>
      <c r="K619">
        <v>3</v>
      </c>
      <c r="L619">
        <v>2</v>
      </c>
      <c r="M619">
        <v>2</v>
      </c>
      <c r="N619">
        <v>0</v>
      </c>
      <c r="O619">
        <v>0</v>
      </c>
      <c r="P619">
        <v>4030000</v>
      </c>
      <c r="Q619">
        <v>3.9251876951949941E-2</v>
      </c>
    </row>
    <row r="620" spans="1:17" x14ac:dyDescent="0.25">
      <c r="A620" t="str">
        <f t="shared" ca="1" si="9"/>
        <v>CUNDINAMARCA;SOACHA;MEDIANO</v>
      </c>
      <c r="B620" t="str">
        <f ca="1">+IFERROR(_xlfn.XLOOKUP(C620,DIVIPOLA!G:G,DIVIPOLA!F:F),C620)</f>
        <v>CUNDINAMARCA</v>
      </c>
      <c r="C620" t="s">
        <v>29</v>
      </c>
      <c r="D620" t="s">
        <v>200</v>
      </c>
      <c r="E620" t="s">
        <v>333</v>
      </c>
      <c r="F620">
        <v>4</v>
      </c>
      <c r="G620">
        <v>1.02827763496144</v>
      </c>
      <c r="H620">
        <v>20</v>
      </c>
      <c r="I620">
        <v>0</v>
      </c>
      <c r="J620">
        <v>73</v>
      </c>
      <c r="K620">
        <v>83</v>
      </c>
      <c r="L620">
        <v>275</v>
      </c>
      <c r="M620">
        <v>42</v>
      </c>
      <c r="N620">
        <v>279</v>
      </c>
      <c r="O620">
        <v>40</v>
      </c>
      <c r="P620">
        <v>238058925</v>
      </c>
      <c r="Q620">
        <v>2.3186748465045861</v>
      </c>
    </row>
    <row r="621" spans="1:17" x14ac:dyDescent="0.25">
      <c r="A621" t="str">
        <f t="shared" ca="1" si="9"/>
        <v>CUNDINAMARCA;TABIO;MEDIANO</v>
      </c>
      <c r="B621" t="str">
        <f ca="1">+IFERROR(_xlfn.XLOOKUP(C621,DIVIPOLA!G:G,DIVIPOLA!F:F),C621)</f>
        <v>CUNDINAMARCA</v>
      </c>
      <c r="C621" t="s">
        <v>29</v>
      </c>
      <c r="D621" t="s">
        <v>203</v>
      </c>
      <c r="E621" t="s">
        <v>333</v>
      </c>
      <c r="F621">
        <v>1</v>
      </c>
      <c r="G621">
        <v>0.25706940874035988</v>
      </c>
      <c r="H621">
        <v>0</v>
      </c>
      <c r="I621">
        <v>0</v>
      </c>
      <c r="J621">
        <v>5</v>
      </c>
      <c r="K621">
        <v>2</v>
      </c>
      <c r="L621">
        <v>0</v>
      </c>
      <c r="M621">
        <v>0</v>
      </c>
      <c r="N621">
        <v>0</v>
      </c>
      <c r="O621">
        <v>0</v>
      </c>
      <c r="P621">
        <v>2990000</v>
      </c>
      <c r="Q621">
        <v>2.9122360319188662E-2</v>
      </c>
    </row>
    <row r="622" spans="1:17" x14ac:dyDescent="0.25">
      <c r="A622" t="str">
        <f t="shared" ca="1" si="9"/>
        <v>CUNDINAMARCA;TENJO;MEDIANO</v>
      </c>
      <c r="B622" t="str">
        <f ca="1">+IFERROR(_xlfn.XLOOKUP(C622,DIVIPOLA!G:G,DIVIPOLA!F:F),C622)</f>
        <v>CUNDINAMARCA</v>
      </c>
      <c r="C622" t="s">
        <v>29</v>
      </c>
      <c r="D622" t="s">
        <v>204</v>
      </c>
      <c r="E622" t="s">
        <v>333</v>
      </c>
      <c r="F622">
        <v>2</v>
      </c>
      <c r="G622">
        <v>0.51413881748071977</v>
      </c>
      <c r="H622">
        <v>0</v>
      </c>
      <c r="I622">
        <v>0</v>
      </c>
      <c r="J622">
        <v>22</v>
      </c>
      <c r="K622">
        <v>7</v>
      </c>
      <c r="L622">
        <v>25</v>
      </c>
      <c r="M622">
        <v>0</v>
      </c>
      <c r="N622">
        <v>13</v>
      </c>
      <c r="O622">
        <v>1</v>
      </c>
      <c r="P622">
        <v>21580000</v>
      </c>
      <c r="Q622">
        <v>0.21018747012979649</v>
      </c>
    </row>
    <row r="623" spans="1:17" x14ac:dyDescent="0.25">
      <c r="A623" t="str">
        <f t="shared" ca="1" si="9"/>
        <v>CUNDINAMARCA;TOCANCIPÁ;MEDIANO</v>
      </c>
      <c r="B623" t="str">
        <f ca="1">+IFERROR(_xlfn.XLOOKUP(C623,DIVIPOLA!G:G,DIVIPOLA!F:F),C623)</f>
        <v>CUNDINAMARCA</v>
      </c>
      <c r="C623" t="s">
        <v>29</v>
      </c>
      <c r="D623" t="s">
        <v>206</v>
      </c>
      <c r="E623" t="s">
        <v>333</v>
      </c>
      <c r="F623">
        <v>9</v>
      </c>
      <c r="G623">
        <v>2.3136246786632388</v>
      </c>
      <c r="H623">
        <v>1</v>
      </c>
      <c r="I623">
        <v>2</v>
      </c>
      <c r="J623">
        <v>286</v>
      </c>
      <c r="K623">
        <v>74</v>
      </c>
      <c r="L623">
        <v>80</v>
      </c>
      <c r="M623">
        <v>8</v>
      </c>
      <c r="N623">
        <v>292</v>
      </c>
      <c r="O623">
        <v>41</v>
      </c>
      <c r="P623">
        <v>249825225</v>
      </c>
      <c r="Q623">
        <v>2.4332776653084891</v>
      </c>
    </row>
    <row r="624" spans="1:17" x14ac:dyDescent="0.25">
      <c r="A624" t="str">
        <f t="shared" ca="1" si="9"/>
        <v>CUNDINAMARCA;VILLA DE SAN DIEGO DE UBATÉ;MEDIANO</v>
      </c>
      <c r="B624" t="str">
        <f ca="1">+IFERROR(_xlfn.XLOOKUP(C624,DIVIPOLA!G:G,DIVIPOLA!F:F),C624)</f>
        <v>CUNDINAMARCA</v>
      </c>
      <c r="C624" t="s">
        <v>29</v>
      </c>
      <c r="D624" t="s">
        <v>208</v>
      </c>
      <c r="E624" t="s">
        <v>333</v>
      </c>
      <c r="F624">
        <v>2</v>
      </c>
      <c r="G624">
        <v>0.51413881748071977</v>
      </c>
      <c r="H624">
        <v>0</v>
      </c>
      <c r="I624">
        <v>0</v>
      </c>
      <c r="J624">
        <v>8</v>
      </c>
      <c r="K624">
        <v>10</v>
      </c>
      <c r="L624">
        <v>17</v>
      </c>
      <c r="M624">
        <v>7</v>
      </c>
      <c r="N624">
        <v>1</v>
      </c>
      <c r="O624">
        <v>1</v>
      </c>
      <c r="P624">
        <v>15990000</v>
      </c>
      <c r="Q624">
        <v>0.1557413182287046</v>
      </c>
    </row>
    <row r="625" spans="1:17" x14ac:dyDescent="0.25">
      <c r="A625" t="str">
        <f t="shared" ca="1" si="9"/>
        <v>CUNDINAMARCA;VILLAPINZÓN;MEDIANO</v>
      </c>
      <c r="B625" t="str">
        <f ca="1">+IFERROR(_xlfn.XLOOKUP(C625,DIVIPOLA!G:G,DIVIPOLA!F:F),C625)</f>
        <v>CUNDINAMARCA</v>
      </c>
      <c r="C625" t="s">
        <v>29</v>
      </c>
      <c r="D625" t="s">
        <v>209</v>
      </c>
      <c r="E625" t="s">
        <v>333</v>
      </c>
      <c r="F625">
        <v>1</v>
      </c>
      <c r="G625">
        <v>0.25706940874035988</v>
      </c>
      <c r="H625">
        <v>0</v>
      </c>
      <c r="I625">
        <v>0</v>
      </c>
      <c r="J625">
        <v>6</v>
      </c>
      <c r="K625">
        <v>4</v>
      </c>
      <c r="L625">
        <v>4</v>
      </c>
      <c r="M625">
        <v>6</v>
      </c>
      <c r="N625">
        <v>6</v>
      </c>
      <c r="O625">
        <v>7</v>
      </c>
      <c r="P625">
        <v>11245000</v>
      </c>
      <c r="Q625">
        <v>0.1095253985917313</v>
      </c>
    </row>
    <row r="626" spans="1:17" x14ac:dyDescent="0.25">
      <c r="A626" t="str">
        <f t="shared" ca="1" si="9"/>
        <v>CUNDINAMARCA;ZIPAQUIRÁ;MEDIANO</v>
      </c>
      <c r="B626" t="str">
        <f ca="1">+IFERROR(_xlfn.XLOOKUP(C626,DIVIPOLA!G:G,DIVIPOLA!F:F),C626)</f>
        <v>CUNDINAMARCA</v>
      </c>
      <c r="C626" t="s">
        <v>29</v>
      </c>
      <c r="D626" t="s">
        <v>211</v>
      </c>
      <c r="E626" t="s">
        <v>333</v>
      </c>
      <c r="F626">
        <v>3</v>
      </c>
      <c r="G626">
        <v>0.77120822622107965</v>
      </c>
      <c r="H626">
        <v>0</v>
      </c>
      <c r="I626">
        <v>0</v>
      </c>
      <c r="J626">
        <v>38</v>
      </c>
      <c r="K626">
        <v>8</v>
      </c>
      <c r="L626">
        <v>50</v>
      </c>
      <c r="M626">
        <v>6</v>
      </c>
      <c r="N626">
        <v>46</v>
      </c>
      <c r="O626">
        <v>5</v>
      </c>
      <c r="P626">
        <v>45458400</v>
      </c>
      <c r="Q626">
        <v>0.44276117201799542</v>
      </c>
    </row>
    <row r="627" spans="1:17" x14ac:dyDescent="0.25">
      <c r="A627" t="str">
        <f t="shared" ca="1" si="9"/>
        <v>CÓRDOBA;CERETÉ;MEDIANO</v>
      </c>
      <c r="B627" t="str">
        <f ca="1">+IFERROR(_xlfn.XLOOKUP(C627,DIVIPOLA!G:G,DIVIPOLA!F:F),C627)</f>
        <v>CÓRDOBA</v>
      </c>
      <c r="C627" t="s">
        <v>30</v>
      </c>
      <c r="D627" t="s">
        <v>213</v>
      </c>
      <c r="E627" t="s">
        <v>333</v>
      </c>
      <c r="F627">
        <v>1</v>
      </c>
      <c r="G627">
        <v>1.1111111111111109</v>
      </c>
      <c r="H627">
        <v>0</v>
      </c>
      <c r="I627">
        <v>0</v>
      </c>
      <c r="J627">
        <v>9</v>
      </c>
      <c r="K627">
        <v>0</v>
      </c>
      <c r="L627">
        <v>0</v>
      </c>
      <c r="M627">
        <v>0</v>
      </c>
      <c r="N627">
        <v>3</v>
      </c>
      <c r="O627">
        <v>7</v>
      </c>
      <c r="P627">
        <v>6370000</v>
      </c>
      <c r="Q627">
        <v>8.28212711053741E-2</v>
      </c>
    </row>
    <row r="628" spans="1:17" x14ac:dyDescent="0.25">
      <c r="A628" t="str">
        <f t="shared" ca="1" si="9"/>
        <v>CÓRDOBA;MONTERÍA;MEDIANO</v>
      </c>
      <c r="B628" t="str">
        <f ca="1">+IFERROR(_xlfn.XLOOKUP(C628,DIVIPOLA!G:G,DIVIPOLA!F:F),C628)</f>
        <v>CÓRDOBA</v>
      </c>
      <c r="C628" t="s">
        <v>30</v>
      </c>
      <c r="D628" t="s">
        <v>218</v>
      </c>
      <c r="E628" t="s">
        <v>333</v>
      </c>
      <c r="F628">
        <v>18</v>
      </c>
      <c r="G628">
        <v>20</v>
      </c>
      <c r="H628">
        <v>0</v>
      </c>
      <c r="I628">
        <v>0</v>
      </c>
      <c r="J628">
        <v>548</v>
      </c>
      <c r="K628">
        <v>716</v>
      </c>
      <c r="L628">
        <v>548</v>
      </c>
      <c r="M628">
        <v>414</v>
      </c>
      <c r="N628">
        <v>493</v>
      </c>
      <c r="O628">
        <v>207</v>
      </c>
      <c r="P628">
        <v>1073563725</v>
      </c>
      <c r="Q628">
        <v>13.958227993268491</v>
      </c>
    </row>
    <row r="629" spans="1:17" x14ac:dyDescent="0.25">
      <c r="A629" t="str">
        <f t="shared" ca="1" si="9"/>
        <v>CÓRDOBA;PLANETA RICA;MEDIANO</v>
      </c>
      <c r="B629" t="str">
        <f ca="1">+IFERROR(_xlfn.XLOOKUP(C629,DIVIPOLA!G:G,DIVIPOLA!F:F),C629)</f>
        <v>CÓRDOBA</v>
      </c>
      <c r="C629" t="s">
        <v>30</v>
      </c>
      <c r="D629" t="s">
        <v>219</v>
      </c>
      <c r="E629" t="s">
        <v>333</v>
      </c>
      <c r="F629">
        <v>1</v>
      </c>
      <c r="G629">
        <v>1.1111111111111109</v>
      </c>
      <c r="H629">
        <v>0</v>
      </c>
      <c r="I629">
        <v>0</v>
      </c>
      <c r="J629">
        <v>7</v>
      </c>
      <c r="K629">
        <v>5</v>
      </c>
      <c r="L629">
        <v>3</v>
      </c>
      <c r="M629">
        <v>0</v>
      </c>
      <c r="N629">
        <v>0</v>
      </c>
      <c r="O629">
        <v>0</v>
      </c>
      <c r="P629">
        <v>6110000</v>
      </c>
      <c r="Q629">
        <v>7.9440811060256786E-2</v>
      </c>
    </row>
    <row r="630" spans="1:17" x14ac:dyDescent="0.25">
      <c r="A630" t="str">
        <f t="shared" ca="1" si="9"/>
        <v>GUAVIARE;SAN JOSÉ DEL GUAVIARE;MEDIANO</v>
      </c>
      <c r="B630" t="str">
        <f ca="1">+IFERROR(_xlfn.XLOOKUP(C630,DIVIPOLA!G:G,DIVIPOLA!F:F),C630)</f>
        <v>GUAVIARE</v>
      </c>
      <c r="C630" t="s">
        <v>31</v>
      </c>
      <c r="D630" t="s">
        <v>223</v>
      </c>
      <c r="E630" t="s">
        <v>333</v>
      </c>
      <c r="F630">
        <v>1</v>
      </c>
      <c r="G630">
        <v>33.333333333333329</v>
      </c>
      <c r="H630">
        <v>0</v>
      </c>
      <c r="I630">
        <v>0</v>
      </c>
      <c r="J630">
        <v>8</v>
      </c>
      <c r="K630">
        <v>8</v>
      </c>
      <c r="L630">
        <v>11</v>
      </c>
      <c r="M630">
        <v>5</v>
      </c>
      <c r="N630">
        <v>0</v>
      </c>
      <c r="O630">
        <v>1</v>
      </c>
      <c r="P630">
        <v>12415000</v>
      </c>
      <c r="Q630">
        <v>91.387559808612437</v>
      </c>
    </row>
    <row r="631" spans="1:17" x14ac:dyDescent="0.25">
      <c r="A631" t="str">
        <f t="shared" ca="1" si="9"/>
        <v>HUILA;NEIVA;MEDIANO</v>
      </c>
      <c r="B631" t="str">
        <f ca="1">+IFERROR(_xlfn.XLOOKUP(C631,DIVIPOLA!G:G,DIVIPOLA!F:F),C631)</f>
        <v>HUILA</v>
      </c>
      <c r="C631" t="s">
        <v>32</v>
      </c>
      <c r="D631" t="s">
        <v>227</v>
      </c>
      <c r="E631" t="s">
        <v>333</v>
      </c>
      <c r="F631">
        <v>9</v>
      </c>
      <c r="G631">
        <v>10.1123595505618</v>
      </c>
      <c r="H631">
        <v>1</v>
      </c>
      <c r="I631">
        <v>0</v>
      </c>
      <c r="J631">
        <v>151</v>
      </c>
      <c r="K631">
        <v>113</v>
      </c>
      <c r="L631">
        <v>79</v>
      </c>
      <c r="M631">
        <v>25</v>
      </c>
      <c r="N631">
        <v>55</v>
      </c>
      <c r="O631">
        <v>18</v>
      </c>
      <c r="P631">
        <v>171077075</v>
      </c>
      <c r="Q631">
        <v>6.9616615379081122</v>
      </c>
    </row>
    <row r="632" spans="1:17" x14ac:dyDescent="0.25">
      <c r="A632" t="str">
        <f t="shared" ca="1" si="9"/>
        <v>HUILA;PITALITO;MEDIANO</v>
      </c>
      <c r="B632" t="str">
        <f ca="1">+IFERROR(_xlfn.XLOOKUP(C632,DIVIPOLA!G:G,DIVIPOLA!F:F),C632)</f>
        <v>HUILA</v>
      </c>
      <c r="C632" t="s">
        <v>32</v>
      </c>
      <c r="D632" t="s">
        <v>230</v>
      </c>
      <c r="E632" t="s">
        <v>333</v>
      </c>
      <c r="F632">
        <v>1</v>
      </c>
      <c r="G632">
        <v>1.1235955056179781</v>
      </c>
      <c r="H632">
        <v>0</v>
      </c>
      <c r="I632">
        <v>0</v>
      </c>
      <c r="J632">
        <v>2</v>
      </c>
      <c r="K632">
        <v>1</v>
      </c>
      <c r="L632">
        <v>0</v>
      </c>
      <c r="M632">
        <v>0</v>
      </c>
      <c r="N632">
        <v>0</v>
      </c>
      <c r="O632">
        <v>0</v>
      </c>
      <c r="P632">
        <v>1423500</v>
      </c>
      <c r="Q632">
        <v>5.7926669597385842E-2</v>
      </c>
    </row>
    <row r="633" spans="1:17" x14ac:dyDescent="0.25">
      <c r="A633" t="str">
        <f t="shared" ca="1" si="9"/>
        <v>LA_GUAJIRA;RIOHACHA;MEDIANO</v>
      </c>
      <c r="B633" t="str">
        <f ca="1">+IFERROR(_xlfn.XLOOKUP(C633,DIVIPOLA!G:G,DIVIPOLA!F:F),C633)</f>
        <v>LA_GUAJIRA</v>
      </c>
      <c r="C633" t="s">
        <v>1187</v>
      </c>
      <c r="D633" t="s">
        <v>235</v>
      </c>
      <c r="E633" t="s">
        <v>333</v>
      </c>
      <c r="F633">
        <v>2</v>
      </c>
      <c r="G633">
        <v>15.38461538461539</v>
      </c>
      <c r="H633">
        <v>0</v>
      </c>
      <c r="I633">
        <v>0</v>
      </c>
      <c r="J633">
        <v>192</v>
      </c>
      <c r="K633">
        <v>186</v>
      </c>
      <c r="L633">
        <v>58</v>
      </c>
      <c r="M633">
        <v>126</v>
      </c>
      <c r="N633">
        <v>125</v>
      </c>
      <c r="O633">
        <v>48</v>
      </c>
      <c r="P633">
        <v>282933300</v>
      </c>
      <c r="Q633">
        <v>53.263845593314393</v>
      </c>
    </row>
    <row r="634" spans="1:17" x14ac:dyDescent="0.25">
      <c r="A634" t="str">
        <f t="shared" ca="1" si="9"/>
        <v>MAGDALENA;GUAMAL;MEDIANO</v>
      </c>
      <c r="B634" t="str">
        <f ca="1">+IFERROR(_xlfn.XLOOKUP(C634,DIVIPOLA!G:G,DIVIPOLA!F:F),C634)</f>
        <v>MAGDALENA</v>
      </c>
      <c r="C634" t="s">
        <v>33</v>
      </c>
      <c r="D634" t="s">
        <v>236</v>
      </c>
      <c r="E634" t="s">
        <v>333</v>
      </c>
      <c r="F634">
        <v>1</v>
      </c>
      <c r="G634">
        <v>1.428571428571429</v>
      </c>
      <c r="H634">
        <v>0</v>
      </c>
      <c r="I634">
        <v>0</v>
      </c>
      <c r="J634">
        <v>115</v>
      </c>
      <c r="K634">
        <v>12</v>
      </c>
      <c r="L634">
        <v>107</v>
      </c>
      <c r="M634">
        <v>5</v>
      </c>
      <c r="N634">
        <v>57</v>
      </c>
      <c r="O634">
        <v>0</v>
      </c>
      <c r="P634">
        <v>95081025</v>
      </c>
      <c r="Q634">
        <v>5.7523163554761902</v>
      </c>
    </row>
    <row r="635" spans="1:17" x14ac:dyDescent="0.25">
      <c r="A635" t="str">
        <f t="shared" ca="1" si="9"/>
        <v>MAGDALENA;SAN SEBASTIÁN DE BUENAVISTA;MEDIANO</v>
      </c>
      <c r="B635" t="str">
        <f ca="1">+IFERROR(_xlfn.XLOOKUP(C635,DIVIPOLA!G:G,DIVIPOLA!F:F),C635)</f>
        <v>MAGDALENA</v>
      </c>
      <c r="C635" t="s">
        <v>33</v>
      </c>
      <c r="D635" t="s">
        <v>238</v>
      </c>
      <c r="E635" t="s">
        <v>333</v>
      </c>
      <c r="F635">
        <v>2</v>
      </c>
      <c r="G635">
        <v>2.8571428571428572</v>
      </c>
      <c r="H635">
        <v>0</v>
      </c>
      <c r="I635">
        <v>0</v>
      </c>
      <c r="J635">
        <v>126</v>
      </c>
      <c r="K635">
        <v>9</v>
      </c>
      <c r="L635">
        <v>15</v>
      </c>
      <c r="M635">
        <v>8</v>
      </c>
      <c r="N635">
        <v>24</v>
      </c>
      <c r="O635">
        <v>6</v>
      </c>
      <c r="P635">
        <v>68847025</v>
      </c>
      <c r="Q635">
        <v>4.1651829892807548</v>
      </c>
    </row>
    <row r="636" spans="1:17" x14ac:dyDescent="0.25">
      <c r="A636" t="str">
        <f t="shared" ca="1" si="9"/>
        <v>MAGDALENA;SANTA MARTA;MEDIANO</v>
      </c>
      <c r="B636" t="str">
        <f ca="1">+IFERROR(_xlfn.XLOOKUP(C636,DIVIPOLA!G:G,DIVIPOLA!F:F),C636)</f>
        <v>MAGDALENA</v>
      </c>
      <c r="C636" t="s">
        <v>33</v>
      </c>
      <c r="D636" t="s">
        <v>239</v>
      </c>
      <c r="E636" t="s">
        <v>333</v>
      </c>
      <c r="F636">
        <v>9</v>
      </c>
      <c r="G636">
        <v>12.857142857142859</v>
      </c>
      <c r="H636">
        <v>1</v>
      </c>
      <c r="I636">
        <v>3</v>
      </c>
      <c r="J636">
        <v>247</v>
      </c>
      <c r="K636">
        <v>174</v>
      </c>
      <c r="L636">
        <v>177</v>
      </c>
      <c r="M636">
        <v>37</v>
      </c>
      <c r="N636">
        <v>472</v>
      </c>
      <c r="O636">
        <v>116</v>
      </c>
      <c r="P636">
        <v>388460150</v>
      </c>
      <c r="Q636">
        <v>23.50148911726324</v>
      </c>
    </row>
    <row r="637" spans="1:17" x14ac:dyDescent="0.25">
      <c r="A637" t="str">
        <f t="shared" ca="1" si="9"/>
        <v>META;ACACÍAS;MEDIANO</v>
      </c>
      <c r="B637" t="str">
        <f ca="1">+IFERROR(_xlfn.XLOOKUP(C637,DIVIPOLA!G:G,DIVIPOLA!F:F),C637)</f>
        <v>META</v>
      </c>
      <c r="C637" t="s">
        <v>34</v>
      </c>
      <c r="D637" t="s">
        <v>240</v>
      </c>
      <c r="E637" t="s">
        <v>333</v>
      </c>
      <c r="F637">
        <v>1</v>
      </c>
      <c r="G637">
        <v>0.78740157480314954</v>
      </c>
      <c r="H637">
        <v>0</v>
      </c>
      <c r="I637">
        <v>0</v>
      </c>
      <c r="J637">
        <v>44</v>
      </c>
      <c r="K637">
        <v>83</v>
      </c>
      <c r="L637">
        <v>27</v>
      </c>
      <c r="M637">
        <v>9</v>
      </c>
      <c r="N637">
        <v>21</v>
      </c>
      <c r="O637">
        <v>46</v>
      </c>
      <c r="P637">
        <v>89895000</v>
      </c>
      <c r="Q637">
        <v>4.92319828474775</v>
      </c>
    </row>
    <row r="638" spans="1:17" x14ac:dyDescent="0.25">
      <c r="A638" t="str">
        <f t="shared" ca="1" si="9"/>
        <v>META;GRANADA;MEDIANO</v>
      </c>
      <c r="B638" t="str">
        <f ca="1">+IFERROR(_xlfn.XLOOKUP(C638,DIVIPOLA!G:G,DIVIPOLA!F:F),C638)</f>
        <v>META</v>
      </c>
      <c r="C638" t="s">
        <v>34</v>
      </c>
      <c r="D638" t="s">
        <v>185</v>
      </c>
      <c r="E638" t="s">
        <v>333</v>
      </c>
      <c r="F638">
        <v>1</v>
      </c>
      <c r="G638">
        <v>0.78740157480314954</v>
      </c>
      <c r="H638">
        <v>0</v>
      </c>
      <c r="I638">
        <v>0</v>
      </c>
      <c r="J638">
        <v>3</v>
      </c>
      <c r="K638">
        <v>5</v>
      </c>
      <c r="L638">
        <v>0</v>
      </c>
      <c r="M638">
        <v>3</v>
      </c>
      <c r="N638">
        <v>2</v>
      </c>
      <c r="O638">
        <v>2</v>
      </c>
      <c r="P638">
        <v>5980000</v>
      </c>
      <c r="Q638">
        <v>0.32750125972291622</v>
      </c>
    </row>
    <row r="639" spans="1:17" x14ac:dyDescent="0.25">
      <c r="A639" t="str">
        <f t="shared" ca="1" si="9"/>
        <v>META;PUERTO GAITÁN;MEDIANO</v>
      </c>
      <c r="B639" t="str">
        <f ca="1">+IFERROR(_xlfn.XLOOKUP(C639,DIVIPOLA!G:G,DIVIPOLA!F:F),C639)</f>
        <v>META</v>
      </c>
      <c r="C639" t="s">
        <v>34</v>
      </c>
      <c r="D639" t="s">
        <v>244</v>
      </c>
      <c r="E639" t="s">
        <v>333</v>
      </c>
      <c r="F639">
        <v>1</v>
      </c>
      <c r="G639">
        <v>0.78740157480314954</v>
      </c>
      <c r="H639">
        <v>0</v>
      </c>
      <c r="I639">
        <v>0</v>
      </c>
      <c r="J639">
        <v>7</v>
      </c>
      <c r="K639">
        <v>8</v>
      </c>
      <c r="L639">
        <v>4</v>
      </c>
      <c r="M639">
        <v>2</v>
      </c>
      <c r="N639">
        <v>31</v>
      </c>
      <c r="O639">
        <v>8</v>
      </c>
      <c r="P639">
        <v>17355000</v>
      </c>
      <c r="Q639">
        <v>0.95046561245672401</v>
      </c>
    </row>
    <row r="640" spans="1:17" x14ac:dyDescent="0.25">
      <c r="A640" t="str">
        <f t="shared" ca="1" si="9"/>
        <v>META;RESTREPO;MEDIANO</v>
      </c>
      <c r="B640" t="str">
        <f ca="1">+IFERROR(_xlfn.XLOOKUP(C640,DIVIPOLA!G:G,DIVIPOLA!F:F),C640)</f>
        <v>META</v>
      </c>
      <c r="C640" t="s">
        <v>34</v>
      </c>
      <c r="D640" t="s">
        <v>245</v>
      </c>
      <c r="E640" t="s">
        <v>333</v>
      </c>
      <c r="F640">
        <v>1</v>
      </c>
      <c r="G640">
        <v>0.78740157480314954</v>
      </c>
      <c r="H640">
        <v>0</v>
      </c>
      <c r="I640">
        <v>0</v>
      </c>
      <c r="J640">
        <v>10</v>
      </c>
      <c r="K640">
        <v>7</v>
      </c>
      <c r="L640">
        <v>4</v>
      </c>
      <c r="M640">
        <v>0</v>
      </c>
      <c r="N640">
        <v>7</v>
      </c>
      <c r="O640">
        <v>7</v>
      </c>
      <c r="P640">
        <v>12658425</v>
      </c>
      <c r="Q640">
        <v>0.69325253070368809</v>
      </c>
    </row>
    <row r="641" spans="1:17" x14ac:dyDescent="0.25">
      <c r="A641" t="str">
        <f t="shared" ca="1" si="9"/>
        <v>META;VILLAVICENCIO;MEDIANO</v>
      </c>
      <c r="B641" t="str">
        <f ca="1">+IFERROR(_xlfn.XLOOKUP(C641,DIVIPOLA!G:G,DIVIPOLA!F:F),C641)</f>
        <v>META</v>
      </c>
      <c r="C641" t="s">
        <v>34</v>
      </c>
      <c r="D641" t="s">
        <v>246</v>
      </c>
      <c r="E641" t="s">
        <v>333</v>
      </c>
      <c r="F641">
        <v>14</v>
      </c>
      <c r="G641">
        <v>11.023622047244089</v>
      </c>
      <c r="H641">
        <v>1</v>
      </c>
      <c r="I641">
        <v>0</v>
      </c>
      <c r="J641">
        <v>172</v>
      </c>
      <c r="K641">
        <v>104</v>
      </c>
      <c r="L641">
        <v>161</v>
      </c>
      <c r="M641">
        <v>59</v>
      </c>
      <c r="N641">
        <v>154</v>
      </c>
      <c r="O641">
        <v>59</v>
      </c>
      <c r="P641">
        <v>238610775</v>
      </c>
      <c r="Q641">
        <v>13.06778083544503</v>
      </c>
    </row>
    <row r="642" spans="1:17" x14ac:dyDescent="0.25">
      <c r="A642" t="str">
        <f t="shared" ca="1" si="9"/>
        <v>NARIÑO;IPIALES;MEDIANO</v>
      </c>
      <c r="B642" t="str">
        <f ca="1">+IFERROR(_xlfn.XLOOKUP(C642,DIVIPOLA!G:G,DIVIPOLA!F:F),C642)</f>
        <v>NARIÑO</v>
      </c>
      <c r="C642" t="s">
        <v>35</v>
      </c>
      <c r="D642" t="s">
        <v>249</v>
      </c>
      <c r="E642" t="s">
        <v>333</v>
      </c>
      <c r="F642">
        <v>1</v>
      </c>
      <c r="G642">
        <v>1.149425287356322</v>
      </c>
      <c r="H642">
        <v>0</v>
      </c>
      <c r="I642">
        <v>0</v>
      </c>
      <c r="J642">
        <v>0</v>
      </c>
      <c r="K642">
        <v>1</v>
      </c>
      <c r="L642">
        <v>0</v>
      </c>
      <c r="M642">
        <v>0</v>
      </c>
      <c r="N642">
        <v>0</v>
      </c>
      <c r="O642">
        <v>0</v>
      </c>
      <c r="P642">
        <v>520000</v>
      </c>
      <c r="Q642">
        <v>4.8166033132812112E-2</v>
      </c>
    </row>
    <row r="643" spans="1:17" x14ac:dyDescent="0.25">
      <c r="A643" t="str">
        <f t="shared" ref="A643:A706" ca="1" si="10">B643&amp;";"&amp;D643&amp;";"&amp;E643</f>
        <v>NARIÑO;MOSQUERA;MEDIANO</v>
      </c>
      <c r="B643" t="str">
        <f ca="1">+IFERROR(_xlfn.XLOOKUP(C643,DIVIPOLA!G:G,DIVIPOLA!F:F),C643)</f>
        <v>NARIÑO</v>
      </c>
      <c r="C643" t="s">
        <v>35</v>
      </c>
      <c r="D643" t="s">
        <v>193</v>
      </c>
      <c r="E643" t="s">
        <v>333</v>
      </c>
      <c r="F643">
        <v>1</v>
      </c>
      <c r="G643">
        <v>1.149425287356322</v>
      </c>
      <c r="H643">
        <v>0</v>
      </c>
      <c r="I643">
        <v>0</v>
      </c>
      <c r="J643">
        <v>1</v>
      </c>
      <c r="K643">
        <v>2</v>
      </c>
      <c r="L643">
        <v>3</v>
      </c>
      <c r="M643">
        <v>2</v>
      </c>
      <c r="N643">
        <v>3</v>
      </c>
      <c r="O643">
        <v>2</v>
      </c>
      <c r="P643">
        <v>4225000</v>
      </c>
      <c r="Q643">
        <v>0.39134901920409843</v>
      </c>
    </row>
    <row r="644" spans="1:17" x14ac:dyDescent="0.25">
      <c r="A644" t="str">
        <f t="shared" ca="1" si="10"/>
        <v>NARIÑO;NARIÑO;MEDIANO</v>
      </c>
      <c r="B644" t="str">
        <f ca="1">+IFERROR(_xlfn.XLOOKUP(C644,DIVIPOLA!G:G,DIVIPOLA!F:F),C644)</f>
        <v>NARIÑO</v>
      </c>
      <c r="C644" t="s">
        <v>35</v>
      </c>
      <c r="D644" t="s">
        <v>35</v>
      </c>
      <c r="E644" t="s">
        <v>333</v>
      </c>
      <c r="F644">
        <v>1</v>
      </c>
      <c r="G644">
        <v>1.149425287356322</v>
      </c>
      <c r="H644">
        <v>0</v>
      </c>
      <c r="I644">
        <v>0</v>
      </c>
      <c r="J644">
        <v>30</v>
      </c>
      <c r="K644">
        <v>27</v>
      </c>
      <c r="L644">
        <v>15</v>
      </c>
      <c r="M644">
        <v>0</v>
      </c>
      <c r="N644">
        <v>34</v>
      </c>
      <c r="O644">
        <v>45</v>
      </c>
      <c r="P644">
        <v>52920400</v>
      </c>
      <c r="Q644">
        <v>4.9018571919262888</v>
      </c>
    </row>
    <row r="645" spans="1:17" x14ac:dyDescent="0.25">
      <c r="A645" t="str">
        <f t="shared" ca="1" si="10"/>
        <v>NARIÑO;PASTO;MEDIANO</v>
      </c>
      <c r="B645" t="str">
        <f ca="1">+IFERROR(_xlfn.XLOOKUP(C645,DIVIPOLA!G:G,DIVIPOLA!F:F),C645)</f>
        <v>NARIÑO</v>
      </c>
      <c r="C645" t="s">
        <v>35</v>
      </c>
      <c r="D645" t="s">
        <v>250</v>
      </c>
      <c r="E645" t="s">
        <v>333</v>
      </c>
      <c r="F645">
        <v>7</v>
      </c>
      <c r="G645">
        <v>8.0459770114942533</v>
      </c>
      <c r="H645">
        <v>0</v>
      </c>
      <c r="I645">
        <v>12</v>
      </c>
      <c r="J645">
        <v>138</v>
      </c>
      <c r="K645">
        <v>176</v>
      </c>
      <c r="L645">
        <v>383</v>
      </c>
      <c r="M645">
        <v>147</v>
      </c>
      <c r="N645">
        <v>163</v>
      </c>
      <c r="O645">
        <v>61</v>
      </c>
      <c r="P645">
        <v>373693125</v>
      </c>
      <c r="Q645">
        <v>34.614068154334809</v>
      </c>
    </row>
    <row r="646" spans="1:17" x14ac:dyDescent="0.25">
      <c r="A646" t="str">
        <f t="shared" ca="1" si="10"/>
        <v>NORTE_DE_SANTANDER;LOS PATIOS;MEDIANO</v>
      </c>
      <c r="B646" t="str">
        <f ca="1">+IFERROR(_xlfn.XLOOKUP(C646,DIVIPOLA!G:G,DIVIPOLA!F:F),C646)</f>
        <v>NORTE_DE_SANTANDER</v>
      </c>
      <c r="C646" t="s">
        <v>1186</v>
      </c>
      <c r="D646" t="s">
        <v>257</v>
      </c>
      <c r="E646" t="s">
        <v>333</v>
      </c>
      <c r="F646">
        <v>2</v>
      </c>
      <c r="G646">
        <v>0.72992700729927007</v>
      </c>
      <c r="H646">
        <v>0</v>
      </c>
      <c r="I646">
        <v>0</v>
      </c>
      <c r="J646">
        <v>275</v>
      </c>
      <c r="K646">
        <v>67</v>
      </c>
      <c r="L646">
        <v>216</v>
      </c>
      <c r="M646">
        <v>50</v>
      </c>
      <c r="N646">
        <v>434</v>
      </c>
      <c r="O646">
        <v>36</v>
      </c>
      <c r="P646">
        <v>322088975</v>
      </c>
      <c r="Q646">
        <v>6.9893637923784961</v>
      </c>
    </row>
    <row r="647" spans="1:17" x14ac:dyDescent="0.25">
      <c r="A647" t="str">
        <f t="shared" ca="1" si="10"/>
        <v>NORTE_DE_SANTANDER;OCAÑA;MEDIANO</v>
      </c>
      <c r="B647" t="str">
        <f ca="1">+IFERROR(_xlfn.XLOOKUP(C647,DIVIPOLA!G:G,DIVIPOLA!F:F),C647)</f>
        <v>NORTE_DE_SANTANDER</v>
      </c>
      <c r="C647" t="s">
        <v>1186</v>
      </c>
      <c r="D647" t="s">
        <v>258</v>
      </c>
      <c r="E647" t="s">
        <v>333</v>
      </c>
      <c r="F647">
        <v>2</v>
      </c>
      <c r="G647">
        <v>0.72992700729927007</v>
      </c>
      <c r="H647">
        <v>0</v>
      </c>
      <c r="I647">
        <v>0</v>
      </c>
      <c r="J647">
        <v>22</v>
      </c>
      <c r="K647">
        <v>13</v>
      </c>
      <c r="L647">
        <v>29</v>
      </c>
      <c r="M647">
        <v>59</v>
      </c>
      <c r="N647">
        <v>131</v>
      </c>
      <c r="O647">
        <v>16</v>
      </c>
      <c r="P647">
        <v>78394875</v>
      </c>
      <c r="Q647">
        <v>1.701176828027219</v>
      </c>
    </row>
    <row r="648" spans="1:17" x14ac:dyDescent="0.25">
      <c r="A648" t="str">
        <f t="shared" ca="1" si="10"/>
        <v>NORTE_DE_SANTANDER;SAN JOSÉ DE CÚCUTA;MEDIANO</v>
      </c>
      <c r="B648" t="str">
        <f ca="1">+IFERROR(_xlfn.XLOOKUP(C648,DIVIPOLA!G:G,DIVIPOLA!F:F),C648)</f>
        <v>NORTE_DE_SANTANDER</v>
      </c>
      <c r="C648" t="s">
        <v>1186</v>
      </c>
      <c r="D648" t="s">
        <v>260</v>
      </c>
      <c r="E648" t="s">
        <v>333</v>
      </c>
      <c r="F648">
        <v>29</v>
      </c>
      <c r="G648">
        <v>10.583941605839421</v>
      </c>
      <c r="H648">
        <v>21</v>
      </c>
      <c r="I648">
        <v>0</v>
      </c>
      <c r="J648">
        <v>768</v>
      </c>
      <c r="K648">
        <v>606</v>
      </c>
      <c r="L648">
        <v>341</v>
      </c>
      <c r="M648">
        <v>131</v>
      </c>
      <c r="N648">
        <v>366</v>
      </c>
      <c r="O648">
        <v>118</v>
      </c>
      <c r="P648">
        <v>887107975</v>
      </c>
      <c r="Q648">
        <v>19.250334043241342</v>
      </c>
    </row>
    <row r="649" spans="1:17" x14ac:dyDescent="0.25">
      <c r="A649" t="str">
        <f t="shared" ca="1" si="10"/>
        <v>NORTE_DE_SANTANDER;TIBÚ;MEDIANO</v>
      </c>
      <c r="B649" t="str">
        <f ca="1">+IFERROR(_xlfn.XLOOKUP(C649,DIVIPOLA!G:G,DIVIPOLA!F:F),C649)</f>
        <v>NORTE_DE_SANTANDER</v>
      </c>
      <c r="C649" t="s">
        <v>1186</v>
      </c>
      <c r="D649" t="s">
        <v>262</v>
      </c>
      <c r="E649" t="s">
        <v>333</v>
      </c>
      <c r="F649">
        <v>1</v>
      </c>
      <c r="G649">
        <v>0.36496350364963498</v>
      </c>
      <c r="H649">
        <v>0</v>
      </c>
      <c r="I649">
        <v>0</v>
      </c>
      <c r="J649">
        <v>39</v>
      </c>
      <c r="K649">
        <v>14</v>
      </c>
      <c r="L649">
        <v>6</v>
      </c>
      <c r="M649">
        <v>1</v>
      </c>
      <c r="N649">
        <v>11</v>
      </c>
      <c r="O649">
        <v>2</v>
      </c>
      <c r="P649">
        <v>27235000</v>
      </c>
      <c r="Q649">
        <v>0.59100229334278942</v>
      </c>
    </row>
    <row r="650" spans="1:17" x14ac:dyDescent="0.25">
      <c r="A650" t="str">
        <f t="shared" ca="1" si="10"/>
        <v>NORTE_DE_SANTANDER;VILLA DEL ROSARIO;MEDIANO</v>
      </c>
      <c r="B650" t="str">
        <f ca="1">+IFERROR(_xlfn.XLOOKUP(C650,DIVIPOLA!G:G,DIVIPOLA!F:F),C650)</f>
        <v>NORTE_DE_SANTANDER</v>
      </c>
      <c r="C650" t="s">
        <v>1186</v>
      </c>
      <c r="D650" t="s">
        <v>263</v>
      </c>
      <c r="E650" t="s">
        <v>333</v>
      </c>
      <c r="F650">
        <v>1</v>
      </c>
      <c r="G650">
        <v>0.36496350364963498</v>
      </c>
      <c r="H650">
        <v>0</v>
      </c>
      <c r="I650">
        <v>0</v>
      </c>
      <c r="J650">
        <v>1</v>
      </c>
      <c r="K650">
        <v>1</v>
      </c>
      <c r="L650">
        <v>0</v>
      </c>
      <c r="M650">
        <v>1</v>
      </c>
      <c r="N650">
        <v>0</v>
      </c>
      <c r="O650">
        <v>0</v>
      </c>
      <c r="P650">
        <v>1300000</v>
      </c>
      <c r="Q650">
        <v>2.82101333337847E-2</v>
      </c>
    </row>
    <row r="651" spans="1:17" x14ac:dyDescent="0.25">
      <c r="A651" t="str">
        <f t="shared" ca="1" si="10"/>
        <v>PUTUMAYO;MOCOA;MEDIANO</v>
      </c>
      <c r="B651" t="str">
        <f ca="1">+IFERROR(_xlfn.XLOOKUP(C651,DIVIPOLA!G:G,DIVIPOLA!F:F),C651)</f>
        <v>PUTUMAYO</v>
      </c>
      <c r="C651" t="s">
        <v>36</v>
      </c>
      <c r="D651" t="s">
        <v>264</v>
      </c>
      <c r="E651" t="s">
        <v>333</v>
      </c>
      <c r="F651">
        <v>1</v>
      </c>
      <c r="G651">
        <v>7.1428571428571423</v>
      </c>
      <c r="H651">
        <v>0</v>
      </c>
      <c r="I651">
        <v>0</v>
      </c>
      <c r="J651">
        <v>104</v>
      </c>
      <c r="K651">
        <v>18</v>
      </c>
      <c r="L651">
        <v>43</v>
      </c>
      <c r="M651">
        <v>19</v>
      </c>
      <c r="N651">
        <v>13</v>
      </c>
      <c r="O651">
        <v>0</v>
      </c>
      <c r="P651">
        <v>71045000</v>
      </c>
      <c r="Q651">
        <v>55.315864721586102</v>
      </c>
    </row>
    <row r="652" spans="1:17" x14ac:dyDescent="0.25">
      <c r="A652" t="str">
        <f t="shared" ca="1" si="10"/>
        <v>QUINDÍO;ARMENIA;MEDIANO</v>
      </c>
      <c r="B652" t="str">
        <f ca="1">+IFERROR(_xlfn.XLOOKUP(C652,DIVIPOLA!G:G,DIVIPOLA!F:F),C652)</f>
        <v>QUINDÍO</v>
      </c>
      <c r="C652" t="s">
        <v>37</v>
      </c>
      <c r="D652" t="s">
        <v>51</v>
      </c>
      <c r="E652" t="s">
        <v>333</v>
      </c>
      <c r="F652">
        <v>9</v>
      </c>
      <c r="G652">
        <v>9.2783505154639183</v>
      </c>
      <c r="H652">
        <v>0</v>
      </c>
      <c r="I652">
        <v>1</v>
      </c>
      <c r="J652">
        <v>216</v>
      </c>
      <c r="K652">
        <v>171</v>
      </c>
      <c r="L652">
        <v>94</v>
      </c>
      <c r="M652">
        <v>49</v>
      </c>
      <c r="N652">
        <v>140</v>
      </c>
      <c r="O652">
        <v>29</v>
      </c>
      <c r="P652">
        <v>256539400</v>
      </c>
      <c r="Q652">
        <v>4.2075534174298186</v>
      </c>
    </row>
    <row r="653" spans="1:17" x14ac:dyDescent="0.25">
      <c r="A653" t="str">
        <f t="shared" ca="1" si="10"/>
        <v>QUINDÍO;CALARCÁ;MEDIANO</v>
      </c>
      <c r="B653" t="str">
        <f ca="1">+IFERROR(_xlfn.XLOOKUP(C653,DIVIPOLA!G:G,DIVIPOLA!F:F),C653)</f>
        <v>QUINDÍO</v>
      </c>
      <c r="C653" t="s">
        <v>37</v>
      </c>
      <c r="D653" t="s">
        <v>269</v>
      </c>
      <c r="E653" t="s">
        <v>333</v>
      </c>
      <c r="F653">
        <v>2</v>
      </c>
      <c r="G653">
        <v>2.061855670103093</v>
      </c>
      <c r="H653">
        <v>0</v>
      </c>
      <c r="I653">
        <v>0</v>
      </c>
      <c r="J653">
        <v>79</v>
      </c>
      <c r="K653">
        <v>12</v>
      </c>
      <c r="L653">
        <v>3</v>
      </c>
      <c r="M653">
        <v>14</v>
      </c>
      <c r="N653">
        <v>7</v>
      </c>
      <c r="O653">
        <v>7</v>
      </c>
      <c r="P653">
        <v>47868600</v>
      </c>
      <c r="Q653">
        <v>0.7851023722577547</v>
      </c>
    </row>
    <row r="654" spans="1:17" x14ac:dyDescent="0.25">
      <c r="A654" t="str">
        <f t="shared" ca="1" si="10"/>
        <v>QUINDÍO;LA TEBAIDA;MEDIANO</v>
      </c>
      <c r="B654" t="str">
        <f ca="1">+IFERROR(_xlfn.XLOOKUP(C654,DIVIPOLA!G:G,DIVIPOLA!F:F),C654)</f>
        <v>QUINDÍO</v>
      </c>
      <c r="C654" t="s">
        <v>37</v>
      </c>
      <c r="D654" t="s">
        <v>271</v>
      </c>
      <c r="E654" t="s">
        <v>333</v>
      </c>
      <c r="F654">
        <v>1</v>
      </c>
      <c r="G654">
        <v>1.0309278350515461</v>
      </c>
      <c r="H654">
        <v>0</v>
      </c>
      <c r="I654">
        <v>0</v>
      </c>
      <c r="J654">
        <v>50</v>
      </c>
      <c r="K654">
        <v>27</v>
      </c>
      <c r="L654">
        <v>5</v>
      </c>
      <c r="M654">
        <v>23</v>
      </c>
      <c r="N654">
        <v>20</v>
      </c>
      <c r="O654">
        <v>5</v>
      </c>
      <c r="P654">
        <v>49335000</v>
      </c>
      <c r="Q654">
        <v>0.80915308856612311</v>
      </c>
    </row>
    <row r="655" spans="1:17" x14ac:dyDescent="0.25">
      <c r="A655" t="str">
        <f t="shared" ca="1" si="10"/>
        <v>RISARALDA;DOSQUEBRADAS;MEDIANO</v>
      </c>
      <c r="B655" t="str">
        <f ca="1">+IFERROR(_xlfn.XLOOKUP(C655,DIVIPOLA!G:G,DIVIPOLA!F:F),C655)</f>
        <v>RISARALDA</v>
      </c>
      <c r="C655" t="s">
        <v>38</v>
      </c>
      <c r="D655" t="s">
        <v>275</v>
      </c>
      <c r="E655" t="s">
        <v>333</v>
      </c>
      <c r="F655">
        <v>9</v>
      </c>
      <c r="G655">
        <v>4.3689320388349513</v>
      </c>
      <c r="H655">
        <v>0</v>
      </c>
      <c r="I655">
        <v>0</v>
      </c>
      <c r="J655">
        <v>230</v>
      </c>
      <c r="K655">
        <v>123</v>
      </c>
      <c r="L655">
        <v>153</v>
      </c>
      <c r="M655">
        <v>32</v>
      </c>
      <c r="N655">
        <v>106</v>
      </c>
      <c r="O655">
        <v>29</v>
      </c>
      <c r="P655">
        <v>239750875</v>
      </c>
      <c r="Q655">
        <v>2.021860691237114</v>
      </c>
    </row>
    <row r="656" spans="1:17" x14ac:dyDescent="0.25">
      <c r="A656" t="str">
        <f t="shared" ca="1" si="10"/>
        <v>RISARALDA;PEREIRA;MEDIANO</v>
      </c>
      <c r="B656" t="str">
        <f ca="1">+IFERROR(_xlfn.XLOOKUP(C656,DIVIPOLA!G:G,DIVIPOLA!F:F),C656)</f>
        <v>RISARALDA</v>
      </c>
      <c r="C656" t="s">
        <v>38</v>
      </c>
      <c r="D656" t="s">
        <v>277</v>
      </c>
      <c r="E656" t="s">
        <v>333</v>
      </c>
      <c r="F656">
        <v>36</v>
      </c>
      <c r="G656">
        <v>17.475728155339809</v>
      </c>
      <c r="H656">
        <v>4</v>
      </c>
      <c r="I656">
        <v>9</v>
      </c>
      <c r="J656">
        <v>761</v>
      </c>
      <c r="K656">
        <v>234</v>
      </c>
      <c r="L656">
        <v>641</v>
      </c>
      <c r="M656">
        <v>190</v>
      </c>
      <c r="N656">
        <v>466</v>
      </c>
      <c r="O656">
        <v>49</v>
      </c>
      <c r="P656">
        <v>787825025</v>
      </c>
      <c r="Q656">
        <v>6.6438650103796126</v>
      </c>
    </row>
    <row r="657" spans="1:17" x14ac:dyDescent="0.25">
      <c r="A657" t="str">
        <f t="shared" ca="1" si="10"/>
        <v>RISARALDA;SANTA ROSA DE CABAL;MEDIANO</v>
      </c>
      <c r="B657" t="str">
        <f ca="1">+IFERROR(_xlfn.XLOOKUP(C657,DIVIPOLA!G:G,DIVIPOLA!F:F),C657)</f>
        <v>RISARALDA</v>
      </c>
      <c r="C657" t="s">
        <v>38</v>
      </c>
      <c r="D657" t="s">
        <v>278</v>
      </c>
      <c r="E657" t="s">
        <v>333</v>
      </c>
      <c r="F657">
        <v>2</v>
      </c>
      <c r="G657">
        <v>0.97087378640776689</v>
      </c>
      <c r="H657">
        <v>0</v>
      </c>
      <c r="I657">
        <v>0</v>
      </c>
      <c r="J657">
        <v>203</v>
      </c>
      <c r="K657">
        <v>8</v>
      </c>
      <c r="L657">
        <v>35</v>
      </c>
      <c r="M657">
        <v>0</v>
      </c>
      <c r="N657">
        <v>0</v>
      </c>
      <c r="O657">
        <v>0</v>
      </c>
      <c r="P657">
        <v>95468100</v>
      </c>
      <c r="Q657">
        <v>0.80509903731151722</v>
      </c>
    </row>
    <row r="658" spans="1:17" x14ac:dyDescent="0.25">
      <c r="A658" t="str">
        <f t="shared" ca="1" si="10"/>
        <v>SANTANDER;BARRANCABERMEJA;MEDIANO</v>
      </c>
      <c r="B658" t="str">
        <f ca="1">+IFERROR(_xlfn.XLOOKUP(C658,DIVIPOLA!G:G,DIVIPOLA!F:F),C658)</f>
        <v>SANTANDER</v>
      </c>
      <c r="C658" t="s">
        <v>39</v>
      </c>
      <c r="D658" t="s">
        <v>281</v>
      </c>
      <c r="E658" t="s">
        <v>333</v>
      </c>
      <c r="F658">
        <v>6</v>
      </c>
      <c r="G658">
        <v>1.474201474201474</v>
      </c>
      <c r="H658">
        <v>0</v>
      </c>
      <c r="I658">
        <v>0</v>
      </c>
      <c r="J658">
        <v>98</v>
      </c>
      <c r="K658">
        <v>66</v>
      </c>
      <c r="L658">
        <v>1</v>
      </c>
      <c r="M658">
        <v>0</v>
      </c>
      <c r="N658">
        <v>65</v>
      </c>
      <c r="O658">
        <v>34</v>
      </c>
      <c r="P658">
        <v>97722950</v>
      </c>
      <c r="Q658">
        <v>0.48825708947553192</v>
      </c>
    </row>
    <row r="659" spans="1:17" x14ac:dyDescent="0.25">
      <c r="A659" t="str">
        <f t="shared" ca="1" si="10"/>
        <v>SANTANDER;BUCARAMANGA;MEDIANO</v>
      </c>
      <c r="B659" t="str">
        <f ca="1">+IFERROR(_xlfn.XLOOKUP(C659,DIVIPOLA!G:G,DIVIPOLA!F:F),C659)</f>
        <v>SANTANDER</v>
      </c>
      <c r="C659" t="s">
        <v>39</v>
      </c>
      <c r="D659" t="s">
        <v>283</v>
      </c>
      <c r="E659" t="s">
        <v>333</v>
      </c>
      <c r="F659">
        <v>47</v>
      </c>
      <c r="G659">
        <v>11.54791154791155</v>
      </c>
      <c r="H659">
        <v>3</v>
      </c>
      <c r="I659">
        <v>0</v>
      </c>
      <c r="J659">
        <v>1368</v>
      </c>
      <c r="K659">
        <v>715</v>
      </c>
      <c r="L659">
        <v>1553</v>
      </c>
      <c r="M659">
        <v>255</v>
      </c>
      <c r="N659">
        <v>1727</v>
      </c>
      <c r="O659">
        <v>216</v>
      </c>
      <c r="P659">
        <v>1865217900</v>
      </c>
      <c r="Q659">
        <v>9.3192629069390946</v>
      </c>
    </row>
    <row r="660" spans="1:17" x14ac:dyDescent="0.25">
      <c r="A660" t="str">
        <f t="shared" ca="1" si="10"/>
        <v>SANTANDER;FLORIDABLANCA;MEDIANO</v>
      </c>
      <c r="B660" t="str">
        <f ca="1">+IFERROR(_xlfn.XLOOKUP(C660,DIVIPOLA!G:G,DIVIPOLA!F:F),C660)</f>
        <v>SANTANDER</v>
      </c>
      <c r="C660" t="s">
        <v>39</v>
      </c>
      <c r="D660" t="s">
        <v>284</v>
      </c>
      <c r="E660" t="s">
        <v>333</v>
      </c>
      <c r="F660">
        <v>7</v>
      </c>
      <c r="G660">
        <v>1.7199017199017199</v>
      </c>
      <c r="H660">
        <v>0</v>
      </c>
      <c r="I660">
        <v>0</v>
      </c>
      <c r="J660">
        <v>166</v>
      </c>
      <c r="K660">
        <v>75</v>
      </c>
      <c r="L660">
        <v>82</v>
      </c>
      <c r="M660">
        <v>66</v>
      </c>
      <c r="N660">
        <v>110</v>
      </c>
      <c r="O660">
        <v>48</v>
      </c>
      <c r="P660">
        <v>194352275</v>
      </c>
      <c r="Q660">
        <v>0.97105005655732035</v>
      </c>
    </row>
    <row r="661" spans="1:17" x14ac:dyDescent="0.25">
      <c r="A661" t="str">
        <f t="shared" ca="1" si="10"/>
        <v>SANTANDER;GIRÓN;MEDIANO</v>
      </c>
      <c r="B661" t="str">
        <f ca="1">+IFERROR(_xlfn.XLOOKUP(C661,DIVIPOLA!G:G,DIVIPOLA!F:F),C661)</f>
        <v>SANTANDER</v>
      </c>
      <c r="C661" t="s">
        <v>39</v>
      </c>
      <c r="D661" t="s">
        <v>285</v>
      </c>
      <c r="E661" t="s">
        <v>333</v>
      </c>
      <c r="F661">
        <v>7</v>
      </c>
      <c r="G661">
        <v>1.7199017199017199</v>
      </c>
      <c r="H661">
        <v>0</v>
      </c>
      <c r="I661">
        <v>0</v>
      </c>
      <c r="J661">
        <v>224</v>
      </c>
      <c r="K661">
        <v>92</v>
      </c>
      <c r="L661">
        <v>65</v>
      </c>
      <c r="M661">
        <v>6</v>
      </c>
      <c r="N661">
        <v>132</v>
      </c>
      <c r="O661">
        <v>11</v>
      </c>
      <c r="P661">
        <v>188028100</v>
      </c>
      <c r="Q661">
        <v>0.93945232768366349</v>
      </c>
    </row>
    <row r="662" spans="1:17" x14ac:dyDescent="0.25">
      <c r="A662" t="str">
        <f t="shared" ca="1" si="10"/>
        <v>SANTANDER;LEBRIJA;MEDIANO</v>
      </c>
      <c r="B662" t="str">
        <f ca="1">+IFERROR(_xlfn.XLOOKUP(C662,DIVIPOLA!G:G,DIVIPOLA!F:F),C662)</f>
        <v>SANTANDER</v>
      </c>
      <c r="C662" t="s">
        <v>39</v>
      </c>
      <c r="D662" t="s">
        <v>286</v>
      </c>
      <c r="E662" t="s">
        <v>333</v>
      </c>
      <c r="F662">
        <v>2</v>
      </c>
      <c r="G662">
        <v>0.49140049140049141</v>
      </c>
      <c r="H662">
        <v>0</v>
      </c>
      <c r="I662">
        <v>0</v>
      </c>
      <c r="J662">
        <v>11</v>
      </c>
      <c r="K662">
        <v>9</v>
      </c>
      <c r="L662">
        <v>2</v>
      </c>
      <c r="M662">
        <v>4</v>
      </c>
      <c r="N662">
        <v>2</v>
      </c>
      <c r="O662">
        <v>0</v>
      </c>
      <c r="P662">
        <v>12366250</v>
      </c>
      <c r="Q662">
        <v>6.1785990217515907E-2</v>
      </c>
    </row>
    <row r="663" spans="1:17" x14ac:dyDescent="0.25">
      <c r="A663" t="str">
        <f t="shared" ca="1" si="10"/>
        <v>SANTANDER;LOS SANTOS;MEDIANO</v>
      </c>
      <c r="B663" t="str">
        <f ca="1">+IFERROR(_xlfn.XLOOKUP(C663,DIVIPOLA!G:G,DIVIPOLA!F:F),C663)</f>
        <v>SANTANDER</v>
      </c>
      <c r="C663" t="s">
        <v>39</v>
      </c>
      <c r="D663" t="s">
        <v>287</v>
      </c>
      <c r="E663" t="s">
        <v>333</v>
      </c>
      <c r="F663">
        <v>1</v>
      </c>
      <c r="G663">
        <v>0.24570024570024571</v>
      </c>
      <c r="H663">
        <v>0</v>
      </c>
      <c r="I663">
        <v>0</v>
      </c>
      <c r="J663">
        <v>9</v>
      </c>
      <c r="K663">
        <v>6</v>
      </c>
      <c r="L663">
        <v>0</v>
      </c>
      <c r="M663">
        <v>0</v>
      </c>
      <c r="N663">
        <v>0</v>
      </c>
      <c r="O663">
        <v>0</v>
      </c>
      <c r="P663">
        <v>6630000</v>
      </c>
      <c r="Q663">
        <v>3.3125734571283171E-2</v>
      </c>
    </row>
    <row r="664" spans="1:17" x14ac:dyDescent="0.25">
      <c r="A664" t="str">
        <f t="shared" ca="1" si="10"/>
        <v>SANTANDER;PIEDECUESTA;MEDIANO</v>
      </c>
      <c r="B664" t="str">
        <f ca="1">+IFERROR(_xlfn.XLOOKUP(C664,DIVIPOLA!G:G,DIVIPOLA!F:F),C664)</f>
        <v>SANTANDER</v>
      </c>
      <c r="C664" t="s">
        <v>39</v>
      </c>
      <c r="D664" t="s">
        <v>289</v>
      </c>
      <c r="E664" t="s">
        <v>333</v>
      </c>
      <c r="F664">
        <v>3</v>
      </c>
      <c r="G664">
        <v>0.73710073710073709</v>
      </c>
      <c r="H664">
        <v>0</v>
      </c>
      <c r="I664">
        <v>0</v>
      </c>
      <c r="J664">
        <v>61</v>
      </c>
      <c r="K664">
        <v>69</v>
      </c>
      <c r="L664">
        <v>20</v>
      </c>
      <c r="M664">
        <v>4</v>
      </c>
      <c r="N664">
        <v>17</v>
      </c>
      <c r="O664">
        <v>0</v>
      </c>
      <c r="P664">
        <v>70665075</v>
      </c>
      <c r="Q664">
        <v>0.353066744782778</v>
      </c>
    </row>
    <row r="665" spans="1:17" x14ac:dyDescent="0.25">
      <c r="A665" t="str">
        <f t="shared" ca="1" si="10"/>
        <v>SANTANDER;RIONEGRO;MEDIANO</v>
      </c>
      <c r="B665" t="str">
        <f ca="1">+IFERROR(_xlfn.XLOOKUP(C665,DIVIPOLA!G:G,DIVIPOLA!F:F),C665)</f>
        <v>SANTANDER</v>
      </c>
      <c r="C665" t="s">
        <v>39</v>
      </c>
      <c r="D665" t="s">
        <v>87</v>
      </c>
      <c r="E665" t="s">
        <v>333</v>
      </c>
      <c r="F665">
        <v>1</v>
      </c>
      <c r="G665">
        <v>0.24570024570024571</v>
      </c>
      <c r="H665">
        <v>0</v>
      </c>
      <c r="I665">
        <v>0</v>
      </c>
      <c r="J665">
        <v>3</v>
      </c>
      <c r="K665">
        <v>0</v>
      </c>
      <c r="L665">
        <v>0</v>
      </c>
      <c r="M665">
        <v>0</v>
      </c>
      <c r="N665">
        <v>3</v>
      </c>
      <c r="O665">
        <v>1</v>
      </c>
      <c r="P665">
        <v>2080000</v>
      </c>
      <c r="Q665">
        <v>1.0392387316481001E-2</v>
      </c>
    </row>
    <row r="666" spans="1:17" x14ac:dyDescent="0.25">
      <c r="A666" t="str">
        <f t="shared" ca="1" si="10"/>
        <v>SANTANDER;SAN GIL;MEDIANO</v>
      </c>
      <c r="B666" t="str">
        <f ca="1">+IFERROR(_xlfn.XLOOKUP(C666,DIVIPOLA!G:G,DIVIPOLA!F:F),C666)</f>
        <v>SANTANDER</v>
      </c>
      <c r="C666" t="s">
        <v>39</v>
      </c>
      <c r="D666" t="s">
        <v>292</v>
      </c>
      <c r="E666" t="s">
        <v>333</v>
      </c>
      <c r="F666">
        <v>4</v>
      </c>
      <c r="G666">
        <v>0.98280098280098283</v>
      </c>
      <c r="H666">
        <v>0</v>
      </c>
      <c r="I666">
        <v>0</v>
      </c>
      <c r="J666">
        <v>157</v>
      </c>
      <c r="K666">
        <v>109</v>
      </c>
      <c r="L666">
        <v>93</v>
      </c>
      <c r="M666">
        <v>29</v>
      </c>
      <c r="N666">
        <v>35</v>
      </c>
      <c r="O666">
        <v>39</v>
      </c>
      <c r="P666">
        <v>177043425</v>
      </c>
      <c r="Q666">
        <v>0.88456915597901653</v>
      </c>
    </row>
    <row r="667" spans="1:17" x14ac:dyDescent="0.25">
      <c r="A667" t="str">
        <f t="shared" ca="1" si="10"/>
        <v>SANTANDER;SOCORRO;MEDIANO</v>
      </c>
      <c r="B667" t="str">
        <f ca="1">+IFERROR(_xlfn.XLOOKUP(C667,DIVIPOLA!G:G,DIVIPOLA!F:F),C667)</f>
        <v>SANTANDER</v>
      </c>
      <c r="C667" t="s">
        <v>39</v>
      </c>
      <c r="D667" t="s">
        <v>294</v>
      </c>
      <c r="E667" t="s">
        <v>333</v>
      </c>
      <c r="F667">
        <v>1</v>
      </c>
      <c r="G667">
        <v>0.24570024570024571</v>
      </c>
      <c r="H667">
        <v>0</v>
      </c>
      <c r="I667">
        <v>0</v>
      </c>
      <c r="J667">
        <v>16</v>
      </c>
      <c r="K667">
        <v>11</v>
      </c>
      <c r="L667">
        <v>0</v>
      </c>
      <c r="M667">
        <v>0</v>
      </c>
      <c r="N667">
        <v>0</v>
      </c>
      <c r="O667">
        <v>0</v>
      </c>
      <c r="P667">
        <v>12268750</v>
      </c>
      <c r="Q667">
        <v>6.1298847062055857E-2</v>
      </c>
    </row>
    <row r="668" spans="1:17" x14ac:dyDescent="0.25">
      <c r="A668" t="str">
        <f t="shared" ca="1" si="10"/>
        <v>SUCRE;SINCELEJO;MEDIANO</v>
      </c>
      <c r="B668" t="str">
        <f ca="1">+IFERROR(_xlfn.XLOOKUP(C668,DIVIPOLA!G:G,DIVIPOLA!F:F),C668)</f>
        <v>SUCRE</v>
      </c>
      <c r="C668" t="s">
        <v>40</v>
      </c>
      <c r="D668" t="s">
        <v>300</v>
      </c>
      <c r="E668" t="s">
        <v>333</v>
      </c>
      <c r="F668">
        <v>2</v>
      </c>
      <c r="G668">
        <v>7.1428571428571423</v>
      </c>
      <c r="H668">
        <v>0</v>
      </c>
      <c r="I668">
        <v>0</v>
      </c>
      <c r="J668">
        <v>14</v>
      </c>
      <c r="K668">
        <v>12</v>
      </c>
      <c r="L668">
        <v>14</v>
      </c>
      <c r="M668">
        <v>5</v>
      </c>
      <c r="N668">
        <v>6</v>
      </c>
      <c r="O668">
        <v>5</v>
      </c>
      <c r="P668">
        <v>20085000</v>
      </c>
      <c r="Q668">
        <v>3.6706729270052829</v>
      </c>
    </row>
    <row r="669" spans="1:17" x14ac:dyDescent="0.25">
      <c r="A669" t="str">
        <f t="shared" ca="1" si="10"/>
        <v>TOLIMA;ESPINAL;MEDIANO</v>
      </c>
      <c r="B669" t="str">
        <f ca="1">+IFERROR(_xlfn.XLOOKUP(C669,DIVIPOLA!G:G,DIVIPOLA!F:F),C669)</f>
        <v>TOLIMA</v>
      </c>
      <c r="C669" t="s">
        <v>41</v>
      </c>
      <c r="D669" t="s">
        <v>302</v>
      </c>
      <c r="E669" t="s">
        <v>333</v>
      </c>
      <c r="F669">
        <v>2</v>
      </c>
      <c r="G669">
        <v>1.2820512820512819</v>
      </c>
      <c r="H669">
        <v>0</v>
      </c>
      <c r="I669">
        <v>0</v>
      </c>
      <c r="J669">
        <v>5</v>
      </c>
      <c r="K669">
        <v>13</v>
      </c>
      <c r="L669">
        <v>5</v>
      </c>
      <c r="M669">
        <v>1</v>
      </c>
      <c r="N669">
        <v>5</v>
      </c>
      <c r="O669">
        <v>3</v>
      </c>
      <c r="P669">
        <v>12350000</v>
      </c>
      <c r="Q669">
        <v>0.29524210357512548</v>
      </c>
    </row>
    <row r="670" spans="1:17" x14ac:dyDescent="0.25">
      <c r="A670" t="str">
        <f t="shared" ca="1" si="10"/>
        <v>TOLIMA;IBAGUÉ;MEDIANO</v>
      </c>
      <c r="B670" t="str">
        <f ca="1">+IFERROR(_xlfn.XLOOKUP(C670,DIVIPOLA!G:G,DIVIPOLA!F:F),C670)</f>
        <v>TOLIMA</v>
      </c>
      <c r="C670" t="s">
        <v>41</v>
      </c>
      <c r="D670" t="s">
        <v>304</v>
      </c>
      <c r="E670" t="s">
        <v>333</v>
      </c>
      <c r="F670">
        <v>25</v>
      </c>
      <c r="G670">
        <v>16.025641025641029</v>
      </c>
      <c r="H670">
        <v>0</v>
      </c>
      <c r="I670">
        <v>0</v>
      </c>
      <c r="J670">
        <v>742</v>
      </c>
      <c r="K670">
        <v>349</v>
      </c>
      <c r="L670">
        <v>509</v>
      </c>
      <c r="M670">
        <v>177</v>
      </c>
      <c r="N670">
        <v>687</v>
      </c>
      <c r="O670">
        <v>92</v>
      </c>
      <c r="P670">
        <v>849933175</v>
      </c>
      <c r="Q670">
        <v>20.318709189091919</v>
      </c>
    </row>
    <row r="671" spans="1:17" x14ac:dyDescent="0.25">
      <c r="A671" t="str">
        <f t="shared" ca="1" si="10"/>
        <v>TOLIMA;MELGAR;MEDIANO</v>
      </c>
      <c r="B671" t="str">
        <f ca="1">+IFERROR(_xlfn.XLOOKUP(C671,DIVIPOLA!G:G,DIVIPOLA!F:F),C671)</f>
        <v>TOLIMA</v>
      </c>
      <c r="C671" t="s">
        <v>41</v>
      </c>
      <c r="D671" t="s">
        <v>305</v>
      </c>
      <c r="E671" t="s">
        <v>333</v>
      </c>
      <c r="F671">
        <v>1</v>
      </c>
      <c r="G671">
        <v>0.64102564102564097</v>
      </c>
      <c r="H671">
        <v>0</v>
      </c>
      <c r="I671">
        <v>0</v>
      </c>
      <c r="J671">
        <v>1</v>
      </c>
      <c r="K671">
        <v>2</v>
      </c>
      <c r="L671">
        <v>10</v>
      </c>
      <c r="M671">
        <v>1</v>
      </c>
      <c r="N671">
        <v>3</v>
      </c>
      <c r="O671">
        <v>2</v>
      </c>
      <c r="P671">
        <v>5655000</v>
      </c>
      <c r="Q671">
        <v>0.1351898053212417</v>
      </c>
    </row>
    <row r="672" spans="1:17" x14ac:dyDescent="0.25">
      <c r="A672" t="str">
        <f t="shared" ca="1" si="10"/>
        <v>VALLE_DEL_CAUCA;ALCALÁ;MEDIANO</v>
      </c>
      <c r="B672" t="str">
        <f ca="1">+IFERROR(_xlfn.XLOOKUP(C672,DIVIPOLA!G:G,DIVIPOLA!F:F),C672)</f>
        <v>VALLE_DEL_CAUCA</v>
      </c>
      <c r="C672" t="s">
        <v>1190</v>
      </c>
      <c r="D672" t="s">
        <v>310</v>
      </c>
      <c r="E672" t="s">
        <v>333</v>
      </c>
      <c r="F672">
        <v>1</v>
      </c>
      <c r="G672">
        <v>0.13386880856760369</v>
      </c>
      <c r="H672">
        <v>0</v>
      </c>
      <c r="I672">
        <v>0</v>
      </c>
      <c r="J672">
        <v>53</v>
      </c>
      <c r="K672">
        <v>26</v>
      </c>
      <c r="L672">
        <v>6</v>
      </c>
      <c r="M672">
        <v>3</v>
      </c>
      <c r="N672">
        <v>29</v>
      </c>
      <c r="O672">
        <v>16</v>
      </c>
      <c r="P672">
        <v>47775000</v>
      </c>
      <c r="Q672">
        <v>0.105228287508335</v>
      </c>
    </row>
    <row r="673" spans="1:17" x14ac:dyDescent="0.25">
      <c r="A673" t="str">
        <f t="shared" ca="1" si="10"/>
        <v>VALLE_DEL_CAUCA;BUENAVENTURA;MEDIANO</v>
      </c>
      <c r="B673" t="str">
        <f ca="1">+IFERROR(_xlfn.XLOOKUP(C673,DIVIPOLA!G:G,DIVIPOLA!F:F),C673)</f>
        <v>VALLE_DEL_CAUCA</v>
      </c>
      <c r="C673" t="s">
        <v>1190</v>
      </c>
      <c r="D673" t="s">
        <v>313</v>
      </c>
      <c r="E673" t="s">
        <v>333</v>
      </c>
      <c r="F673">
        <v>2</v>
      </c>
      <c r="G673">
        <v>0.2677376171352075</v>
      </c>
      <c r="H673">
        <v>0</v>
      </c>
      <c r="I673">
        <v>0</v>
      </c>
      <c r="J673">
        <v>143</v>
      </c>
      <c r="K673">
        <v>137</v>
      </c>
      <c r="L673">
        <v>20</v>
      </c>
      <c r="M673">
        <v>28</v>
      </c>
      <c r="N673">
        <v>226</v>
      </c>
      <c r="O673">
        <v>157</v>
      </c>
      <c r="P673">
        <v>243337900</v>
      </c>
      <c r="Q673">
        <v>0.53597133444007239</v>
      </c>
    </row>
    <row r="674" spans="1:17" x14ac:dyDescent="0.25">
      <c r="A674" t="str">
        <f t="shared" ca="1" si="10"/>
        <v>VALLE_DEL_CAUCA;CANDELARIA;MEDIANO</v>
      </c>
      <c r="B674" t="str">
        <f ca="1">+IFERROR(_xlfn.XLOOKUP(C674,DIVIPOLA!G:G,DIVIPOLA!F:F),C674)</f>
        <v>VALLE_DEL_CAUCA</v>
      </c>
      <c r="C674" t="s">
        <v>1190</v>
      </c>
      <c r="D674" t="s">
        <v>315</v>
      </c>
      <c r="E674" t="s">
        <v>333</v>
      </c>
      <c r="F674">
        <v>3</v>
      </c>
      <c r="G674">
        <v>0.40160642570281119</v>
      </c>
      <c r="H674">
        <v>0</v>
      </c>
      <c r="I674">
        <v>0</v>
      </c>
      <c r="J674">
        <v>98</v>
      </c>
      <c r="K674">
        <v>19</v>
      </c>
      <c r="L674">
        <v>45</v>
      </c>
      <c r="M674">
        <v>15</v>
      </c>
      <c r="N674">
        <v>73</v>
      </c>
      <c r="O674">
        <v>25</v>
      </c>
      <c r="P674">
        <v>91196300</v>
      </c>
      <c r="Q674">
        <v>0.2008671999182913</v>
      </c>
    </row>
    <row r="675" spans="1:17" x14ac:dyDescent="0.25">
      <c r="A675" t="str">
        <f t="shared" ca="1" si="10"/>
        <v>VALLE_DEL_CAUCA;CARTAGO;MEDIANO</v>
      </c>
      <c r="B675" t="str">
        <f ca="1">+IFERROR(_xlfn.XLOOKUP(C675,DIVIPOLA!G:G,DIVIPOLA!F:F),C675)</f>
        <v>VALLE_DEL_CAUCA</v>
      </c>
      <c r="C675" t="s">
        <v>1190</v>
      </c>
      <c r="D675" t="s">
        <v>316</v>
      </c>
      <c r="E675" t="s">
        <v>333</v>
      </c>
      <c r="F675">
        <v>3</v>
      </c>
      <c r="G675">
        <v>0.40160642570281119</v>
      </c>
      <c r="H675">
        <v>0</v>
      </c>
      <c r="I675">
        <v>0</v>
      </c>
      <c r="J675">
        <v>56</v>
      </c>
      <c r="K675">
        <v>2</v>
      </c>
      <c r="L675">
        <v>204</v>
      </c>
      <c r="M675">
        <v>4</v>
      </c>
      <c r="N675">
        <v>88</v>
      </c>
      <c r="O675">
        <v>8</v>
      </c>
      <c r="P675">
        <v>98969000</v>
      </c>
      <c r="Q675">
        <v>0.21798719804107591</v>
      </c>
    </row>
    <row r="676" spans="1:17" x14ac:dyDescent="0.25">
      <c r="A676" t="str">
        <f t="shared" ca="1" si="10"/>
        <v>VALLE_DEL_CAUCA;EL CERRITO;MEDIANO</v>
      </c>
      <c r="B676" t="str">
        <f ca="1">+IFERROR(_xlfn.XLOOKUP(C676,DIVIPOLA!G:G,DIVIPOLA!F:F),C676)</f>
        <v>VALLE_DEL_CAUCA</v>
      </c>
      <c r="C676" t="s">
        <v>1190</v>
      </c>
      <c r="D676" t="s">
        <v>317</v>
      </c>
      <c r="E676" t="s">
        <v>333</v>
      </c>
      <c r="F676">
        <v>1</v>
      </c>
      <c r="G676">
        <v>0.13386880856760369</v>
      </c>
      <c r="H676">
        <v>0</v>
      </c>
      <c r="I676">
        <v>0</v>
      </c>
      <c r="J676">
        <v>117</v>
      </c>
      <c r="K676">
        <v>0</v>
      </c>
      <c r="L676">
        <v>386</v>
      </c>
      <c r="M676">
        <v>0</v>
      </c>
      <c r="N676">
        <v>12</v>
      </c>
      <c r="O676">
        <v>0</v>
      </c>
      <c r="P676">
        <v>151065525</v>
      </c>
      <c r="Q676">
        <v>0.33273399261742681</v>
      </c>
    </row>
    <row r="677" spans="1:17" x14ac:dyDescent="0.25">
      <c r="A677" t="str">
        <f t="shared" ca="1" si="10"/>
        <v>VALLE_DEL_CAUCA;EL ÁGUILA;MEDIANO</v>
      </c>
      <c r="B677" t="str">
        <f ca="1">+IFERROR(_xlfn.XLOOKUP(C677,DIVIPOLA!G:G,DIVIPOLA!F:F),C677)</f>
        <v>VALLE_DEL_CAUCA</v>
      </c>
      <c r="C677" t="s">
        <v>1190</v>
      </c>
      <c r="D677" t="s">
        <v>319</v>
      </c>
      <c r="E677" t="s">
        <v>333</v>
      </c>
      <c r="F677">
        <v>1</v>
      </c>
      <c r="G677">
        <v>0.13386880856760369</v>
      </c>
      <c r="H677">
        <v>0</v>
      </c>
      <c r="I677">
        <v>0</v>
      </c>
      <c r="J677">
        <v>9</v>
      </c>
      <c r="K677">
        <v>3</v>
      </c>
      <c r="L677">
        <v>0</v>
      </c>
      <c r="M677">
        <v>0</v>
      </c>
      <c r="N677">
        <v>0</v>
      </c>
      <c r="O677">
        <v>0</v>
      </c>
      <c r="P677">
        <v>5329350</v>
      </c>
      <c r="Q677">
        <v>1.173832284735834E-2</v>
      </c>
    </row>
    <row r="678" spans="1:17" x14ac:dyDescent="0.25">
      <c r="A678" t="str">
        <f t="shared" ca="1" si="10"/>
        <v>VALLE_DEL_CAUCA;BUGA;MEDIANO</v>
      </c>
      <c r="B678" t="str">
        <f ca="1">+IFERROR(_xlfn.XLOOKUP(C678,DIVIPOLA!G:G,DIVIPOLA!F:F),C678)</f>
        <v>VALLE_DEL_CAUCA</v>
      </c>
      <c r="C678" t="s">
        <v>1190</v>
      </c>
      <c r="D678" t="s">
        <v>1191</v>
      </c>
      <c r="E678" t="s">
        <v>333</v>
      </c>
      <c r="F678">
        <v>1</v>
      </c>
      <c r="G678">
        <v>0.13386880856760369</v>
      </c>
      <c r="H678">
        <v>0</v>
      </c>
      <c r="I678">
        <v>0</v>
      </c>
      <c r="J678">
        <v>40</v>
      </c>
      <c r="K678">
        <v>5</v>
      </c>
      <c r="L678">
        <v>13</v>
      </c>
      <c r="M678">
        <v>0</v>
      </c>
      <c r="N678">
        <v>1</v>
      </c>
      <c r="O678">
        <v>0</v>
      </c>
      <c r="P678">
        <v>22269000</v>
      </c>
      <c r="Q678">
        <v>4.9049267075313679E-2</v>
      </c>
    </row>
    <row r="679" spans="1:17" x14ac:dyDescent="0.25">
      <c r="A679" t="str">
        <f t="shared" ca="1" si="10"/>
        <v>VALLE_DEL_CAUCA;JAMUNDÍ;MEDIANO</v>
      </c>
      <c r="B679" t="str">
        <f ca="1">+IFERROR(_xlfn.XLOOKUP(C679,DIVIPOLA!G:G,DIVIPOLA!F:F),C679)</f>
        <v>VALLE_DEL_CAUCA</v>
      </c>
      <c r="C679" t="s">
        <v>1190</v>
      </c>
      <c r="D679" t="s">
        <v>321</v>
      </c>
      <c r="E679" t="s">
        <v>333</v>
      </c>
      <c r="F679">
        <v>1</v>
      </c>
      <c r="G679">
        <v>0.13386880856760369</v>
      </c>
      <c r="H679">
        <v>0</v>
      </c>
      <c r="I679">
        <v>0</v>
      </c>
      <c r="J679">
        <v>26</v>
      </c>
      <c r="K679">
        <v>0</v>
      </c>
      <c r="L679">
        <v>69</v>
      </c>
      <c r="M679">
        <v>4</v>
      </c>
      <c r="N679">
        <v>0</v>
      </c>
      <c r="O679">
        <v>0</v>
      </c>
      <c r="P679">
        <v>29640000</v>
      </c>
      <c r="Q679">
        <v>6.5284488576599645E-2</v>
      </c>
    </row>
    <row r="680" spans="1:17" x14ac:dyDescent="0.25">
      <c r="A680" t="str">
        <f t="shared" ca="1" si="10"/>
        <v>VALLE_DEL_CAUCA;LA UNIÓN;MEDIANO</v>
      </c>
      <c r="B680" t="str">
        <f ca="1">+IFERROR(_xlfn.XLOOKUP(C680,DIVIPOLA!G:G,DIVIPOLA!F:F),C680)</f>
        <v>VALLE_DEL_CAUCA</v>
      </c>
      <c r="C680" t="s">
        <v>1190</v>
      </c>
      <c r="D680" t="s">
        <v>79</v>
      </c>
      <c r="E680" t="s">
        <v>333</v>
      </c>
      <c r="F680">
        <v>2</v>
      </c>
      <c r="G680">
        <v>0.2677376171352075</v>
      </c>
      <c r="H680">
        <v>0</v>
      </c>
      <c r="I680">
        <v>0</v>
      </c>
      <c r="J680">
        <v>14</v>
      </c>
      <c r="K680">
        <v>5</v>
      </c>
      <c r="L680">
        <v>0</v>
      </c>
      <c r="M680">
        <v>0</v>
      </c>
      <c r="N680">
        <v>0</v>
      </c>
      <c r="O680">
        <v>0</v>
      </c>
      <c r="P680">
        <v>8060000</v>
      </c>
      <c r="Q680">
        <v>1.775279952521569E-2</v>
      </c>
    </row>
    <row r="681" spans="1:17" x14ac:dyDescent="0.25">
      <c r="A681" t="str">
        <f t="shared" ca="1" si="10"/>
        <v>VALLE_DEL_CAUCA;PALMIRA;MEDIANO</v>
      </c>
      <c r="B681" t="str">
        <f ca="1">+IFERROR(_xlfn.XLOOKUP(C681,DIVIPOLA!G:G,DIVIPOLA!F:F),C681)</f>
        <v>VALLE_DEL_CAUCA</v>
      </c>
      <c r="C681" t="s">
        <v>1190</v>
      </c>
      <c r="D681" t="s">
        <v>324</v>
      </c>
      <c r="E681" t="s">
        <v>333</v>
      </c>
      <c r="F681">
        <v>13</v>
      </c>
      <c r="G681">
        <v>1.7402945113788491</v>
      </c>
      <c r="H681">
        <v>2</v>
      </c>
      <c r="I681">
        <v>0</v>
      </c>
      <c r="J681">
        <v>262</v>
      </c>
      <c r="K681">
        <v>60</v>
      </c>
      <c r="L681">
        <v>79</v>
      </c>
      <c r="M681">
        <v>12</v>
      </c>
      <c r="N681">
        <v>60</v>
      </c>
      <c r="O681">
        <v>52</v>
      </c>
      <c r="P681">
        <v>191802650</v>
      </c>
      <c r="Q681">
        <v>0.42246079328227187</v>
      </c>
    </row>
    <row r="682" spans="1:17" x14ac:dyDescent="0.25">
      <c r="A682" t="str">
        <f t="shared" ca="1" si="10"/>
        <v>VALLE_DEL_CAUCA;CALI;MEDIANO</v>
      </c>
      <c r="B682" t="str">
        <f ca="1">+IFERROR(_xlfn.XLOOKUP(C682,DIVIPOLA!G:G,DIVIPOLA!F:F),C682)</f>
        <v>VALLE_DEL_CAUCA</v>
      </c>
      <c r="C682" t="s">
        <v>1190</v>
      </c>
      <c r="D682" t="s">
        <v>1083</v>
      </c>
      <c r="E682" t="s">
        <v>333</v>
      </c>
      <c r="F682">
        <v>112</v>
      </c>
      <c r="G682">
        <v>14.99330655957162</v>
      </c>
      <c r="H682">
        <v>9</v>
      </c>
      <c r="I682">
        <v>0</v>
      </c>
      <c r="J682">
        <v>2931</v>
      </c>
      <c r="K682">
        <v>891</v>
      </c>
      <c r="L682">
        <v>2431</v>
      </c>
      <c r="M682">
        <v>406</v>
      </c>
      <c r="N682">
        <v>2843</v>
      </c>
      <c r="O682">
        <v>352</v>
      </c>
      <c r="P682">
        <v>3157072425</v>
      </c>
      <c r="Q682">
        <v>6.9537064327061486</v>
      </c>
    </row>
    <row r="683" spans="1:17" x14ac:dyDescent="0.25">
      <c r="A683" t="str">
        <f t="shared" ca="1" si="10"/>
        <v>VALLE_DEL_CAUCA;TULUÁ;MEDIANO</v>
      </c>
      <c r="B683" t="str">
        <f ca="1">+IFERROR(_xlfn.XLOOKUP(C683,DIVIPOLA!G:G,DIVIPOLA!F:F),C683)</f>
        <v>VALLE_DEL_CAUCA</v>
      </c>
      <c r="C683" t="s">
        <v>1190</v>
      </c>
      <c r="D683" t="s">
        <v>328</v>
      </c>
      <c r="E683" t="s">
        <v>333</v>
      </c>
      <c r="F683">
        <v>6</v>
      </c>
      <c r="G683">
        <v>0.80321285140562237</v>
      </c>
      <c r="H683">
        <v>0</v>
      </c>
      <c r="I683">
        <v>0</v>
      </c>
      <c r="J683">
        <v>61</v>
      </c>
      <c r="K683">
        <v>73</v>
      </c>
      <c r="L683">
        <v>144</v>
      </c>
      <c r="M683">
        <v>29</v>
      </c>
      <c r="N683">
        <v>121</v>
      </c>
      <c r="O683">
        <v>47</v>
      </c>
      <c r="P683">
        <v>152648925</v>
      </c>
      <c r="Q683">
        <v>0.33622155871770298</v>
      </c>
    </row>
    <row r="684" spans="1:17" x14ac:dyDescent="0.25">
      <c r="A684" t="str">
        <f t="shared" ca="1" si="10"/>
        <v>VALLE_DEL_CAUCA;YUMBO;MEDIANO</v>
      </c>
      <c r="B684" t="str">
        <f ca="1">+IFERROR(_xlfn.XLOOKUP(C684,DIVIPOLA!G:G,DIVIPOLA!F:F),C684)</f>
        <v>VALLE_DEL_CAUCA</v>
      </c>
      <c r="C684" t="s">
        <v>1190</v>
      </c>
      <c r="D684" t="s">
        <v>329</v>
      </c>
      <c r="E684" t="s">
        <v>333</v>
      </c>
      <c r="F684">
        <v>18</v>
      </c>
      <c r="G684">
        <v>2.4096385542168681</v>
      </c>
      <c r="H684">
        <v>15</v>
      </c>
      <c r="I684">
        <v>10</v>
      </c>
      <c r="J684">
        <v>508</v>
      </c>
      <c r="K684">
        <v>159</v>
      </c>
      <c r="L684">
        <v>343</v>
      </c>
      <c r="M684">
        <v>33</v>
      </c>
      <c r="N684">
        <v>195</v>
      </c>
      <c r="O684">
        <v>36</v>
      </c>
      <c r="P684">
        <v>451443525</v>
      </c>
      <c r="Q684">
        <v>0.99434074395554573</v>
      </c>
    </row>
    <row r="685" spans="1:17" x14ac:dyDescent="0.25">
      <c r="A685" t="str">
        <f t="shared" ca="1" si="10"/>
        <v>AMAZONAS;LETICIA;MICRO</v>
      </c>
      <c r="B685" t="str">
        <f ca="1">+IFERROR(_xlfn.XLOOKUP(C685,DIVIPOLA!G:G,DIVIPOLA!F:F),C685)</f>
        <v>AMAZONAS</v>
      </c>
      <c r="C685" t="s">
        <v>16</v>
      </c>
      <c r="D685" t="s">
        <v>43</v>
      </c>
      <c r="E685" t="s">
        <v>334</v>
      </c>
      <c r="F685">
        <v>2</v>
      </c>
      <c r="G685">
        <v>40</v>
      </c>
      <c r="H685">
        <v>0</v>
      </c>
      <c r="I685">
        <v>0</v>
      </c>
      <c r="J685">
        <v>1</v>
      </c>
      <c r="K685">
        <v>3</v>
      </c>
      <c r="L685">
        <v>3</v>
      </c>
      <c r="M685">
        <v>8</v>
      </c>
      <c r="N685">
        <v>0</v>
      </c>
      <c r="O685">
        <v>4</v>
      </c>
      <c r="P685">
        <v>7248800</v>
      </c>
      <c r="Q685">
        <v>48.042045405591693</v>
      </c>
    </row>
    <row r="686" spans="1:17" x14ac:dyDescent="0.25">
      <c r="A686" t="str">
        <f t="shared" ca="1" si="10"/>
        <v>ANTIOQUIA;ABEJORRAL;MICRO</v>
      </c>
      <c r="B686" t="str">
        <f ca="1">+IFERROR(_xlfn.XLOOKUP(C686,DIVIPOLA!G:G,DIVIPOLA!F:F),C686)</f>
        <v>ANTIOQUIA</v>
      </c>
      <c r="C686" t="s">
        <v>17</v>
      </c>
      <c r="D686" t="s">
        <v>44</v>
      </c>
      <c r="E686" t="s">
        <v>334</v>
      </c>
      <c r="F686">
        <v>1</v>
      </c>
      <c r="G686">
        <v>5.2659294365455502E-2</v>
      </c>
      <c r="H686">
        <v>0</v>
      </c>
      <c r="I686">
        <v>0</v>
      </c>
      <c r="J686">
        <v>4</v>
      </c>
      <c r="K686">
        <v>2</v>
      </c>
      <c r="L686">
        <v>0</v>
      </c>
      <c r="M686">
        <v>2</v>
      </c>
      <c r="N686">
        <v>10</v>
      </c>
      <c r="O686">
        <v>0</v>
      </c>
      <c r="P686">
        <v>5836350</v>
      </c>
      <c r="Q686">
        <v>7.6096900720444161E-3</v>
      </c>
    </row>
    <row r="687" spans="1:17" x14ac:dyDescent="0.25">
      <c r="A687" t="str">
        <f t="shared" ca="1" si="10"/>
        <v>ANTIOQUIA;ANDES;MICRO</v>
      </c>
      <c r="B687" t="str">
        <f ca="1">+IFERROR(_xlfn.XLOOKUP(C687,DIVIPOLA!G:G,DIVIPOLA!F:F),C687)</f>
        <v>ANTIOQUIA</v>
      </c>
      <c r="C687" t="s">
        <v>17</v>
      </c>
      <c r="D687" t="s">
        <v>47</v>
      </c>
      <c r="E687" t="s">
        <v>334</v>
      </c>
      <c r="F687">
        <v>1</v>
      </c>
      <c r="G687">
        <v>5.2659294365455502E-2</v>
      </c>
      <c r="H687">
        <v>0</v>
      </c>
      <c r="I687">
        <v>0</v>
      </c>
      <c r="J687">
        <v>0</v>
      </c>
      <c r="K687">
        <v>2</v>
      </c>
      <c r="L687">
        <v>0</v>
      </c>
      <c r="M687">
        <v>0</v>
      </c>
      <c r="N687">
        <v>0</v>
      </c>
      <c r="O687">
        <v>0</v>
      </c>
      <c r="P687">
        <v>1040000</v>
      </c>
      <c r="Q687">
        <v>1.355997785418317E-3</v>
      </c>
    </row>
    <row r="688" spans="1:17" x14ac:dyDescent="0.25">
      <c r="A688" t="str">
        <f t="shared" ca="1" si="10"/>
        <v>ANTIOQUIA;APARTADÓ;MICRO</v>
      </c>
      <c r="B688" t="str">
        <f ca="1">+IFERROR(_xlfn.XLOOKUP(C688,DIVIPOLA!G:G,DIVIPOLA!F:F),C688)</f>
        <v>ANTIOQUIA</v>
      </c>
      <c r="C688" t="s">
        <v>17</v>
      </c>
      <c r="D688" t="s">
        <v>49</v>
      </c>
      <c r="E688" t="s">
        <v>334</v>
      </c>
      <c r="F688">
        <v>5</v>
      </c>
      <c r="G688">
        <v>0.2632964718272775</v>
      </c>
      <c r="H688">
        <v>0</v>
      </c>
      <c r="I688">
        <v>0</v>
      </c>
      <c r="J688">
        <v>10</v>
      </c>
      <c r="K688">
        <v>0</v>
      </c>
      <c r="L688">
        <v>4</v>
      </c>
      <c r="M688">
        <v>2</v>
      </c>
      <c r="N688">
        <v>8</v>
      </c>
      <c r="O688">
        <v>0</v>
      </c>
      <c r="P688">
        <v>7477600</v>
      </c>
      <c r="Q688">
        <v>9.7496240771576988E-3</v>
      </c>
    </row>
    <row r="689" spans="1:17" x14ac:dyDescent="0.25">
      <c r="A689" t="str">
        <f t="shared" ca="1" si="10"/>
        <v>ANTIOQUIA;ARBOLETES;MICRO</v>
      </c>
      <c r="B689" t="str">
        <f ca="1">+IFERROR(_xlfn.XLOOKUP(C689,DIVIPOLA!G:G,DIVIPOLA!F:F),C689)</f>
        <v>ANTIOQUIA</v>
      </c>
      <c r="C689" t="s">
        <v>17</v>
      </c>
      <c r="D689" t="s">
        <v>50</v>
      </c>
      <c r="E689" t="s">
        <v>334</v>
      </c>
      <c r="F689">
        <v>1</v>
      </c>
      <c r="G689">
        <v>5.2659294365455502E-2</v>
      </c>
      <c r="H689">
        <v>0</v>
      </c>
      <c r="I689">
        <v>0</v>
      </c>
      <c r="J689">
        <v>0</v>
      </c>
      <c r="K689">
        <v>1</v>
      </c>
      <c r="L689">
        <v>1</v>
      </c>
      <c r="M689">
        <v>1</v>
      </c>
      <c r="N689">
        <v>0</v>
      </c>
      <c r="O689">
        <v>1</v>
      </c>
      <c r="P689">
        <v>1495000</v>
      </c>
      <c r="Q689">
        <v>1.94924681653883E-3</v>
      </c>
    </row>
    <row r="690" spans="1:17" x14ac:dyDescent="0.25">
      <c r="A690" t="str">
        <f t="shared" ca="1" si="10"/>
        <v>ANTIOQUIA;ARMENIA;MICRO</v>
      </c>
      <c r="B690" t="str">
        <f ca="1">+IFERROR(_xlfn.XLOOKUP(C690,DIVIPOLA!G:G,DIVIPOLA!F:F),C690)</f>
        <v>ANTIOQUIA</v>
      </c>
      <c r="C690" t="s">
        <v>17</v>
      </c>
      <c r="D690" t="s">
        <v>51</v>
      </c>
      <c r="E690" t="s">
        <v>334</v>
      </c>
      <c r="F690">
        <v>2</v>
      </c>
      <c r="G690">
        <v>0.105318588730911</v>
      </c>
      <c r="H690">
        <v>0</v>
      </c>
      <c r="I690">
        <v>0</v>
      </c>
      <c r="J690">
        <v>26</v>
      </c>
      <c r="K690">
        <v>5</v>
      </c>
      <c r="L690">
        <v>9</v>
      </c>
      <c r="M690">
        <v>13</v>
      </c>
      <c r="N690">
        <v>1</v>
      </c>
      <c r="O690">
        <v>0</v>
      </c>
      <c r="P690">
        <v>20678450</v>
      </c>
      <c r="Q690">
        <v>2.696147346719557E-2</v>
      </c>
    </row>
    <row r="691" spans="1:17" x14ac:dyDescent="0.25">
      <c r="A691" t="str">
        <f t="shared" ca="1" si="10"/>
        <v>ANTIOQUIA;BELLO;MICRO</v>
      </c>
      <c r="B691" t="str">
        <f ca="1">+IFERROR(_xlfn.XLOOKUP(C691,DIVIPOLA!G:G,DIVIPOLA!F:F),C691)</f>
        <v>ANTIOQUIA</v>
      </c>
      <c r="C691" t="s">
        <v>17</v>
      </c>
      <c r="D691" t="s">
        <v>52</v>
      </c>
      <c r="E691" t="s">
        <v>334</v>
      </c>
      <c r="F691">
        <v>15</v>
      </c>
      <c r="G691">
        <v>0.78988941548183245</v>
      </c>
      <c r="H691">
        <v>0</v>
      </c>
      <c r="I691">
        <v>0</v>
      </c>
      <c r="J691">
        <v>3</v>
      </c>
      <c r="K691">
        <v>10</v>
      </c>
      <c r="L691">
        <v>38</v>
      </c>
      <c r="M691">
        <v>19</v>
      </c>
      <c r="N691">
        <v>9</v>
      </c>
      <c r="O691">
        <v>19</v>
      </c>
      <c r="P691">
        <v>32145750</v>
      </c>
      <c r="Q691">
        <v>4.1913044048664277E-2</v>
      </c>
    </row>
    <row r="692" spans="1:17" x14ac:dyDescent="0.25">
      <c r="A692" t="str">
        <f t="shared" ca="1" si="10"/>
        <v>ANTIOQUIA;CALDAS;MICRO</v>
      </c>
      <c r="B692" t="str">
        <f ca="1">+IFERROR(_xlfn.XLOOKUP(C692,DIVIPOLA!G:G,DIVIPOLA!F:F),C692)</f>
        <v>ANTIOQUIA</v>
      </c>
      <c r="C692" t="s">
        <v>17</v>
      </c>
      <c r="D692" t="s">
        <v>23</v>
      </c>
      <c r="E692" t="s">
        <v>334</v>
      </c>
      <c r="F692">
        <v>2</v>
      </c>
      <c r="G692">
        <v>0.105318588730911</v>
      </c>
      <c r="H692">
        <v>0</v>
      </c>
      <c r="I692">
        <v>0</v>
      </c>
      <c r="J692">
        <v>0</v>
      </c>
      <c r="K692">
        <v>3</v>
      </c>
      <c r="L692">
        <v>1</v>
      </c>
      <c r="M692">
        <v>0</v>
      </c>
      <c r="N692">
        <v>1</v>
      </c>
      <c r="O692">
        <v>1</v>
      </c>
      <c r="P692">
        <v>2358525</v>
      </c>
      <c r="Q692">
        <v>3.075148727743976E-3</v>
      </c>
    </row>
    <row r="693" spans="1:17" x14ac:dyDescent="0.25">
      <c r="A693" t="str">
        <f t="shared" ca="1" si="10"/>
        <v>ANTIOQUIA;CAREPA;MICRO</v>
      </c>
      <c r="B693" t="str">
        <f ca="1">+IFERROR(_xlfn.XLOOKUP(C693,DIVIPOLA!G:G,DIVIPOLA!F:F),C693)</f>
        <v>ANTIOQUIA</v>
      </c>
      <c r="C693" t="s">
        <v>17</v>
      </c>
      <c r="D693" t="s">
        <v>55</v>
      </c>
      <c r="E693" t="s">
        <v>334</v>
      </c>
      <c r="F693">
        <v>1</v>
      </c>
      <c r="G693">
        <v>5.2659294365455502E-2</v>
      </c>
      <c r="H693">
        <v>0</v>
      </c>
      <c r="I693">
        <v>0</v>
      </c>
      <c r="J693">
        <v>0</v>
      </c>
      <c r="K693">
        <v>1</v>
      </c>
      <c r="L693">
        <v>0</v>
      </c>
      <c r="M693">
        <v>2</v>
      </c>
      <c r="N693">
        <v>2</v>
      </c>
      <c r="O693">
        <v>0</v>
      </c>
      <c r="P693">
        <v>1690000</v>
      </c>
      <c r="Q693">
        <v>2.2034964013047651E-3</v>
      </c>
    </row>
    <row r="694" spans="1:17" x14ac:dyDescent="0.25">
      <c r="A694" t="str">
        <f t="shared" ca="1" si="10"/>
        <v>ANTIOQUIA;CAUCASIA;MICRO</v>
      </c>
      <c r="B694" t="str">
        <f ca="1">+IFERROR(_xlfn.XLOOKUP(C694,DIVIPOLA!G:G,DIVIPOLA!F:F),C694)</f>
        <v>ANTIOQUIA</v>
      </c>
      <c r="C694" t="s">
        <v>17</v>
      </c>
      <c r="D694" t="s">
        <v>56</v>
      </c>
      <c r="E694" t="s">
        <v>334</v>
      </c>
      <c r="F694">
        <v>1</v>
      </c>
      <c r="G694">
        <v>5.2659294365455502E-2</v>
      </c>
      <c r="H694">
        <v>0</v>
      </c>
      <c r="I694">
        <v>0</v>
      </c>
      <c r="J694">
        <v>0</v>
      </c>
      <c r="K694">
        <v>12</v>
      </c>
      <c r="L694">
        <v>0</v>
      </c>
      <c r="M694">
        <v>0</v>
      </c>
      <c r="N694">
        <v>0</v>
      </c>
      <c r="O694">
        <v>0</v>
      </c>
      <c r="P694">
        <v>6338800</v>
      </c>
      <c r="Q694">
        <v>8.2648065021246418E-3</v>
      </c>
    </row>
    <row r="695" spans="1:17" x14ac:dyDescent="0.25">
      <c r="A695" t="str">
        <f t="shared" ca="1" si="10"/>
        <v>ANTIOQUIA;CIUDAD BOLÍVAR;MICRO</v>
      </c>
      <c r="B695" t="str">
        <f ca="1">+IFERROR(_xlfn.XLOOKUP(C695,DIVIPOLA!G:G,DIVIPOLA!F:F),C695)</f>
        <v>ANTIOQUIA</v>
      </c>
      <c r="C695" t="s">
        <v>17</v>
      </c>
      <c r="D695" t="s">
        <v>57</v>
      </c>
      <c r="E695" t="s">
        <v>334</v>
      </c>
      <c r="F695">
        <v>2</v>
      </c>
      <c r="G695">
        <v>0.105318588730911</v>
      </c>
      <c r="H695">
        <v>0</v>
      </c>
      <c r="I695">
        <v>0</v>
      </c>
      <c r="J695">
        <v>0</v>
      </c>
      <c r="K695">
        <v>0</v>
      </c>
      <c r="L695">
        <v>3</v>
      </c>
      <c r="M695">
        <v>0</v>
      </c>
      <c r="N695">
        <v>0</v>
      </c>
      <c r="O695">
        <v>2</v>
      </c>
      <c r="P695">
        <v>1565850</v>
      </c>
      <c r="Q695">
        <v>2.0416241656704532E-3</v>
      </c>
    </row>
    <row r="696" spans="1:17" x14ac:dyDescent="0.25">
      <c r="A696" t="str">
        <f t="shared" ca="1" si="10"/>
        <v>ANTIOQUIA;COPACABANA;MICRO</v>
      </c>
      <c r="B696" t="str">
        <f ca="1">+IFERROR(_xlfn.XLOOKUP(C696,DIVIPOLA!G:G,DIVIPOLA!F:F),C696)</f>
        <v>ANTIOQUIA</v>
      </c>
      <c r="C696" t="s">
        <v>17</v>
      </c>
      <c r="D696" t="s">
        <v>58</v>
      </c>
      <c r="E696" t="s">
        <v>334</v>
      </c>
      <c r="F696">
        <v>6</v>
      </c>
      <c r="G696">
        <v>0.31595576619273302</v>
      </c>
      <c r="H696">
        <v>0</v>
      </c>
      <c r="I696">
        <v>0</v>
      </c>
      <c r="J696">
        <v>14</v>
      </c>
      <c r="K696">
        <v>9</v>
      </c>
      <c r="L696">
        <v>32</v>
      </c>
      <c r="M696">
        <v>10</v>
      </c>
      <c r="N696">
        <v>6</v>
      </c>
      <c r="O696">
        <v>2</v>
      </c>
      <c r="P696">
        <v>24599900</v>
      </c>
      <c r="Q696">
        <v>3.2074432616838511E-2</v>
      </c>
    </row>
    <row r="697" spans="1:17" x14ac:dyDescent="0.25">
      <c r="A697" t="str">
        <f t="shared" ca="1" si="10"/>
        <v>ANTIOQUIA;DABEIBA;MICRO</v>
      </c>
      <c r="B697" t="str">
        <f ca="1">+IFERROR(_xlfn.XLOOKUP(C697,DIVIPOLA!G:G,DIVIPOLA!F:F),C697)</f>
        <v>ANTIOQUIA</v>
      </c>
      <c r="C697" t="s">
        <v>17</v>
      </c>
      <c r="D697" t="s">
        <v>59</v>
      </c>
      <c r="E697" t="s">
        <v>334</v>
      </c>
      <c r="F697">
        <v>1</v>
      </c>
      <c r="G697">
        <v>5.2659294365455502E-2</v>
      </c>
      <c r="H697">
        <v>0</v>
      </c>
      <c r="I697">
        <v>0</v>
      </c>
      <c r="J697">
        <v>0</v>
      </c>
      <c r="K697">
        <v>0</v>
      </c>
      <c r="L697">
        <v>4</v>
      </c>
      <c r="M697">
        <v>6</v>
      </c>
      <c r="N697">
        <v>4</v>
      </c>
      <c r="O697">
        <v>0</v>
      </c>
      <c r="P697">
        <v>4234100</v>
      </c>
      <c r="Q697">
        <v>5.5206059838843226E-3</v>
      </c>
    </row>
    <row r="698" spans="1:17" x14ac:dyDescent="0.25">
      <c r="A698" t="str">
        <f t="shared" ca="1" si="10"/>
        <v>ANTIOQUIA;EBÉJICO;MICRO</v>
      </c>
      <c r="B698" t="str">
        <f ca="1">+IFERROR(_xlfn.XLOOKUP(C698,DIVIPOLA!G:G,DIVIPOLA!F:F),C698)</f>
        <v>ANTIOQUIA</v>
      </c>
      <c r="C698" t="s">
        <v>17</v>
      </c>
      <c r="D698" t="s">
        <v>61</v>
      </c>
      <c r="E698" t="s">
        <v>334</v>
      </c>
      <c r="F698">
        <v>1</v>
      </c>
      <c r="G698">
        <v>5.2659294365455502E-2</v>
      </c>
      <c r="H698">
        <v>0</v>
      </c>
      <c r="I698">
        <v>0</v>
      </c>
      <c r="J698">
        <v>0</v>
      </c>
      <c r="K698">
        <v>3</v>
      </c>
      <c r="L698">
        <v>0</v>
      </c>
      <c r="M698">
        <v>0</v>
      </c>
      <c r="N698">
        <v>0</v>
      </c>
      <c r="O698">
        <v>3</v>
      </c>
      <c r="P698">
        <v>2535000</v>
      </c>
      <c r="Q698">
        <v>3.305244601957147E-3</v>
      </c>
    </row>
    <row r="699" spans="1:17" x14ac:dyDescent="0.25">
      <c r="A699" t="str">
        <f t="shared" ca="1" si="10"/>
        <v>ANTIOQUIA;EL BAGRE;MICRO</v>
      </c>
      <c r="B699" t="str">
        <f ca="1">+IFERROR(_xlfn.XLOOKUP(C699,DIVIPOLA!G:G,DIVIPOLA!F:F),C699)</f>
        <v>ANTIOQUIA</v>
      </c>
      <c r="C699" t="s">
        <v>17</v>
      </c>
      <c r="D699" t="s">
        <v>62</v>
      </c>
      <c r="E699" t="s">
        <v>334</v>
      </c>
      <c r="F699">
        <v>2</v>
      </c>
      <c r="G699">
        <v>0.105318588730911</v>
      </c>
      <c r="H699">
        <v>0</v>
      </c>
      <c r="I699">
        <v>0</v>
      </c>
      <c r="J699">
        <v>0</v>
      </c>
      <c r="K699">
        <v>2</v>
      </c>
      <c r="L699">
        <v>1</v>
      </c>
      <c r="M699">
        <v>9</v>
      </c>
      <c r="N699">
        <v>0</v>
      </c>
      <c r="O699">
        <v>0</v>
      </c>
      <c r="P699">
        <v>5007600</v>
      </c>
      <c r="Q699">
        <v>6.5291293367891962E-3</v>
      </c>
    </row>
    <row r="700" spans="1:17" x14ac:dyDescent="0.25">
      <c r="A700" t="str">
        <f t="shared" ca="1" si="10"/>
        <v>ANTIOQUIA;EL CARMEN DE VIBORAL;MICRO</v>
      </c>
      <c r="B700" t="str">
        <f ca="1">+IFERROR(_xlfn.XLOOKUP(C700,DIVIPOLA!G:G,DIVIPOLA!F:F),C700)</f>
        <v>ANTIOQUIA</v>
      </c>
      <c r="C700" t="s">
        <v>17</v>
      </c>
      <c r="D700" t="s">
        <v>63</v>
      </c>
      <c r="E700" t="s">
        <v>334</v>
      </c>
      <c r="F700">
        <v>6</v>
      </c>
      <c r="G700">
        <v>0.31595576619273302</v>
      </c>
      <c r="H700">
        <v>0</v>
      </c>
      <c r="I700">
        <v>0</v>
      </c>
      <c r="J700">
        <v>6</v>
      </c>
      <c r="K700">
        <v>3</v>
      </c>
      <c r="L700">
        <v>5</v>
      </c>
      <c r="M700">
        <v>4</v>
      </c>
      <c r="N700">
        <v>0</v>
      </c>
      <c r="O700">
        <v>0</v>
      </c>
      <c r="P700">
        <v>6871150</v>
      </c>
      <c r="Q700">
        <v>8.9589078685356413E-3</v>
      </c>
    </row>
    <row r="701" spans="1:17" x14ac:dyDescent="0.25">
      <c r="A701" t="str">
        <f t="shared" ca="1" si="10"/>
        <v>ANTIOQUIA;ENTRERRÍOS;MICRO</v>
      </c>
      <c r="B701" t="str">
        <f ca="1">+IFERROR(_xlfn.XLOOKUP(C701,DIVIPOLA!G:G,DIVIPOLA!F:F),C701)</f>
        <v>ANTIOQUIA</v>
      </c>
      <c r="C701" t="s">
        <v>17</v>
      </c>
      <c r="D701" t="s">
        <v>65</v>
      </c>
      <c r="E701" t="s">
        <v>334</v>
      </c>
      <c r="F701">
        <v>5</v>
      </c>
      <c r="G701">
        <v>0.2632964718272775</v>
      </c>
      <c r="H701">
        <v>0</v>
      </c>
      <c r="I701">
        <v>0</v>
      </c>
      <c r="J701">
        <v>7</v>
      </c>
      <c r="K701">
        <v>0</v>
      </c>
      <c r="L701">
        <v>0</v>
      </c>
      <c r="M701">
        <v>2</v>
      </c>
      <c r="N701">
        <v>2</v>
      </c>
      <c r="O701">
        <v>0</v>
      </c>
      <c r="P701">
        <v>3900000</v>
      </c>
      <c r="Q701">
        <v>5.0849916953186877E-3</v>
      </c>
    </row>
    <row r="702" spans="1:17" x14ac:dyDescent="0.25">
      <c r="A702" t="str">
        <f t="shared" ca="1" si="10"/>
        <v>ANTIOQUIA;ENVIGADO;MICRO</v>
      </c>
      <c r="B702" t="str">
        <f ca="1">+IFERROR(_xlfn.XLOOKUP(C702,DIVIPOLA!G:G,DIVIPOLA!F:F),C702)</f>
        <v>ANTIOQUIA</v>
      </c>
      <c r="C702" t="s">
        <v>17</v>
      </c>
      <c r="D702" t="s">
        <v>66</v>
      </c>
      <c r="E702" t="s">
        <v>334</v>
      </c>
      <c r="F702">
        <v>41</v>
      </c>
      <c r="G702">
        <v>2.1590310689836749</v>
      </c>
      <c r="H702">
        <v>0</v>
      </c>
      <c r="I702">
        <v>0</v>
      </c>
      <c r="J702">
        <v>76</v>
      </c>
      <c r="K702">
        <v>63</v>
      </c>
      <c r="L702">
        <v>82</v>
      </c>
      <c r="M702">
        <v>38</v>
      </c>
      <c r="N702">
        <v>94</v>
      </c>
      <c r="O702">
        <v>56</v>
      </c>
      <c r="P702">
        <v>137249775</v>
      </c>
      <c r="Q702">
        <v>0.17895229898957909</v>
      </c>
    </row>
    <row r="703" spans="1:17" x14ac:dyDescent="0.25">
      <c r="A703" t="str">
        <f t="shared" ca="1" si="10"/>
        <v>ANTIOQUIA;FREDONIA;MICRO</v>
      </c>
      <c r="B703" t="str">
        <f ca="1">+IFERROR(_xlfn.XLOOKUP(C703,DIVIPOLA!G:G,DIVIPOLA!F:F),C703)</f>
        <v>ANTIOQUIA</v>
      </c>
      <c r="C703" t="s">
        <v>17</v>
      </c>
      <c r="D703" t="s">
        <v>67</v>
      </c>
      <c r="E703" t="s">
        <v>334</v>
      </c>
      <c r="F703">
        <v>1</v>
      </c>
      <c r="G703">
        <v>5.2659294365455502E-2</v>
      </c>
      <c r="H703">
        <v>0</v>
      </c>
      <c r="I703">
        <v>0</v>
      </c>
      <c r="J703">
        <v>2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780000</v>
      </c>
      <c r="Q703">
        <v>1.0169983390637381E-3</v>
      </c>
    </row>
    <row r="704" spans="1:17" x14ac:dyDescent="0.25">
      <c r="A704" t="str">
        <f t="shared" ca="1" si="10"/>
        <v>ANTIOQUIA;GIRARDOTA;MICRO</v>
      </c>
      <c r="B704" t="str">
        <f ca="1">+IFERROR(_xlfn.XLOOKUP(C704,DIVIPOLA!G:G,DIVIPOLA!F:F),C704)</f>
        <v>ANTIOQUIA</v>
      </c>
      <c r="C704" t="s">
        <v>17</v>
      </c>
      <c r="D704" t="s">
        <v>68</v>
      </c>
      <c r="E704" t="s">
        <v>334</v>
      </c>
      <c r="F704">
        <v>1</v>
      </c>
      <c r="G704">
        <v>5.2659294365455502E-2</v>
      </c>
      <c r="H704">
        <v>0</v>
      </c>
      <c r="I704">
        <v>0</v>
      </c>
      <c r="J704">
        <v>0</v>
      </c>
      <c r="K704">
        <v>1</v>
      </c>
      <c r="L704">
        <v>0</v>
      </c>
      <c r="M704">
        <v>0</v>
      </c>
      <c r="N704">
        <v>6</v>
      </c>
      <c r="O704">
        <v>4</v>
      </c>
      <c r="P704">
        <v>2990000</v>
      </c>
      <c r="Q704">
        <v>3.8984936330776609E-3</v>
      </c>
    </row>
    <row r="705" spans="1:17" x14ac:dyDescent="0.25">
      <c r="A705" t="str">
        <f t="shared" ca="1" si="10"/>
        <v>ANTIOQUIA;GUARNE;MICRO</v>
      </c>
      <c r="B705" t="str">
        <f ca="1">+IFERROR(_xlfn.XLOOKUP(C705,DIVIPOLA!G:G,DIVIPOLA!F:F),C705)</f>
        <v>ANTIOQUIA</v>
      </c>
      <c r="C705" t="s">
        <v>17</v>
      </c>
      <c r="D705" t="s">
        <v>69</v>
      </c>
      <c r="E705" t="s">
        <v>334</v>
      </c>
      <c r="F705">
        <v>3</v>
      </c>
      <c r="G705">
        <v>0.15797788309636651</v>
      </c>
      <c r="H705">
        <v>0</v>
      </c>
      <c r="I705">
        <v>0</v>
      </c>
      <c r="J705">
        <v>0</v>
      </c>
      <c r="K705">
        <v>0</v>
      </c>
      <c r="L705">
        <v>3</v>
      </c>
      <c r="M705">
        <v>2</v>
      </c>
      <c r="N705">
        <v>2</v>
      </c>
      <c r="O705">
        <v>0</v>
      </c>
      <c r="P705">
        <v>2110550</v>
      </c>
      <c r="Q705">
        <v>2.751828005783297E-3</v>
      </c>
    </row>
    <row r="706" spans="1:17" x14ac:dyDescent="0.25">
      <c r="A706" t="str">
        <f t="shared" ca="1" si="10"/>
        <v>ANTIOQUIA;GUATAPÉ;MICRO</v>
      </c>
      <c r="B706" t="str">
        <f ca="1">+IFERROR(_xlfn.XLOOKUP(C706,DIVIPOLA!G:G,DIVIPOLA!F:F),C706)</f>
        <v>ANTIOQUIA</v>
      </c>
      <c r="C706" t="s">
        <v>17</v>
      </c>
      <c r="D706" t="s">
        <v>70</v>
      </c>
      <c r="E706" t="s">
        <v>334</v>
      </c>
      <c r="F706">
        <v>1</v>
      </c>
      <c r="G706">
        <v>5.2659294365455502E-2</v>
      </c>
      <c r="H706">
        <v>0</v>
      </c>
      <c r="I706">
        <v>0</v>
      </c>
      <c r="J706">
        <v>0</v>
      </c>
      <c r="K706">
        <v>0</v>
      </c>
      <c r="L706">
        <v>6</v>
      </c>
      <c r="M706">
        <v>0</v>
      </c>
      <c r="N706">
        <v>0</v>
      </c>
      <c r="O706">
        <v>0</v>
      </c>
      <c r="P706">
        <v>1560000</v>
      </c>
      <c r="Q706">
        <v>2.0339966781274749E-3</v>
      </c>
    </row>
    <row r="707" spans="1:17" x14ac:dyDescent="0.25">
      <c r="A707" t="str">
        <f t="shared" ref="A707:A770" ca="1" si="11">B707&amp;";"&amp;D707&amp;";"&amp;E707</f>
        <v>ANTIOQUIA;ITAGÜÍ;MICRO</v>
      </c>
      <c r="B707" t="str">
        <f ca="1">+IFERROR(_xlfn.XLOOKUP(C707,DIVIPOLA!G:G,DIVIPOLA!F:F),C707)</f>
        <v>ANTIOQUIA</v>
      </c>
      <c r="C707" t="s">
        <v>17</v>
      </c>
      <c r="D707" t="s">
        <v>72</v>
      </c>
      <c r="E707" t="s">
        <v>334</v>
      </c>
      <c r="F707">
        <v>19</v>
      </c>
      <c r="G707">
        <v>1.0005265929436551</v>
      </c>
      <c r="H707">
        <v>0</v>
      </c>
      <c r="I707">
        <v>0</v>
      </c>
      <c r="J707">
        <v>60</v>
      </c>
      <c r="K707">
        <v>50</v>
      </c>
      <c r="L707">
        <v>19</v>
      </c>
      <c r="M707">
        <v>8</v>
      </c>
      <c r="N707">
        <v>29</v>
      </c>
      <c r="O707">
        <v>20</v>
      </c>
      <c r="P707">
        <v>70479500</v>
      </c>
      <c r="Q707">
        <v>9.1894274920567551E-2</v>
      </c>
    </row>
    <row r="708" spans="1:17" x14ac:dyDescent="0.25">
      <c r="A708" t="str">
        <f t="shared" ca="1" si="11"/>
        <v>ANTIOQUIA;JERICÓ;MICRO</v>
      </c>
      <c r="B708" t="str">
        <f ca="1">+IFERROR(_xlfn.XLOOKUP(C708,DIVIPOLA!G:G,DIVIPOLA!F:F),C708)</f>
        <v>ANTIOQUIA</v>
      </c>
      <c r="C708" t="s">
        <v>17</v>
      </c>
      <c r="D708" t="s">
        <v>75</v>
      </c>
      <c r="E708" t="s">
        <v>334</v>
      </c>
      <c r="F708">
        <v>1</v>
      </c>
      <c r="G708">
        <v>5.2659294365455502E-2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3</v>
      </c>
      <c r="O708">
        <v>6</v>
      </c>
      <c r="P708">
        <v>2633800</v>
      </c>
      <c r="Q708">
        <v>3.434064391571887E-3</v>
      </c>
    </row>
    <row r="709" spans="1:17" x14ac:dyDescent="0.25">
      <c r="A709" t="str">
        <f t="shared" ca="1" si="11"/>
        <v>ANTIOQUIA;LA CEJA;MICRO</v>
      </c>
      <c r="B709" t="str">
        <f ca="1">+IFERROR(_xlfn.XLOOKUP(C709,DIVIPOLA!G:G,DIVIPOLA!F:F),C709)</f>
        <v>ANTIOQUIA</v>
      </c>
      <c r="C709" t="s">
        <v>17</v>
      </c>
      <c r="D709" t="s">
        <v>76</v>
      </c>
      <c r="E709" t="s">
        <v>334</v>
      </c>
      <c r="F709">
        <v>5</v>
      </c>
      <c r="G709">
        <v>0.2632964718272775</v>
      </c>
      <c r="H709">
        <v>0</v>
      </c>
      <c r="I709">
        <v>0</v>
      </c>
      <c r="J709">
        <v>14</v>
      </c>
      <c r="K709">
        <v>7</v>
      </c>
      <c r="L709">
        <v>11</v>
      </c>
      <c r="M709">
        <v>0</v>
      </c>
      <c r="N709">
        <v>9</v>
      </c>
      <c r="O709">
        <v>7</v>
      </c>
      <c r="P709">
        <v>16249350</v>
      </c>
      <c r="Q709">
        <v>2.1186617898545319E-2</v>
      </c>
    </row>
    <row r="710" spans="1:17" x14ac:dyDescent="0.25">
      <c r="A710" t="str">
        <f t="shared" ca="1" si="11"/>
        <v>ANTIOQUIA;LA ESTRELLA;MICRO</v>
      </c>
      <c r="B710" t="str">
        <f ca="1">+IFERROR(_xlfn.XLOOKUP(C710,DIVIPOLA!G:G,DIVIPOLA!F:F),C710)</f>
        <v>ANTIOQUIA</v>
      </c>
      <c r="C710" t="s">
        <v>17</v>
      </c>
      <c r="D710" t="s">
        <v>77</v>
      </c>
      <c r="E710" t="s">
        <v>334</v>
      </c>
      <c r="F710">
        <v>9</v>
      </c>
      <c r="G710">
        <v>0.47393364928909948</v>
      </c>
      <c r="H710">
        <v>0</v>
      </c>
      <c r="I710">
        <v>0</v>
      </c>
      <c r="J710">
        <v>5</v>
      </c>
      <c r="K710">
        <v>2</v>
      </c>
      <c r="L710">
        <v>14</v>
      </c>
      <c r="M710">
        <v>27</v>
      </c>
      <c r="N710">
        <v>7</v>
      </c>
      <c r="O710">
        <v>1</v>
      </c>
      <c r="P710">
        <v>19164925</v>
      </c>
      <c r="Q710">
        <v>2.498807294010397E-2</v>
      </c>
    </row>
    <row r="711" spans="1:17" x14ac:dyDescent="0.25">
      <c r="A711" t="str">
        <f t="shared" ca="1" si="11"/>
        <v>ANTIOQUIA;LA UNIÓN;MICRO</v>
      </c>
      <c r="B711" t="str">
        <f ca="1">+IFERROR(_xlfn.XLOOKUP(C711,DIVIPOLA!G:G,DIVIPOLA!F:F),C711)</f>
        <v>ANTIOQUIA</v>
      </c>
      <c r="C711" t="s">
        <v>17</v>
      </c>
      <c r="D711" t="s">
        <v>79</v>
      </c>
      <c r="E711" t="s">
        <v>334</v>
      </c>
      <c r="F711">
        <v>6</v>
      </c>
      <c r="G711">
        <v>0.31595576619273302</v>
      </c>
      <c r="H711">
        <v>0</v>
      </c>
      <c r="I711">
        <v>0</v>
      </c>
      <c r="J711">
        <v>15</v>
      </c>
      <c r="K711">
        <v>27</v>
      </c>
      <c r="L711">
        <v>0</v>
      </c>
      <c r="M711">
        <v>21</v>
      </c>
      <c r="N711">
        <v>25</v>
      </c>
      <c r="O711">
        <v>0</v>
      </c>
      <c r="P711">
        <v>33634250</v>
      </c>
      <c r="Q711">
        <v>4.3853815879044251E-2</v>
      </c>
    </row>
    <row r="712" spans="1:17" x14ac:dyDescent="0.25">
      <c r="A712" t="str">
        <f t="shared" ca="1" si="11"/>
        <v>ANTIOQUIA;MARINILLA;MICRO</v>
      </c>
      <c r="B712" t="str">
        <f ca="1">+IFERROR(_xlfn.XLOOKUP(C712,DIVIPOLA!G:G,DIVIPOLA!F:F),C712)</f>
        <v>ANTIOQUIA</v>
      </c>
      <c r="C712" t="s">
        <v>17</v>
      </c>
      <c r="D712" t="s">
        <v>80</v>
      </c>
      <c r="E712" t="s">
        <v>334</v>
      </c>
      <c r="F712">
        <v>3</v>
      </c>
      <c r="G712">
        <v>0.15797788309636651</v>
      </c>
      <c r="H712">
        <v>0</v>
      </c>
      <c r="I712">
        <v>0</v>
      </c>
      <c r="J712">
        <v>7</v>
      </c>
      <c r="K712">
        <v>0</v>
      </c>
      <c r="L712">
        <v>0</v>
      </c>
      <c r="M712">
        <v>0</v>
      </c>
      <c r="N712">
        <v>0</v>
      </c>
      <c r="O712">
        <v>11</v>
      </c>
      <c r="P712">
        <v>6447025</v>
      </c>
      <c r="Q712">
        <v>8.4059150216697354E-3</v>
      </c>
    </row>
    <row r="713" spans="1:17" x14ac:dyDescent="0.25">
      <c r="A713" t="str">
        <f t="shared" ca="1" si="11"/>
        <v>ANTIOQUIA;MEDELLÍN;MICRO</v>
      </c>
      <c r="B713" t="str">
        <f ca="1">+IFERROR(_xlfn.XLOOKUP(C713,DIVIPOLA!G:G,DIVIPOLA!F:F),C713)</f>
        <v>ANTIOQUIA</v>
      </c>
      <c r="C713" t="s">
        <v>17</v>
      </c>
      <c r="D713" t="s">
        <v>81</v>
      </c>
      <c r="E713" t="s">
        <v>334</v>
      </c>
      <c r="F713">
        <v>334</v>
      </c>
      <c r="G713">
        <v>17.588204318062139</v>
      </c>
      <c r="H713">
        <v>0</v>
      </c>
      <c r="I713">
        <v>1</v>
      </c>
      <c r="J713">
        <v>617</v>
      </c>
      <c r="K713">
        <v>380</v>
      </c>
      <c r="L713">
        <v>667</v>
      </c>
      <c r="M713">
        <v>264</v>
      </c>
      <c r="N713">
        <v>586</v>
      </c>
      <c r="O713">
        <v>140</v>
      </c>
      <c r="P713">
        <v>890637150</v>
      </c>
      <c r="Q713">
        <v>1.1612519259723859</v>
      </c>
    </row>
    <row r="714" spans="1:17" x14ac:dyDescent="0.25">
      <c r="A714" t="str">
        <f t="shared" ca="1" si="11"/>
        <v>ANTIOQUIA;PEÑOL;MICRO</v>
      </c>
      <c r="B714" t="str">
        <f ca="1">+IFERROR(_xlfn.XLOOKUP(C714,DIVIPOLA!G:G,DIVIPOLA!F:F),C714)</f>
        <v>ANTIOQUIA</v>
      </c>
      <c r="C714" t="s">
        <v>17</v>
      </c>
      <c r="D714" t="s">
        <v>83</v>
      </c>
      <c r="E714" t="s">
        <v>334</v>
      </c>
      <c r="F714">
        <v>3</v>
      </c>
      <c r="G714">
        <v>0.15797788309636651</v>
      </c>
      <c r="H714">
        <v>0</v>
      </c>
      <c r="I714">
        <v>0</v>
      </c>
      <c r="J714">
        <v>0</v>
      </c>
      <c r="K714">
        <v>3</v>
      </c>
      <c r="L714">
        <v>1</v>
      </c>
      <c r="M714">
        <v>3</v>
      </c>
      <c r="N714">
        <v>1</v>
      </c>
      <c r="O714">
        <v>1</v>
      </c>
      <c r="P714">
        <v>3510000</v>
      </c>
      <c r="Q714">
        <v>4.5764925257868192E-3</v>
      </c>
    </row>
    <row r="715" spans="1:17" x14ac:dyDescent="0.25">
      <c r="A715" t="str">
        <f t="shared" ca="1" si="11"/>
        <v>ANTIOQUIA;RETIRO;MICRO</v>
      </c>
      <c r="B715" t="str">
        <f ca="1">+IFERROR(_xlfn.XLOOKUP(C715,DIVIPOLA!G:G,DIVIPOLA!F:F),C715)</f>
        <v>ANTIOQUIA</v>
      </c>
      <c r="C715" t="s">
        <v>17</v>
      </c>
      <c r="D715" t="s">
        <v>86</v>
      </c>
      <c r="E715" t="s">
        <v>334</v>
      </c>
      <c r="F715">
        <v>2</v>
      </c>
      <c r="G715">
        <v>0.105318588730911</v>
      </c>
      <c r="H715">
        <v>0</v>
      </c>
      <c r="I715">
        <v>0</v>
      </c>
      <c r="J715">
        <v>0</v>
      </c>
      <c r="K715">
        <v>0</v>
      </c>
      <c r="L715">
        <v>2</v>
      </c>
      <c r="M715">
        <v>0</v>
      </c>
      <c r="N715">
        <v>1</v>
      </c>
      <c r="O715">
        <v>0</v>
      </c>
      <c r="P715">
        <v>715000</v>
      </c>
      <c r="Q715">
        <v>9.3224847747509288E-4</v>
      </c>
    </row>
    <row r="716" spans="1:17" x14ac:dyDescent="0.25">
      <c r="A716" t="str">
        <f t="shared" ca="1" si="11"/>
        <v>ANTIOQUIA;RIONEGRO;MICRO</v>
      </c>
      <c r="B716" t="str">
        <f ca="1">+IFERROR(_xlfn.XLOOKUP(C716,DIVIPOLA!G:G,DIVIPOLA!F:F),C716)</f>
        <v>ANTIOQUIA</v>
      </c>
      <c r="C716" t="s">
        <v>17</v>
      </c>
      <c r="D716" t="s">
        <v>87</v>
      </c>
      <c r="E716" t="s">
        <v>334</v>
      </c>
      <c r="F716">
        <v>20</v>
      </c>
      <c r="G716">
        <v>1.05318588730911</v>
      </c>
      <c r="H716">
        <v>0</v>
      </c>
      <c r="I716">
        <v>0</v>
      </c>
      <c r="J716">
        <v>46</v>
      </c>
      <c r="K716">
        <v>30</v>
      </c>
      <c r="L716">
        <v>70</v>
      </c>
      <c r="M716">
        <v>20</v>
      </c>
      <c r="N716">
        <v>33</v>
      </c>
      <c r="O716">
        <v>22</v>
      </c>
      <c r="P716">
        <v>74211800</v>
      </c>
      <c r="Q716">
        <v>9.6760611972987534E-2</v>
      </c>
    </row>
    <row r="717" spans="1:17" x14ac:dyDescent="0.25">
      <c r="A717" t="str">
        <f t="shared" ca="1" si="11"/>
        <v>ANTIOQUIA;SABANETA;MICRO</v>
      </c>
      <c r="B717" t="str">
        <f ca="1">+IFERROR(_xlfn.XLOOKUP(C717,DIVIPOLA!G:G,DIVIPOLA!F:F),C717)</f>
        <v>ANTIOQUIA</v>
      </c>
      <c r="C717" t="s">
        <v>17</v>
      </c>
      <c r="D717" t="s">
        <v>88</v>
      </c>
      <c r="E717" t="s">
        <v>334</v>
      </c>
      <c r="F717">
        <v>17</v>
      </c>
      <c r="G717">
        <v>0.89520800421274349</v>
      </c>
      <c r="H717">
        <v>0</v>
      </c>
      <c r="I717">
        <v>0</v>
      </c>
      <c r="J717">
        <v>74</v>
      </c>
      <c r="K717">
        <v>1</v>
      </c>
      <c r="L717">
        <v>35</v>
      </c>
      <c r="M717">
        <v>11</v>
      </c>
      <c r="N717">
        <v>23</v>
      </c>
      <c r="O717">
        <v>4</v>
      </c>
      <c r="P717">
        <v>49530650</v>
      </c>
      <c r="Q717">
        <v>6.4580242029163223E-2</v>
      </c>
    </row>
    <row r="718" spans="1:17" x14ac:dyDescent="0.25">
      <c r="A718" t="str">
        <f t="shared" ca="1" si="11"/>
        <v>ANTIOQUIA;SAN ANDRÉS DE CUERQUÍA;MICRO</v>
      </c>
      <c r="B718" t="str">
        <f ca="1">+IFERROR(_xlfn.XLOOKUP(C718,DIVIPOLA!G:G,DIVIPOLA!F:F),C718)</f>
        <v>ANTIOQUIA</v>
      </c>
      <c r="C718" t="s">
        <v>17</v>
      </c>
      <c r="D718" t="s">
        <v>90</v>
      </c>
      <c r="E718" t="s">
        <v>334</v>
      </c>
      <c r="F718">
        <v>1</v>
      </c>
      <c r="G718">
        <v>5.2659294365455502E-2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10</v>
      </c>
      <c r="P718">
        <v>3280875</v>
      </c>
      <c r="Q718">
        <v>4.2777492636868458E-3</v>
      </c>
    </row>
    <row r="719" spans="1:17" x14ac:dyDescent="0.25">
      <c r="A719" t="str">
        <f t="shared" ca="1" si="11"/>
        <v>ANTIOQUIA;SAN CARLOS;MICRO</v>
      </c>
      <c r="B719" t="str">
        <f ca="1">+IFERROR(_xlfn.XLOOKUP(C719,DIVIPOLA!G:G,DIVIPOLA!F:F),C719)</f>
        <v>ANTIOQUIA</v>
      </c>
      <c r="C719" t="s">
        <v>17</v>
      </c>
      <c r="D719" t="s">
        <v>91</v>
      </c>
      <c r="E719" t="s">
        <v>334</v>
      </c>
      <c r="F719">
        <v>1</v>
      </c>
      <c r="G719">
        <v>5.2659294365455502E-2</v>
      </c>
      <c r="H719">
        <v>0</v>
      </c>
      <c r="I719">
        <v>0</v>
      </c>
      <c r="J719">
        <v>0</v>
      </c>
      <c r="K719">
        <v>5</v>
      </c>
      <c r="L719">
        <v>0</v>
      </c>
      <c r="M719">
        <v>2</v>
      </c>
      <c r="N719">
        <v>2</v>
      </c>
      <c r="O719">
        <v>0</v>
      </c>
      <c r="P719">
        <v>4128150</v>
      </c>
      <c r="Q719">
        <v>5.3824637094948306E-3</v>
      </c>
    </row>
    <row r="720" spans="1:17" x14ac:dyDescent="0.25">
      <c r="A720" t="str">
        <f t="shared" ca="1" si="11"/>
        <v>ANTIOQUIA;SAN PEDRO DE LOS MILAGROS;MICRO</v>
      </c>
      <c r="B720" t="str">
        <f ca="1">+IFERROR(_xlfn.XLOOKUP(C720,DIVIPOLA!G:G,DIVIPOLA!F:F),C720)</f>
        <v>ANTIOQUIA</v>
      </c>
      <c r="C720" t="s">
        <v>17</v>
      </c>
      <c r="D720" t="s">
        <v>94</v>
      </c>
      <c r="E720" t="s">
        <v>334</v>
      </c>
      <c r="F720">
        <v>2</v>
      </c>
      <c r="G720">
        <v>0.105318588730911</v>
      </c>
      <c r="H720">
        <v>0</v>
      </c>
      <c r="I720">
        <v>0</v>
      </c>
      <c r="J720">
        <v>5</v>
      </c>
      <c r="K720">
        <v>0</v>
      </c>
      <c r="L720">
        <v>16</v>
      </c>
      <c r="M720">
        <v>0</v>
      </c>
      <c r="N720">
        <v>0</v>
      </c>
      <c r="O720">
        <v>0</v>
      </c>
      <c r="P720">
        <v>6159400</v>
      </c>
      <c r="Q720">
        <v>8.0308968841399809E-3</v>
      </c>
    </row>
    <row r="721" spans="1:17" x14ac:dyDescent="0.25">
      <c r="A721" t="str">
        <f t="shared" ca="1" si="11"/>
        <v>ANTIOQUIA;SAN ROQUE;MICRO</v>
      </c>
      <c r="B721" t="str">
        <f ca="1">+IFERROR(_xlfn.XLOOKUP(C721,DIVIPOLA!G:G,DIVIPOLA!F:F),C721)</f>
        <v>ANTIOQUIA</v>
      </c>
      <c r="C721" t="s">
        <v>17</v>
      </c>
      <c r="D721" t="s">
        <v>95</v>
      </c>
      <c r="E721" t="s">
        <v>334</v>
      </c>
      <c r="F721">
        <v>1</v>
      </c>
      <c r="G721">
        <v>5.2659294365455502E-2</v>
      </c>
      <c r="H721">
        <v>0</v>
      </c>
      <c r="I721">
        <v>0</v>
      </c>
      <c r="J721">
        <v>3</v>
      </c>
      <c r="K721">
        <v>0</v>
      </c>
      <c r="L721">
        <v>5</v>
      </c>
      <c r="M721">
        <v>0</v>
      </c>
      <c r="N721">
        <v>10</v>
      </c>
      <c r="O721">
        <v>0</v>
      </c>
      <c r="P721">
        <v>4481750</v>
      </c>
      <c r="Q721">
        <v>5.8435029565370592E-3</v>
      </c>
    </row>
    <row r="722" spans="1:17" x14ac:dyDescent="0.25">
      <c r="A722" t="str">
        <f t="shared" ca="1" si="11"/>
        <v>ANTIOQUIA;SANTA FÉ DE ANTIOQUIA;MICRO</v>
      </c>
      <c r="B722" t="str">
        <f ca="1">+IFERROR(_xlfn.XLOOKUP(C722,DIVIPOLA!G:G,DIVIPOLA!F:F),C722)</f>
        <v>ANTIOQUIA</v>
      </c>
      <c r="C722" t="s">
        <v>17</v>
      </c>
      <c r="D722" t="s">
        <v>97</v>
      </c>
      <c r="E722" t="s">
        <v>334</v>
      </c>
      <c r="F722">
        <v>3</v>
      </c>
      <c r="G722">
        <v>0.15797788309636651</v>
      </c>
      <c r="H722">
        <v>0</v>
      </c>
      <c r="I722">
        <v>0</v>
      </c>
      <c r="J722">
        <v>0</v>
      </c>
      <c r="K722">
        <v>3</v>
      </c>
      <c r="L722">
        <v>5</v>
      </c>
      <c r="M722">
        <v>10</v>
      </c>
      <c r="N722">
        <v>0</v>
      </c>
      <c r="O722">
        <v>1</v>
      </c>
      <c r="P722">
        <v>7208500</v>
      </c>
      <c r="Q722">
        <v>9.3987596501807092E-3</v>
      </c>
    </row>
    <row r="723" spans="1:17" x14ac:dyDescent="0.25">
      <c r="A723" t="str">
        <f t="shared" ca="1" si="11"/>
        <v>ANTIOQUIA;TURBO;MICRO</v>
      </c>
      <c r="B723" t="str">
        <f ca="1">+IFERROR(_xlfn.XLOOKUP(C723,DIVIPOLA!G:G,DIVIPOLA!F:F),C723)</f>
        <v>ANTIOQUIA</v>
      </c>
      <c r="C723" t="s">
        <v>17</v>
      </c>
      <c r="D723" t="s">
        <v>100</v>
      </c>
      <c r="E723" t="s">
        <v>334</v>
      </c>
      <c r="F723">
        <v>1</v>
      </c>
      <c r="G723">
        <v>5.2659294365455502E-2</v>
      </c>
      <c r="H723">
        <v>0</v>
      </c>
      <c r="I723">
        <v>0</v>
      </c>
      <c r="J723">
        <v>2</v>
      </c>
      <c r="K723">
        <v>2</v>
      </c>
      <c r="L723">
        <v>0</v>
      </c>
      <c r="M723">
        <v>1</v>
      </c>
      <c r="N723">
        <v>0</v>
      </c>
      <c r="O723">
        <v>0</v>
      </c>
      <c r="P723">
        <v>2210000</v>
      </c>
      <c r="Q723">
        <v>2.881495294013923E-3</v>
      </c>
    </row>
    <row r="724" spans="1:17" x14ac:dyDescent="0.25">
      <c r="A724" t="str">
        <f t="shared" ca="1" si="11"/>
        <v>ANTIOQUIA;URRAO;MICRO</v>
      </c>
      <c r="B724" t="str">
        <f ca="1">+IFERROR(_xlfn.XLOOKUP(C724,DIVIPOLA!G:G,DIVIPOLA!F:F),C724)</f>
        <v>ANTIOQUIA</v>
      </c>
      <c r="C724" t="s">
        <v>17</v>
      </c>
      <c r="D724" t="s">
        <v>101</v>
      </c>
      <c r="E724" t="s">
        <v>334</v>
      </c>
      <c r="F724">
        <v>2</v>
      </c>
      <c r="G724">
        <v>0.105318588730911</v>
      </c>
      <c r="H724">
        <v>0</v>
      </c>
      <c r="I724">
        <v>0</v>
      </c>
      <c r="J724">
        <v>7</v>
      </c>
      <c r="K724">
        <v>0</v>
      </c>
      <c r="L724">
        <v>1</v>
      </c>
      <c r="M724">
        <v>3</v>
      </c>
      <c r="N724">
        <v>0</v>
      </c>
      <c r="O724">
        <v>0</v>
      </c>
      <c r="P724">
        <v>4382300</v>
      </c>
      <c r="Q724">
        <v>5.7138356683064323E-3</v>
      </c>
    </row>
    <row r="725" spans="1:17" x14ac:dyDescent="0.25">
      <c r="A725" t="str">
        <f t="shared" ca="1" si="11"/>
        <v>ANTIOQUIA;VENECIA;MICRO</v>
      </c>
      <c r="B725" t="str">
        <f ca="1">+IFERROR(_xlfn.XLOOKUP(C725,DIVIPOLA!G:G,DIVIPOLA!F:F),C725)</f>
        <v>ANTIOQUIA</v>
      </c>
      <c r="C725" t="s">
        <v>17</v>
      </c>
      <c r="D725" t="s">
        <v>102</v>
      </c>
      <c r="E725" t="s">
        <v>334</v>
      </c>
      <c r="F725">
        <v>1</v>
      </c>
      <c r="G725">
        <v>5.2659294365455502E-2</v>
      </c>
      <c r="H725">
        <v>0</v>
      </c>
      <c r="I725">
        <v>0</v>
      </c>
      <c r="J725">
        <v>4</v>
      </c>
      <c r="K725">
        <v>0</v>
      </c>
      <c r="L725">
        <v>2</v>
      </c>
      <c r="M725">
        <v>0</v>
      </c>
      <c r="N725">
        <v>0</v>
      </c>
      <c r="O725">
        <v>0</v>
      </c>
      <c r="P725">
        <v>2154100</v>
      </c>
      <c r="Q725">
        <v>2.8086104130476889E-3</v>
      </c>
    </row>
    <row r="726" spans="1:17" x14ac:dyDescent="0.25">
      <c r="A726" t="str">
        <f t="shared" ca="1" si="11"/>
        <v>ANTIOQUIA;YARUMAL;MICRO</v>
      </c>
      <c r="B726" t="str">
        <f ca="1">+IFERROR(_xlfn.XLOOKUP(C726,DIVIPOLA!G:G,DIVIPOLA!F:F),C726)</f>
        <v>ANTIOQUIA</v>
      </c>
      <c r="C726" t="s">
        <v>17</v>
      </c>
      <c r="D726" t="s">
        <v>103</v>
      </c>
      <c r="E726" t="s">
        <v>334</v>
      </c>
      <c r="F726">
        <v>2</v>
      </c>
      <c r="G726">
        <v>0.105318588730911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2</v>
      </c>
      <c r="N726">
        <v>24</v>
      </c>
      <c r="O726">
        <v>0</v>
      </c>
      <c r="P726">
        <v>5608200</v>
      </c>
      <c r="Q726">
        <v>7.3122180578682741E-3</v>
      </c>
    </row>
    <row r="727" spans="1:17" x14ac:dyDescent="0.25">
      <c r="A727" t="str">
        <f t="shared" ca="1" si="11"/>
        <v>ARAUCA;ARAUCA;MICRO</v>
      </c>
      <c r="B727" t="str">
        <f ca="1">+IFERROR(_xlfn.XLOOKUP(C727,DIVIPOLA!G:G,DIVIPOLA!F:F),C727)</f>
        <v>ARAUCA</v>
      </c>
      <c r="C727" t="s">
        <v>18</v>
      </c>
      <c r="D727" t="s">
        <v>18</v>
      </c>
      <c r="E727" t="s">
        <v>334</v>
      </c>
      <c r="F727">
        <v>2</v>
      </c>
      <c r="G727">
        <v>11.76470588235294</v>
      </c>
      <c r="H727">
        <v>0</v>
      </c>
      <c r="I727">
        <v>0</v>
      </c>
      <c r="J727">
        <v>2</v>
      </c>
      <c r="K727">
        <v>0</v>
      </c>
      <c r="L727">
        <v>2</v>
      </c>
      <c r="M727">
        <v>3</v>
      </c>
      <c r="N727">
        <v>0</v>
      </c>
      <c r="O727">
        <v>0</v>
      </c>
      <c r="P727">
        <v>2470000</v>
      </c>
      <c r="Q727">
        <v>2.8727377190462509</v>
      </c>
    </row>
    <row r="728" spans="1:17" x14ac:dyDescent="0.25">
      <c r="A728" t="str">
        <f t="shared" ca="1" si="11"/>
        <v>ARAUCA;ARAUQUITA;MICRO</v>
      </c>
      <c r="B728" t="str">
        <f ca="1">+IFERROR(_xlfn.XLOOKUP(C728,DIVIPOLA!G:G,DIVIPOLA!F:F),C728)</f>
        <v>ARAUCA</v>
      </c>
      <c r="C728" t="s">
        <v>18</v>
      </c>
      <c r="D728" t="s">
        <v>104</v>
      </c>
      <c r="E728" t="s">
        <v>334</v>
      </c>
      <c r="F728">
        <v>2</v>
      </c>
      <c r="G728">
        <v>11.76470588235294</v>
      </c>
      <c r="H728">
        <v>0</v>
      </c>
      <c r="I728">
        <v>0</v>
      </c>
      <c r="J728">
        <v>0</v>
      </c>
      <c r="K728">
        <v>3</v>
      </c>
      <c r="L728">
        <v>1</v>
      </c>
      <c r="M728">
        <v>0</v>
      </c>
      <c r="N728">
        <v>1</v>
      </c>
      <c r="O728">
        <v>1</v>
      </c>
      <c r="P728">
        <v>2414100</v>
      </c>
      <c r="Q728">
        <v>2.8077231285625728</v>
      </c>
    </row>
    <row r="729" spans="1:17" x14ac:dyDescent="0.25">
      <c r="A729" t="str">
        <f t="shared" ca="1" si="11"/>
        <v>ARAUCA;SARAVENA;MICRO</v>
      </c>
      <c r="B729" t="str">
        <f ca="1">+IFERROR(_xlfn.XLOOKUP(C729,DIVIPOLA!G:G,DIVIPOLA!F:F),C729)</f>
        <v>ARAUCA</v>
      </c>
      <c r="C729" t="s">
        <v>18</v>
      </c>
      <c r="D729" t="s">
        <v>105</v>
      </c>
      <c r="E729" t="s">
        <v>334</v>
      </c>
      <c r="F729">
        <v>5</v>
      </c>
      <c r="G729">
        <v>29.411764705882359</v>
      </c>
      <c r="H729">
        <v>0</v>
      </c>
      <c r="I729">
        <v>0</v>
      </c>
      <c r="J729">
        <v>8</v>
      </c>
      <c r="K729">
        <v>10</v>
      </c>
      <c r="L729">
        <v>1</v>
      </c>
      <c r="M729">
        <v>3</v>
      </c>
      <c r="N729">
        <v>6</v>
      </c>
      <c r="O729">
        <v>1</v>
      </c>
      <c r="P729">
        <v>11245000</v>
      </c>
      <c r="Q729">
        <v>13.07851645776319</v>
      </c>
    </row>
    <row r="730" spans="1:17" x14ac:dyDescent="0.25">
      <c r="A730" t="str">
        <f t="shared" ca="1" si="11"/>
        <v>ARAUCA;TAME;MICRO</v>
      </c>
      <c r="B730" t="str">
        <f ca="1">+IFERROR(_xlfn.XLOOKUP(C730,DIVIPOLA!G:G,DIVIPOLA!F:F),C730)</f>
        <v>ARAUCA</v>
      </c>
      <c r="C730" t="s">
        <v>18</v>
      </c>
      <c r="D730" t="s">
        <v>106</v>
      </c>
      <c r="E730" t="s">
        <v>334</v>
      </c>
      <c r="F730">
        <v>1</v>
      </c>
      <c r="G730">
        <v>5.8823529411764701</v>
      </c>
      <c r="H730">
        <v>2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910000</v>
      </c>
      <c r="Q730">
        <v>1.0583770543854609</v>
      </c>
    </row>
    <row r="731" spans="1:17" x14ac:dyDescent="0.25">
      <c r="A731" t="str">
        <f t="shared" ca="1" si="11"/>
        <v>SAN_ANDRÉS_PROVIDENCIA_Y_SANTA_CATALINA;SAN ANDRÉS;MICRO</v>
      </c>
      <c r="B731" t="str">
        <f ca="1">+IFERROR(_xlfn.XLOOKUP(C731,DIVIPOLA!G:G,DIVIPOLA!F:F),C731)</f>
        <v>SAN_ANDRÉS_PROVIDENCIA_Y_SANTA_CATALINA</v>
      </c>
      <c r="C731" t="s">
        <v>1189</v>
      </c>
      <c r="D731" t="s">
        <v>1018</v>
      </c>
      <c r="E731" t="s">
        <v>334</v>
      </c>
      <c r="F731">
        <v>3</v>
      </c>
      <c r="G731">
        <v>33.333333333333329</v>
      </c>
      <c r="H731">
        <v>0</v>
      </c>
      <c r="I731">
        <v>0</v>
      </c>
      <c r="J731">
        <v>1</v>
      </c>
      <c r="K731">
        <v>2</v>
      </c>
      <c r="L731">
        <v>4</v>
      </c>
      <c r="M731">
        <v>1</v>
      </c>
      <c r="N731">
        <v>5</v>
      </c>
      <c r="O731">
        <v>0</v>
      </c>
      <c r="P731">
        <v>4032600</v>
      </c>
      <c r="Q731">
        <v>1.9018248812892189</v>
      </c>
    </row>
    <row r="732" spans="1:17" x14ac:dyDescent="0.25">
      <c r="A732" t="str">
        <f t="shared" ca="1" si="11"/>
        <v>ATLÁNTICO;BARRANQUILLA;MICRO</v>
      </c>
      <c r="B732" t="str">
        <f ca="1">+IFERROR(_xlfn.XLOOKUP(C732,DIVIPOLA!G:G,DIVIPOLA!F:F),C732)</f>
        <v>ATLÁNTICO</v>
      </c>
      <c r="C732" t="s">
        <v>19</v>
      </c>
      <c r="D732" t="s">
        <v>108</v>
      </c>
      <c r="E732" t="s">
        <v>334</v>
      </c>
      <c r="F732">
        <v>63</v>
      </c>
      <c r="G732">
        <v>21.95121951219512</v>
      </c>
      <c r="H732">
        <v>0</v>
      </c>
      <c r="I732">
        <v>1</v>
      </c>
      <c r="J732">
        <v>112</v>
      </c>
      <c r="K732">
        <v>110</v>
      </c>
      <c r="L732">
        <v>108</v>
      </c>
      <c r="M732">
        <v>20</v>
      </c>
      <c r="N732">
        <v>80</v>
      </c>
      <c r="O732">
        <v>38</v>
      </c>
      <c r="P732">
        <v>168320750</v>
      </c>
      <c r="Q732">
        <v>0.93926529363325351</v>
      </c>
    </row>
    <row r="733" spans="1:17" x14ac:dyDescent="0.25">
      <c r="A733" t="str">
        <f t="shared" ca="1" si="11"/>
        <v>ATLÁNTICO;GALAPA;MICRO</v>
      </c>
      <c r="B733" t="str">
        <f ca="1">+IFERROR(_xlfn.XLOOKUP(C733,DIVIPOLA!G:G,DIVIPOLA!F:F),C733)</f>
        <v>ATLÁNTICO</v>
      </c>
      <c r="C733" t="s">
        <v>19</v>
      </c>
      <c r="D733" t="s">
        <v>109</v>
      </c>
      <c r="E733" t="s">
        <v>334</v>
      </c>
      <c r="F733">
        <v>1</v>
      </c>
      <c r="G733">
        <v>0.34843205574912889</v>
      </c>
      <c r="H733">
        <v>0</v>
      </c>
      <c r="I733">
        <v>0</v>
      </c>
      <c r="J733">
        <v>0</v>
      </c>
      <c r="K733">
        <v>6</v>
      </c>
      <c r="L733">
        <v>1</v>
      </c>
      <c r="M733">
        <v>0</v>
      </c>
      <c r="N733">
        <v>0</v>
      </c>
      <c r="O733">
        <v>8</v>
      </c>
      <c r="P733">
        <v>5980000</v>
      </c>
      <c r="Q733">
        <v>3.3369661529709542E-2</v>
      </c>
    </row>
    <row r="734" spans="1:17" x14ac:dyDescent="0.25">
      <c r="A734" t="str">
        <f t="shared" ca="1" si="11"/>
        <v>ATLÁNTICO;PUERTO COLOMBIA;MICRO</v>
      </c>
      <c r="B734" t="str">
        <f ca="1">+IFERROR(_xlfn.XLOOKUP(C734,DIVIPOLA!G:G,DIVIPOLA!F:F),C734)</f>
        <v>ATLÁNTICO</v>
      </c>
      <c r="C734" t="s">
        <v>19</v>
      </c>
      <c r="D734" t="s">
        <v>111</v>
      </c>
      <c r="E734" t="s">
        <v>334</v>
      </c>
      <c r="F734">
        <v>1</v>
      </c>
      <c r="G734">
        <v>0.34843205574912889</v>
      </c>
      <c r="H734">
        <v>0</v>
      </c>
      <c r="I734">
        <v>0</v>
      </c>
      <c r="J734">
        <v>2</v>
      </c>
      <c r="K734">
        <v>3</v>
      </c>
      <c r="L734">
        <v>1</v>
      </c>
      <c r="M734">
        <v>0</v>
      </c>
      <c r="N734">
        <v>0</v>
      </c>
      <c r="O734">
        <v>0</v>
      </c>
      <c r="P734">
        <v>2600000</v>
      </c>
      <c r="Q734">
        <v>1.450854849117806E-2</v>
      </c>
    </row>
    <row r="735" spans="1:17" x14ac:dyDescent="0.25">
      <c r="A735" t="str">
        <f t="shared" ca="1" si="11"/>
        <v>BOGOTÁ;BOGOTÁ, D.C.;MICRO</v>
      </c>
      <c r="B735" t="str">
        <f ca="1">+IFERROR(_xlfn.XLOOKUP(C735,DIVIPOLA!G:G,DIVIPOLA!F:F),C735)</f>
        <v>BOGOTÁ</v>
      </c>
      <c r="C735" t="s">
        <v>1146</v>
      </c>
      <c r="D735" t="s">
        <v>20</v>
      </c>
      <c r="E735" t="s">
        <v>334</v>
      </c>
      <c r="F735">
        <v>937</v>
      </c>
      <c r="G735">
        <v>34.184604159066033</v>
      </c>
      <c r="H735">
        <v>9</v>
      </c>
      <c r="I735">
        <v>15</v>
      </c>
      <c r="J735">
        <v>1729</v>
      </c>
      <c r="K735">
        <v>1247</v>
      </c>
      <c r="L735">
        <v>1415</v>
      </c>
      <c r="M735">
        <v>707</v>
      </c>
      <c r="N735">
        <v>1267</v>
      </c>
      <c r="O735">
        <v>605</v>
      </c>
      <c r="P735">
        <v>2464392775</v>
      </c>
      <c r="Q735">
        <v>1.1826260931209021</v>
      </c>
    </row>
    <row r="736" spans="1:17" x14ac:dyDescent="0.25">
      <c r="A736" t="str">
        <f t="shared" ca="1" si="11"/>
        <v>BOLÍVAR;CARTAGENA DE INDIAS;MICRO</v>
      </c>
      <c r="B736" t="str">
        <f ca="1">+IFERROR(_xlfn.XLOOKUP(C736,DIVIPOLA!G:G,DIVIPOLA!F:F),C736)</f>
        <v>BOLÍVAR</v>
      </c>
      <c r="C736" t="s">
        <v>21</v>
      </c>
      <c r="D736" t="s">
        <v>114</v>
      </c>
      <c r="E736" t="s">
        <v>334</v>
      </c>
      <c r="F736">
        <v>45</v>
      </c>
      <c r="G736">
        <v>25.2808988764045</v>
      </c>
      <c r="H736">
        <v>0</v>
      </c>
      <c r="I736">
        <v>0</v>
      </c>
      <c r="J736">
        <v>118</v>
      </c>
      <c r="K736">
        <v>93</v>
      </c>
      <c r="L736">
        <v>436</v>
      </c>
      <c r="M736">
        <v>39</v>
      </c>
      <c r="N736">
        <v>62</v>
      </c>
      <c r="O736">
        <v>18</v>
      </c>
      <c r="P736">
        <v>242989500</v>
      </c>
      <c r="Q736">
        <v>3.7793614392610682</v>
      </c>
    </row>
    <row r="737" spans="1:17" x14ac:dyDescent="0.25">
      <c r="A737" t="str">
        <f t="shared" ca="1" si="11"/>
        <v>BOLÍVAR;EL CARMEN DE BOLÍVAR;MICRO</v>
      </c>
      <c r="B737" t="str">
        <f ca="1">+IFERROR(_xlfn.XLOOKUP(C737,DIVIPOLA!G:G,DIVIPOLA!F:F),C737)</f>
        <v>BOLÍVAR</v>
      </c>
      <c r="C737" t="s">
        <v>21</v>
      </c>
      <c r="D737" t="s">
        <v>115</v>
      </c>
      <c r="E737" t="s">
        <v>334</v>
      </c>
      <c r="F737">
        <v>2</v>
      </c>
      <c r="G737">
        <v>1.1235955056179781</v>
      </c>
      <c r="H737">
        <v>0</v>
      </c>
      <c r="I737">
        <v>0</v>
      </c>
      <c r="J737">
        <v>3</v>
      </c>
      <c r="K737">
        <v>0</v>
      </c>
      <c r="L737">
        <v>6</v>
      </c>
      <c r="M737">
        <v>0</v>
      </c>
      <c r="N737">
        <v>0</v>
      </c>
      <c r="O737">
        <v>0</v>
      </c>
      <c r="P737">
        <v>2730000</v>
      </c>
      <c r="Q737">
        <v>4.246132746140354E-2</v>
      </c>
    </row>
    <row r="738" spans="1:17" x14ac:dyDescent="0.25">
      <c r="A738" t="str">
        <f t="shared" ca="1" si="11"/>
        <v>BOLÍVAR;SANTA ROSA DEL SUR;MICRO</v>
      </c>
      <c r="B738" t="str">
        <f ca="1">+IFERROR(_xlfn.XLOOKUP(C738,DIVIPOLA!G:G,DIVIPOLA!F:F),C738)</f>
        <v>BOLÍVAR</v>
      </c>
      <c r="C738" t="s">
        <v>21</v>
      </c>
      <c r="D738" t="s">
        <v>118</v>
      </c>
      <c r="E738" t="s">
        <v>334</v>
      </c>
      <c r="F738">
        <v>2</v>
      </c>
      <c r="G738">
        <v>1.1235955056179781</v>
      </c>
      <c r="H738">
        <v>0</v>
      </c>
      <c r="I738">
        <v>0</v>
      </c>
      <c r="J738">
        <v>0</v>
      </c>
      <c r="K738">
        <v>2</v>
      </c>
      <c r="L738">
        <v>0</v>
      </c>
      <c r="M738">
        <v>8</v>
      </c>
      <c r="N738">
        <v>0</v>
      </c>
      <c r="O738">
        <v>0</v>
      </c>
      <c r="P738">
        <v>4258800</v>
      </c>
      <c r="Q738">
        <v>6.623967083978953E-2</v>
      </c>
    </row>
    <row r="739" spans="1:17" x14ac:dyDescent="0.25">
      <c r="A739" t="str">
        <f t="shared" ca="1" si="11"/>
        <v>BOLÍVAR;TALAIGUA NUEVO;MICRO</v>
      </c>
      <c r="B739" t="str">
        <f ca="1">+IFERROR(_xlfn.XLOOKUP(C739,DIVIPOLA!G:G,DIVIPOLA!F:F),C739)</f>
        <v>BOLÍVAR</v>
      </c>
      <c r="C739" t="s">
        <v>21</v>
      </c>
      <c r="D739" t="s">
        <v>119</v>
      </c>
      <c r="E739" t="s">
        <v>334</v>
      </c>
      <c r="F739">
        <v>1</v>
      </c>
      <c r="G739">
        <v>0.5617977528089888</v>
      </c>
      <c r="H739">
        <v>0</v>
      </c>
      <c r="I739">
        <v>0</v>
      </c>
      <c r="J739">
        <v>4</v>
      </c>
      <c r="K739">
        <v>6</v>
      </c>
      <c r="L739">
        <v>100</v>
      </c>
      <c r="M739">
        <v>10</v>
      </c>
      <c r="N739">
        <v>1</v>
      </c>
      <c r="O739">
        <v>1</v>
      </c>
      <c r="P739">
        <v>35100000</v>
      </c>
      <c r="Q739">
        <v>0.54593135307518836</v>
      </c>
    </row>
    <row r="740" spans="1:17" x14ac:dyDescent="0.25">
      <c r="A740" t="str">
        <f t="shared" ca="1" si="11"/>
        <v>BOLÍVAR;TURBACO;MICRO</v>
      </c>
      <c r="B740" t="str">
        <f ca="1">+IFERROR(_xlfn.XLOOKUP(C740,DIVIPOLA!G:G,DIVIPOLA!F:F),C740)</f>
        <v>BOLÍVAR</v>
      </c>
      <c r="C740" t="s">
        <v>21</v>
      </c>
      <c r="D740" t="s">
        <v>120</v>
      </c>
      <c r="E740" t="s">
        <v>334</v>
      </c>
      <c r="F740">
        <v>2</v>
      </c>
      <c r="G740">
        <v>1.1235955056179781</v>
      </c>
      <c r="H740">
        <v>0</v>
      </c>
      <c r="I740">
        <v>0</v>
      </c>
      <c r="J740">
        <v>2</v>
      </c>
      <c r="K740">
        <v>5</v>
      </c>
      <c r="L740">
        <v>1</v>
      </c>
      <c r="M740">
        <v>2</v>
      </c>
      <c r="N740">
        <v>3</v>
      </c>
      <c r="O740">
        <v>3</v>
      </c>
      <c r="P740">
        <v>5980000</v>
      </c>
      <c r="Q740">
        <v>9.3010526820217265E-2</v>
      </c>
    </row>
    <row r="741" spans="1:17" x14ac:dyDescent="0.25">
      <c r="A741" t="str">
        <f t="shared" ca="1" si="11"/>
        <v>BOLÍVAR;ZAMBRANO;MICRO</v>
      </c>
      <c r="B741" t="str">
        <f ca="1">+IFERROR(_xlfn.XLOOKUP(C741,DIVIPOLA!G:G,DIVIPOLA!F:F),C741)</f>
        <v>BOLÍVAR</v>
      </c>
      <c r="C741" t="s">
        <v>21</v>
      </c>
      <c r="D741" t="s">
        <v>122</v>
      </c>
      <c r="E741" t="s">
        <v>334</v>
      </c>
      <c r="F741">
        <v>1</v>
      </c>
      <c r="G741">
        <v>0.5617977528089888</v>
      </c>
      <c r="H741">
        <v>15</v>
      </c>
      <c r="I741">
        <v>0</v>
      </c>
      <c r="J741">
        <v>0</v>
      </c>
      <c r="K741">
        <v>0</v>
      </c>
      <c r="L741">
        <v>213</v>
      </c>
      <c r="M741">
        <v>27</v>
      </c>
      <c r="N741">
        <v>0</v>
      </c>
      <c r="O741">
        <v>0</v>
      </c>
      <c r="P741">
        <v>72784400</v>
      </c>
      <c r="Q741">
        <v>1.1320594294805051</v>
      </c>
    </row>
    <row r="742" spans="1:17" x14ac:dyDescent="0.25">
      <c r="A742" t="str">
        <f t="shared" ca="1" si="11"/>
        <v>BOYACÁ;CHIQUINQUIRÁ;MICRO</v>
      </c>
      <c r="B742" t="str">
        <f ca="1">+IFERROR(_xlfn.XLOOKUP(C742,DIVIPOLA!G:G,DIVIPOLA!F:F),C742)</f>
        <v>BOYACÁ</v>
      </c>
      <c r="C742" t="s">
        <v>22</v>
      </c>
      <c r="D742" t="s">
        <v>123</v>
      </c>
      <c r="E742" t="s">
        <v>334</v>
      </c>
      <c r="F742">
        <v>3</v>
      </c>
      <c r="G742">
        <v>2.7522935779816522</v>
      </c>
      <c r="H742">
        <v>0</v>
      </c>
      <c r="I742">
        <v>0</v>
      </c>
      <c r="J742">
        <v>0</v>
      </c>
      <c r="K742">
        <v>14</v>
      </c>
      <c r="L742">
        <v>0</v>
      </c>
      <c r="M742">
        <v>0</v>
      </c>
      <c r="N742">
        <v>2</v>
      </c>
      <c r="O742">
        <v>0</v>
      </c>
      <c r="P742">
        <v>7904650</v>
      </c>
      <c r="Q742">
        <v>0.38364470355157643</v>
      </c>
    </row>
    <row r="743" spans="1:17" x14ac:dyDescent="0.25">
      <c r="A743" t="str">
        <f t="shared" ca="1" si="11"/>
        <v>BOYACÁ;DUITAMA;MICRO</v>
      </c>
      <c r="B743" t="str">
        <f ca="1">+IFERROR(_xlfn.XLOOKUP(C743,DIVIPOLA!G:G,DIVIPOLA!F:F),C743)</f>
        <v>BOYACÁ</v>
      </c>
      <c r="C743" t="s">
        <v>22</v>
      </c>
      <c r="D743" t="s">
        <v>126</v>
      </c>
      <c r="E743" t="s">
        <v>334</v>
      </c>
      <c r="F743">
        <v>10</v>
      </c>
      <c r="G743">
        <v>9.1743119266055047</v>
      </c>
      <c r="H743">
        <v>0</v>
      </c>
      <c r="I743">
        <v>0</v>
      </c>
      <c r="J743">
        <v>7</v>
      </c>
      <c r="K743">
        <v>11</v>
      </c>
      <c r="L743">
        <v>3</v>
      </c>
      <c r="M743">
        <v>4</v>
      </c>
      <c r="N743">
        <v>11</v>
      </c>
      <c r="O743">
        <v>8</v>
      </c>
      <c r="P743">
        <v>15535000</v>
      </c>
      <c r="Q743">
        <v>0.75397651631302331</v>
      </c>
    </row>
    <row r="744" spans="1:17" x14ac:dyDescent="0.25">
      <c r="A744" t="str">
        <f t="shared" ca="1" si="11"/>
        <v>BOYACÁ;MONIQUIRÁ;MICRO</v>
      </c>
      <c r="B744" t="str">
        <f ca="1">+IFERROR(_xlfn.XLOOKUP(C744,DIVIPOLA!G:G,DIVIPOLA!F:F),C744)</f>
        <v>BOYACÁ</v>
      </c>
      <c r="C744" t="s">
        <v>22</v>
      </c>
      <c r="D744" t="s">
        <v>127</v>
      </c>
      <c r="E744" t="s">
        <v>334</v>
      </c>
      <c r="F744">
        <v>1</v>
      </c>
      <c r="G744">
        <v>0.91743119266055051</v>
      </c>
      <c r="H744">
        <v>0</v>
      </c>
      <c r="I744">
        <v>0</v>
      </c>
      <c r="J744">
        <v>1</v>
      </c>
      <c r="K744">
        <v>0</v>
      </c>
      <c r="L744">
        <v>0</v>
      </c>
      <c r="M744">
        <v>5</v>
      </c>
      <c r="N744">
        <v>0</v>
      </c>
      <c r="O744">
        <v>3</v>
      </c>
      <c r="P744">
        <v>3457025</v>
      </c>
      <c r="Q744">
        <v>0.16778343523057801</v>
      </c>
    </row>
    <row r="745" spans="1:17" x14ac:dyDescent="0.25">
      <c r="A745" t="str">
        <f t="shared" ca="1" si="11"/>
        <v>BOYACÁ;SOGAMOSO;MICRO</v>
      </c>
      <c r="B745" t="str">
        <f ca="1">+IFERROR(_xlfn.XLOOKUP(C745,DIVIPOLA!G:G,DIVIPOLA!F:F),C745)</f>
        <v>BOYACÁ</v>
      </c>
      <c r="C745" t="s">
        <v>22</v>
      </c>
      <c r="D745" t="s">
        <v>133</v>
      </c>
      <c r="E745" t="s">
        <v>334</v>
      </c>
      <c r="F745">
        <v>3</v>
      </c>
      <c r="G745">
        <v>2.7522935779816522</v>
      </c>
      <c r="H745">
        <v>0</v>
      </c>
      <c r="I745">
        <v>0</v>
      </c>
      <c r="J745">
        <v>4</v>
      </c>
      <c r="K745">
        <v>1</v>
      </c>
      <c r="L745">
        <v>5</v>
      </c>
      <c r="M745">
        <v>0</v>
      </c>
      <c r="N745">
        <v>0</v>
      </c>
      <c r="O745">
        <v>0</v>
      </c>
      <c r="P745">
        <v>3503500</v>
      </c>
      <c r="Q745">
        <v>0.1700390553526023</v>
      </c>
    </row>
    <row r="746" spans="1:17" x14ac:dyDescent="0.25">
      <c r="A746" t="str">
        <f t="shared" ca="1" si="11"/>
        <v>BOYACÁ;SOTAQUIRÁ;MICRO</v>
      </c>
      <c r="B746" t="str">
        <f ca="1">+IFERROR(_xlfn.XLOOKUP(C746,DIVIPOLA!G:G,DIVIPOLA!F:F),C746)</f>
        <v>BOYACÁ</v>
      </c>
      <c r="C746" t="s">
        <v>22</v>
      </c>
      <c r="D746" t="s">
        <v>135</v>
      </c>
      <c r="E746" t="s">
        <v>334</v>
      </c>
      <c r="F746">
        <v>1</v>
      </c>
      <c r="G746">
        <v>0.91743119266055051</v>
      </c>
      <c r="H746">
        <v>0</v>
      </c>
      <c r="I746">
        <v>0</v>
      </c>
      <c r="J746">
        <v>0</v>
      </c>
      <c r="K746">
        <v>0</v>
      </c>
      <c r="L746">
        <v>2</v>
      </c>
      <c r="M746">
        <v>0</v>
      </c>
      <c r="N746">
        <v>2</v>
      </c>
      <c r="O746">
        <v>0</v>
      </c>
      <c r="P746">
        <v>996450</v>
      </c>
      <c r="Q746">
        <v>4.8361757301584297E-2</v>
      </c>
    </row>
    <row r="747" spans="1:17" x14ac:dyDescent="0.25">
      <c r="A747" t="str">
        <f t="shared" ca="1" si="11"/>
        <v>BOYACÁ;TUNJA;MICRO</v>
      </c>
      <c r="B747" t="str">
        <f ca="1">+IFERROR(_xlfn.XLOOKUP(C747,DIVIPOLA!G:G,DIVIPOLA!F:F),C747)</f>
        <v>BOYACÁ</v>
      </c>
      <c r="C747" t="s">
        <v>22</v>
      </c>
      <c r="D747" t="s">
        <v>137</v>
      </c>
      <c r="E747" t="s">
        <v>334</v>
      </c>
      <c r="F747">
        <v>18</v>
      </c>
      <c r="G747">
        <v>16.513761467889911</v>
      </c>
      <c r="H747">
        <v>0</v>
      </c>
      <c r="I747">
        <v>0</v>
      </c>
      <c r="J747">
        <v>16</v>
      </c>
      <c r="K747">
        <v>35</v>
      </c>
      <c r="L747">
        <v>19</v>
      </c>
      <c r="M747">
        <v>11</v>
      </c>
      <c r="N747">
        <v>3</v>
      </c>
      <c r="O747">
        <v>2</v>
      </c>
      <c r="P747">
        <v>35757150</v>
      </c>
      <c r="Q747">
        <v>1.7354394200374781</v>
      </c>
    </row>
    <row r="748" spans="1:17" x14ac:dyDescent="0.25">
      <c r="A748" t="str">
        <f t="shared" ca="1" si="11"/>
        <v>BOYACÁ;TURMEQUÉ;MICRO</v>
      </c>
      <c r="B748" t="str">
        <f ca="1">+IFERROR(_xlfn.XLOOKUP(C748,DIVIPOLA!G:G,DIVIPOLA!F:F),C748)</f>
        <v>BOYACÁ</v>
      </c>
      <c r="C748" t="s">
        <v>22</v>
      </c>
      <c r="D748" t="s">
        <v>138</v>
      </c>
      <c r="E748" t="s">
        <v>334</v>
      </c>
      <c r="F748">
        <v>1</v>
      </c>
      <c r="G748">
        <v>0.91743119266055051</v>
      </c>
      <c r="H748">
        <v>0</v>
      </c>
      <c r="I748">
        <v>0</v>
      </c>
      <c r="J748">
        <v>0</v>
      </c>
      <c r="K748">
        <v>1</v>
      </c>
      <c r="L748">
        <v>0</v>
      </c>
      <c r="M748">
        <v>0</v>
      </c>
      <c r="N748">
        <v>0</v>
      </c>
      <c r="O748">
        <v>0</v>
      </c>
      <c r="P748">
        <v>520000</v>
      </c>
      <c r="Q748">
        <v>2.5237707659013332E-2</v>
      </c>
    </row>
    <row r="749" spans="1:17" x14ac:dyDescent="0.25">
      <c r="A749" t="str">
        <f t="shared" ca="1" si="11"/>
        <v>BOYACÁ;TUTA;MICRO</v>
      </c>
      <c r="B749" t="str">
        <f ca="1">+IFERROR(_xlfn.XLOOKUP(C749,DIVIPOLA!G:G,DIVIPOLA!F:F),C749)</f>
        <v>BOYACÁ</v>
      </c>
      <c r="C749" t="s">
        <v>22</v>
      </c>
      <c r="D749" t="s">
        <v>139</v>
      </c>
      <c r="E749" t="s">
        <v>334</v>
      </c>
      <c r="F749">
        <v>1</v>
      </c>
      <c r="G749">
        <v>0.91743119266055051</v>
      </c>
      <c r="H749">
        <v>0</v>
      </c>
      <c r="I749">
        <v>0</v>
      </c>
      <c r="J749">
        <v>21</v>
      </c>
      <c r="K749">
        <v>5</v>
      </c>
      <c r="L749">
        <v>0</v>
      </c>
      <c r="M749">
        <v>0</v>
      </c>
      <c r="N749">
        <v>0</v>
      </c>
      <c r="O749">
        <v>0</v>
      </c>
      <c r="P749">
        <v>10938200</v>
      </c>
      <c r="Q749">
        <v>0.5308751806073454</v>
      </c>
    </row>
    <row r="750" spans="1:17" x14ac:dyDescent="0.25">
      <c r="A750" t="str">
        <f t="shared" ca="1" si="11"/>
        <v>BOYACÁ;VILLA DE LEYVA;MICRO</v>
      </c>
      <c r="B750" t="str">
        <f ca="1">+IFERROR(_xlfn.XLOOKUP(C750,DIVIPOLA!G:G,DIVIPOLA!F:F),C750)</f>
        <v>BOYACÁ</v>
      </c>
      <c r="C750" t="s">
        <v>22</v>
      </c>
      <c r="D750" t="s">
        <v>140</v>
      </c>
      <c r="E750" t="s">
        <v>334</v>
      </c>
      <c r="F750">
        <v>4</v>
      </c>
      <c r="G750">
        <v>3.669724770642202</v>
      </c>
      <c r="H750">
        <v>0</v>
      </c>
      <c r="I750">
        <v>0</v>
      </c>
      <c r="J750">
        <v>49</v>
      </c>
      <c r="K750">
        <v>9</v>
      </c>
      <c r="L750">
        <v>21</v>
      </c>
      <c r="M750">
        <v>35</v>
      </c>
      <c r="N750">
        <v>11</v>
      </c>
      <c r="O750">
        <v>20</v>
      </c>
      <c r="P750">
        <v>52211900</v>
      </c>
      <c r="Q750">
        <v>2.534055131772381</v>
      </c>
    </row>
    <row r="751" spans="1:17" x14ac:dyDescent="0.25">
      <c r="A751" t="str">
        <f t="shared" ca="1" si="11"/>
        <v>CALDAS;AGUADAS;MICRO</v>
      </c>
      <c r="B751" t="str">
        <f ca="1">+IFERROR(_xlfn.XLOOKUP(C751,DIVIPOLA!G:G,DIVIPOLA!F:F),C751)</f>
        <v>CALDAS</v>
      </c>
      <c r="C751" t="s">
        <v>23</v>
      </c>
      <c r="D751" t="s">
        <v>141</v>
      </c>
      <c r="E751" t="s">
        <v>334</v>
      </c>
      <c r="F751">
        <v>1</v>
      </c>
      <c r="G751">
        <v>0.62893081761006298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1</v>
      </c>
      <c r="N751">
        <v>0</v>
      </c>
      <c r="O751">
        <v>0</v>
      </c>
      <c r="P751">
        <v>427050</v>
      </c>
      <c r="Q751">
        <v>1.308558620687595E-2</v>
      </c>
    </row>
    <row r="752" spans="1:17" x14ac:dyDescent="0.25">
      <c r="A752" t="str">
        <f t="shared" ca="1" si="11"/>
        <v>CALDAS;ANSERMA;MICRO</v>
      </c>
      <c r="B752" t="str">
        <f ca="1">+IFERROR(_xlfn.XLOOKUP(C752,DIVIPOLA!G:G,DIVIPOLA!F:F),C752)</f>
        <v>CALDAS</v>
      </c>
      <c r="C752" t="s">
        <v>23</v>
      </c>
      <c r="D752" t="s">
        <v>142</v>
      </c>
      <c r="E752" t="s">
        <v>334</v>
      </c>
      <c r="F752">
        <v>1</v>
      </c>
      <c r="G752">
        <v>0.62893081761006298</v>
      </c>
      <c r="H752">
        <v>0</v>
      </c>
      <c r="I752">
        <v>0</v>
      </c>
      <c r="J752">
        <v>6</v>
      </c>
      <c r="K752">
        <v>0</v>
      </c>
      <c r="L752">
        <v>4</v>
      </c>
      <c r="M752">
        <v>0</v>
      </c>
      <c r="N752">
        <v>0</v>
      </c>
      <c r="O752">
        <v>0</v>
      </c>
      <c r="P752">
        <v>3380000</v>
      </c>
      <c r="Q752">
        <v>0.1035693276647716</v>
      </c>
    </row>
    <row r="753" spans="1:17" x14ac:dyDescent="0.25">
      <c r="A753" t="str">
        <f t="shared" ca="1" si="11"/>
        <v>CALDAS;CHINCHINÁ;MICRO</v>
      </c>
      <c r="B753" t="str">
        <f ca="1">+IFERROR(_xlfn.XLOOKUP(C753,DIVIPOLA!G:G,DIVIPOLA!F:F),C753)</f>
        <v>CALDAS</v>
      </c>
      <c r="C753" t="s">
        <v>23</v>
      </c>
      <c r="D753" t="s">
        <v>143</v>
      </c>
      <c r="E753" t="s">
        <v>334</v>
      </c>
      <c r="F753">
        <v>2</v>
      </c>
      <c r="G753">
        <v>1.257861635220126</v>
      </c>
      <c r="H753">
        <v>0</v>
      </c>
      <c r="I753">
        <v>0</v>
      </c>
      <c r="J753">
        <v>1</v>
      </c>
      <c r="K753">
        <v>0</v>
      </c>
      <c r="L753">
        <v>2</v>
      </c>
      <c r="M753">
        <v>0</v>
      </c>
      <c r="N753">
        <v>2</v>
      </c>
      <c r="O753">
        <v>0</v>
      </c>
      <c r="P753">
        <v>1423500</v>
      </c>
      <c r="Q753">
        <v>4.3618620689586503E-2</v>
      </c>
    </row>
    <row r="754" spans="1:17" x14ac:dyDescent="0.25">
      <c r="A754" t="str">
        <f t="shared" ca="1" si="11"/>
        <v>CALDAS;LA DORADA;MICRO</v>
      </c>
      <c r="B754" t="str">
        <f ca="1">+IFERROR(_xlfn.XLOOKUP(C754,DIVIPOLA!G:G,DIVIPOLA!F:F),C754)</f>
        <v>CALDAS</v>
      </c>
      <c r="C754" t="s">
        <v>23</v>
      </c>
      <c r="D754" t="s">
        <v>144</v>
      </c>
      <c r="E754" t="s">
        <v>334</v>
      </c>
      <c r="F754">
        <v>1</v>
      </c>
      <c r="G754">
        <v>0.62893081761006298</v>
      </c>
      <c r="H754">
        <v>0</v>
      </c>
      <c r="I754">
        <v>0</v>
      </c>
      <c r="J754">
        <v>0</v>
      </c>
      <c r="K754">
        <v>1</v>
      </c>
      <c r="L754">
        <v>1</v>
      </c>
      <c r="M754">
        <v>0</v>
      </c>
      <c r="N754">
        <v>1</v>
      </c>
      <c r="O754">
        <v>2</v>
      </c>
      <c r="P754">
        <v>1625000</v>
      </c>
      <c r="Q754">
        <v>4.9792945992678653E-2</v>
      </c>
    </row>
    <row r="755" spans="1:17" x14ac:dyDescent="0.25">
      <c r="A755" t="str">
        <f t="shared" ca="1" si="11"/>
        <v>CALDAS;MANIZALES;MICRO</v>
      </c>
      <c r="B755" t="str">
        <f ca="1">+IFERROR(_xlfn.XLOOKUP(C755,DIVIPOLA!G:G,DIVIPOLA!F:F),C755)</f>
        <v>CALDAS</v>
      </c>
      <c r="C755" t="s">
        <v>23</v>
      </c>
      <c r="D755" t="s">
        <v>145</v>
      </c>
      <c r="E755" t="s">
        <v>334</v>
      </c>
      <c r="F755">
        <v>50</v>
      </c>
      <c r="G755">
        <v>31.446540880503139</v>
      </c>
      <c r="H755">
        <v>0</v>
      </c>
      <c r="I755">
        <v>0</v>
      </c>
      <c r="J755">
        <v>112</v>
      </c>
      <c r="K755">
        <v>72</v>
      </c>
      <c r="L755">
        <v>132</v>
      </c>
      <c r="M755">
        <v>25</v>
      </c>
      <c r="N755">
        <v>118</v>
      </c>
      <c r="O755">
        <v>36</v>
      </c>
      <c r="P755">
        <v>161919225</v>
      </c>
      <c r="Q755">
        <v>4.9614986003700814</v>
      </c>
    </row>
    <row r="756" spans="1:17" x14ac:dyDescent="0.25">
      <c r="A756" t="str">
        <f t="shared" ca="1" si="11"/>
        <v>CALDAS;RIOSUCIO;MICRO</v>
      </c>
      <c r="B756" t="str">
        <f ca="1">+IFERROR(_xlfn.XLOOKUP(C756,DIVIPOLA!G:G,DIVIPOLA!F:F),C756)</f>
        <v>CALDAS</v>
      </c>
      <c r="C756" t="s">
        <v>23</v>
      </c>
      <c r="D756" t="s">
        <v>149</v>
      </c>
      <c r="E756" t="s">
        <v>334</v>
      </c>
      <c r="F756">
        <v>2</v>
      </c>
      <c r="G756">
        <v>1.257861635220126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5</v>
      </c>
      <c r="N756">
        <v>2</v>
      </c>
      <c r="O756">
        <v>4</v>
      </c>
      <c r="P756">
        <v>3640000</v>
      </c>
      <c r="Q756">
        <v>0.11153619902360019</v>
      </c>
    </row>
    <row r="757" spans="1:17" x14ac:dyDescent="0.25">
      <c r="A757" t="str">
        <f t="shared" ca="1" si="11"/>
        <v>CALDAS;VILLAMARÍA;MICRO</v>
      </c>
      <c r="B757" t="str">
        <f ca="1">+IFERROR(_xlfn.XLOOKUP(C757,DIVIPOLA!G:G,DIVIPOLA!F:F),C757)</f>
        <v>CALDAS</v>
      </c>
      <c r="C757" t="s">
        <v>23</v>
      </c>
      <c r="D757" t="s">
        <v>150</v>
      </c>
      <c r="E757" t="s">
        <v>334</v>
      </c>
      <c r="F757">
        <v>1</v>
      </c>
      <c r="G757">
        <v>0.62893081761006298</v>
      </c>
      <c r="H757">
        <v>0</v>
      </c>
      <c r="I757">
        <v>0</v>
      </c>
      <c r="J757">
        <v>1</v>
      </c>
      <c r="K757">
        <v>1</v>
      </c>
      <c r="L757">
        <v>0</v>
      </c>
      <c r="M757">
        <v>0</v>
      </c>
      <c r="N757">
        <v>4</v>
      </c>
      <c r="O757">
        <v>0</v>
      </c>
      <c r="P757">
        <v>1690000</v>
      </c>
      <c r="Q757">
        <v>5.1784663832385787E-2</v>
      </c>
    </row>
    <row r="758" spans="1:17" x14ac:dyDescent="0.25">
      <c r="A758" t="str">
        <f t="shared" ca="1" si="11"/>
        <v>CAQUETÁ;ALBANIA;MICRO</v>
      </c>
      <c r="B758" t="str">
        <f ca="1">+IFERROR(_xlfn.XLOOKUP(C758,DIVIPOLA!G:G,DIVIPOLA!F:F),C758)</f>
        <v>CAQUETÁ</v>
      </c>
      <c r="C758" t="s">
        <v>24</v>
      </c>
      <c r="D758" t="s">
        <v>151</v>
      </c>
      <c r="E758" t="s">
        <v>334</v>
      </c>
      <c r="F758">
        <v>1</v>
      </c>
      <c r="G758">
        <v>3.8461538461538458</v>
      </c>
      <c r="H758">
        <v>0</v>
      </c>
      <c r="I758">
        <v>0</v>
      </c>
      <c r="J758">
        <v>0</v>
      </c>
      <c r="K758">
        <v>11</v>
      </c>
      <c r="L758">
        <v>0</v>
      </c>
      <c r="M758">
        <v>0</v>
      </c>
      <c r="N758">
        <v>0</v>
      </c>
      <c r="O758">
        <v>0</v>
      </c>
      <c r="P758">
        <v>5720000</v>
      </c>
      <c r="Q758">
        <v>2.0055517318395011</v>
      </c>
    </row>
    <row r="759" spans="1:17" x14ac:dyDescent="0.25">
      <c r="A759" t="str">
        <f t="shared" ca="1" si="11"/>
        <v>CAQUETÁ;EL DONCELLO;MICRO</v>
      </c>
      <c r="B759" t="str">
        <f ca="1">+IFERROR(_xlfn.XLOOKUP(C759,DIVIPOLA!G:G,DIVIPOLA!F:F),C759)</f>
        <v>CAQUETÁ</v>
      </c>
      <c r="C759" t="s">
        <v>24</v>
      </c>
      <c r="D759" t="s">
        <v>152</v>
      </c>
      <c r="E759" t="s">
        <v>334</v>
      </c>
      <c r="F759">
        <v>2</v>
      </c>
      <c r="G759">
        <v>7.6923076923076934</v>
      </c>
      <c r="H759">
        <v>0</v>
      </c>
      <c r="I759">
        <v>0</v>
      </c>
      <c r="J759">
        <v>0</v>
      </c>
      <c r="K759">
        <v>1</v>
      </c>
      <c r="L759">
        <v>2</v>
      </c>
      <c r="M759">
        <v>5</v>
      </c>
      <c r="N759">
        <v>0</v>
      </c>
      <c r="O759">
        <v>0</v>
      </c>
      <c r="P759">
        <v>3064100</v>
      </c>
      <c r="Q759">
        <v>1.074337598169478</v>
      </c>
    </row>
    <row r="760" spans="1:17" x14ac:dyDescent="0.25">
      <c r="A760" t="str">
        <f t="shared" ca="1" si="11"/>
        <v>CAQUETÁ;FLORENCIA;MICRO</v>
      </c>
      <c r="B760" t="str">
        <f ca="1">+IFERROR(_xlfn.XLOOKUP(C760,DIVIPOLA!G:G,DIVIPOLA!F:F),C760)</f>
        <v>CAQUETÁ</v>
      </c>
      <c r="C760" t="s">
        <v>24</v>
      </c>
      <c r="D760" t="s">
        <v>153</v>
      </c>
      <c r="E760" t="s">
        <v>334</v>
      </c>
      <c r="F760">
        <v>12</v>
      </c>
      <c r="G760">
        <v>46.153846153846153</v>
      </c>
      <c r="H760">
        <v>0</v>
      </c>
      <c r="I760">
        <v>0</v>
      </c>
      <c r="J760">
        <v>27</v>
      </c>
      <c r="K760">
        <v>2</v>
      </c>
      <c r="L760">
        <v>12</v>
      </c>
      <c r="M760">
        <v>10</v>
      </c>
      <c r="N760">
        <v>25</v>
      </c>
      <c r="O760">
        <v>7</v>
      </c>
      <c r="P760">
        <v>26406900</v>
      </c>
      <c r="Q760">
        <v>9.25881189292177</v>
      </c>
    </row>
    <row r="761" spans="1:17" x14ac:dyDescent="0.25">
      <c r="A761" t="str">
        <f t="shared" ca="1" si="11"/>
        <v>CASANARE;AGUAZUL;MICRO</v>
      </c>
      <c r="B761" t="str">
        <f ca="1">+IFERROR(_xlfn.XLOOKUP(C761,DIVIPOLA!G:G,DIVIPOLA!F:F),C761)</f>
        <v>CASANARE</v>
      </c>
      <c r="C761" t="s">
        <v>25</v>
      </c>
      <c r="D761" t="s">
        <v>155</v>
      </c>
      <c r="E761" t="s">
        <v>334</v>
      </c>
      <c r="F761">
        <v>1</v>
      </c>
      <c r="G761">
        <v>2.2727272727272729</v>
      </c>
      <c r="H761">
        <v>0</v>
      </c>
      <c r="I761">
        <v>0</v>
      </c>
      <c r="J761">
        <v>0</v>
      </c>
      <c r="K761">
        <v>3</v>
      </c>
      <c r="L761">
        <v>0</v>
      </c>
      <c r="M761">
        <v>3</v>
      </c>
      <c r="N761">
        <v>0</v>
      </c>
      <c r="O761">
        <v>0</v>
      </c>
      <c r="P761">
        <v>2730000</v>
      </c>
      <c r="Q761">
        <v>0.83071427582483004</v>
      </c>
    </row>
    <row r="762" spans="1:17" x14ac:dyDescent="0.25">
      <c r="A762" t="str">
        <f t="shared" ca="1" si="11"/>
        <v>CASANARE;PORE;MICRO</v>
      </c>
      <c r="B762" t="str">
        <f ca="1">+IFERROR(_xlfn.XLOOKUP(C762,DIVIPOLA!G:G,DIVIPOLA!F:F),C762)</f>
        <v>CASANARE</v>
      </c>
      <c r="C762" t="s">
        <v>25</v>
      </c>
      <c r="D762" t="s">
        <v>158</v>
      </c>
      <c r="E762" t="s">
        <v>334</v>
      </c>
      <c r="F762">
        <v>1</v>
      </c>
      <c r="G762">
        <v>2.2727272727272729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8</v>
      </c>
      <c r="N762">
        <v>0</v>
      </c>
      <c r="O762">
        <v>0</v>
      </c>
      <c r="P762">
        <v>3194100</v>
      </c>
      <c r="Q762">
        <v>0.97193570271505125</v>
      </c>
    </row>
    <row r="763" spans="1:17" x14ac:dyDescent="0.25">
      <c r="A763" t="str">
        <f t="shared" ca="1" si="11"/>
        <v>CASANARE;YOPAL;MICRO</v>
      </c>
      <c r="B763" t="str">
        <f ca="1">+IFERROR(_xlfn.XLOOKUP(C763,DIVIPOLA!G:G,DIVIPOLA!F:F),C763)</f>
        <v>CASANARE</v>
      </c>
      <c r="C763" t="s">
        <v>25</v>
      </c>
      <c r="D763" t="s">
        <v>160</v>
      </c>
      <c r="E763" t="s">
        <v>334</v>
      </c>
      <c r="F763">
        <v>18</v>
      </c>
      <c r="G763">
        <v>40.909090909090907</v>
      </c>
      <c r="H763">
        <v>0</v>
      </c>
      <c r="I763">
        <v>0</v>
      </c>
      <c r="J763">
        <v>25</v>
      </c>
      <c r="K763">
        <v>37</v>
      </c>
      <c r="L763">
        <v>20</v>
      </c>
      <c r="M763">
        <v>22</v>
      </c>
      <c r="N763">
        <v>20</v>
      </c>
      <c r="O763">
        <v>4</v>
      </c>
      <c r="P763">
        <v>48902425</v>
      </c>
      <c r="Q763">
        <v>14.88056504393885</v>
      </c>
    </row>
    <row r="764" spans="1:17" x14ac:dyDescent="0.25">
      <c r="A764" t="str">
        <f t="shared" ca="1" si="11"/>
        <v>CAUCA;FLORENCIA;MICRO</v>
      </c>
      <c r="B764" t="str">
        <f ca="1">+IFERROR(_xlfn.XLOOKUP(C764,DIVIPOLA!G:G,DIVIPOLA!F:F),C764)</f>
        <v>CAUCA</v>
      </c>
      <c r="C764" t="s">
        <v>26</v>
      </c>
      <c r="D764" t="s">
        <v>153</v>
      </c>
      <c r="E764" t="s">
        <v>334</v>
      </c>
      <c r="F764">
        <v>3</v>
      </c>
      <c r="G764">
        <v>6.5217391304347823</v>
      </c>
      <c r="H764">
        <v>0</v>
      </c>
      <c r="I764">
        <v>0</v>
      </c>
      <c r="J764">
        <v>2</v>
      </c>
      <c r="K764">
        <v>25</v>
      </c>
      <c r="L764">
        <v>2</v>
      </c>
      <c r="M764">
        <v>1</v>
      </c>
      <c r="N764">
        <v>2</v>
      </c>
      <c r="O764">
        <v>3</v>
      </c>
      <c r="P764">
        <v>16487250</v>
      </c>
      <c r="Q764">
        <v>1.392659397458623</v>
      </c>
    </row>
    <row r="765" spans="1:17" x14ac:dyDescent="0.25">
      <c r="A765" t="str">
        <f t="shared" ca="1" si="11"/>
        <v>CAUCA;PIENDAMÓ - TUNÍA;MICRO</v>
      </c>
      <c r="B765" t="str">
        <f ca="1">+IFERROR(_xlfn.XLOOKUP(C765,DIVIPOLA!G:G,DIVIPOLA!F:F),C765)</f>
        <v>CAUCA</v>
      </c>
      <c r="C765" t="s">
        <v>26</v>
      </c>
      <c r="D765" t="s">
        <v>162</v>
      </c>
      <c r="E765" t="s">
        <v>334</v>
      </c>
      <c r="F765">
        <v>2</v>
      </c>
      <c r="G765">
        <v>4.3478260869565224</v>
      </c>
      <c r="H765">
        <v>0</v>
      </c>
      <c r="I765">
        <v>0</v>
      </c>
      <c r="J765">
        <v>12</v>
      </c>
      <c r="K765">
        <v>5</v>
      </c>
      <c r="L765">
        <v>15</v>
      </c>
      <c r="M765">
        <v>2</v>
      </c>
      <c r="N765">
        <v>0</v>
      </c>
      <c r="O765">
        <v>0</v>
      </c>
      <c r="P765">
        <v>11960000</v>
      </c>
      <c r="Q765">
        <v>1.0102477001079699</v>
      </c>
    </row>
    <row r="766" spans="1:17" x14ac:dyDescent="0.25">
      <c r="A766" t="str">
        <f t="shared" ca="1" si="11"/>
        <v>CAUCA;POPAYÁN;MICRO</v>
      </c>
      <c r="B766" t="str">
        <f ca="1">+IFERROR(_xlfn.XLOOKUP(C766,DIVIPOLA!G:G,DIVIPOLA!F:F),C766)</f>
        <v>CAUCA</v>
      </c>
      <c r="C766" t="s">
        <v>26</v>
      </c>
      <c r="D766" t="s">
        <v>163</v>
      </c>
      <c r="E766" t="s">
        <v>334</v>
      </c>
      <c r="F766">
        <v>10</v>
      </c>
      <c r="G766">
        <v>21.739130434782609</v>
      </c>
      <c r="H766">
        <v>0</v>
      </c>
      <c r="I766">
        <v>0</v>
      </c>
      <c r="J766">
        <v>10</v>
      </c>
      <c r="K766">
        <v>16</v>
      </c>
      <c r="L766">
        <v>42</v>
      </c>
      <c r="M766">
        <v>3</v>
      </c>
      <c r="N766">
        <v>17</v>
      </c>
      <c r="O766">
        <v>0</v>
      </c>
      <c r="P766">
        <v>28038725</v>
      </c>
      <c r="Q766">
        <v>2.3683994519406228</v>
      </c>
    </row>
    <row r="767" spans="1:17" x14ac:dyDescent="0.25">
      <c r="A767" t="str">
        <f t="shared" ca="1" si="11"/>
        <v>CAUCA;PUERTO TEJADA;MICRO</v>
      </c>
      <c r="B767" t="str">
        <f ca="1">+IFERROR(_xlfn.XLOOKUP(C767,DIVIPOLA!G:G,DIVIPOLA!F:F),C767)</f>
        <v>CAUCA</v>
      </c>
      <c r="C767" t="s">
        <v>26</v>
      </c>
      <c r="D767" t="s">
        <v>164</v>
      </c>
      <c r="E767" t="s">
        <v>334</v>
      </c>
      <c r="F767">
        <v>1</v>
      </c>
      <c r="G767">
        <v>2.1739130434782612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27</v>
      </c>
      <c r="P767">
        <v>8960250</v>
      </c>
      <c r="Q767">
        <v>0.75686220358632439</v>
      </c>
    </row>
    <row r="768" spans="1:17" x14ac:dyDescent="0.25">
      <c r="A768" t="str">
        <f t="shared" ca="1" si="11"/>
        <v>CAUCA;SANTANDER DE QUILICHAO;MICRO</v>
      </c>
      <c r="B768" t="str">
        <f ca="1">+IFERROR(_xlfn.XLOOKUP(C768,DIVIPOLA!G:G,DIVIPOLA!F:F),C768)</f>
        <v>CAUCA</v>
      </c>
      <c r="C768" t="s">
        <v>26</v>
      </c>
      <c r="D768" t="s">
        <v>165</v>
      </c>
      <c r="E768" t="s">
        <v>334</v>
      </c>
      <c r="F768">
        <v>3</v>
      </c>
      <c r="G768">
        <v>6.5217391304347823</v>
      </c>
      <c r="H768">
        <v>0</v>
      </c>
      <c r="I768">
        <v>0</v>
      </c>
      <c r="J768">
        <v>3</v>
      </c>
      <c r="K768">
        <v>12</v>
      </c>
      <c r="L768">
        <v>6</v>
      </c>
      <c r="M768">
        <v>0</v>
      </c>
      <c r="N768">
        <v>0</v>
      </c>
      <c r="O768">
        <v>8</v>
      </c>
      <c r="P768">
        <v>11736725</v>
      </c>
      <c r="Q768">
        <v>0.99138791288041117</v>
      </c>
    </row>
    <row r="769" spans="1:17" x14ac:dyDescent="0.25">
      <c r="A769" t="str">
        <f t="shared" ca="1" si="11"/>
        <v>CESAR;AGUACHICA;MICRO</v>
      </c>
      <c r="B769" t="str">
        <f ca="1">+IFERROR(_xlfn.XLOOKUP(C769,DIVIPOLA!G:G,DIVIPOLA!F:F),C769)</f>
        <v>CESAR</v>
      </c>
      <c r="C769" t="s">
        <v>27</v>
      </c>
      <c r="D769" t="s">
        <v>167</v>
      </c>
      <c r="E769" t="s">
        <v>334</v>
      </c>
      <c r="F769">
        <v>2</v>
      </c>
      <c r="G769">
        <v>4.6511627906976747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1</v>
      </c>
      <c r="N769">
        <v>4</v>
      </c>
      <c r="O769">
        <v>4</v>
      </c>
      <c r="P769">
        <v>2537925</v>
      </c>
      <c r="Q769">
        <v>0.37220045346588732</v>
      </c>
    </row>
    <row r="770" spans="1:17" x14ac:dyDescent="0.25">
      <c r="A770" t="str">
        <f t="shared" ca="1" si="11"/>
        <v>CESAR;SAN MARTÍN;MICRO</v>
      </c>
      <c r="B770" t="str">
        <f ca="1">+IFERROR(_xlfn.XLOOKUP(C770,DIVIPOLA!G:G,DIVIPOLA!F:F),C770)</f>
        <v>CESAR</v>
      </c>
      <c r="C770" t="s">
        <v>27</v>
      </c>
      <c r="D770" t="s">
        <v>170</v>
      </c>
      <c r="E770" t="s">
        <v>334</v>
      </c>
      <c r="F770">
        <v>1</v>
      </c>
      <c r="G770">
        <v>2.3255813953488369</v>
      </c>
      <c r="H770">
        <v>0</v>
      </c>
      <c r="I770">
        <v>0</v>
      </c>
      <c r="J770">
        <v>3</v>
      </c>
      <c r="K770">
        <v>9</v>
      </c>
      <c r="L770">
        <v>0</v>
      </c>
      <c r="M770">
        <v>3</v>
      </c>
      <c r="N770">
        <v>0</v>
      </c>
      <c r="O770">
        <v>0</v>
      </c>
      <c r="P770">
        <v>7464600</v>
      </c>
      <c r="Q770">
        <v>1.0947240383153409</v>
      </c>
    </row>
    <row r="771" spans="1:17" x14ac:dyDescent="0.25">
      <c r="A771" t="str">
        <f t="shared" ref="A771:A834" ca="1" si="12">B771&amp;";"&amp;D771&amp;";"&amp;E771</f>
        <v>CESAR;VALLEDUPAR;MICRO</v>
      </c>
      <c r="B771" t="str">
        <f ca="1">+IFERROR(_xlfn.XLOOKUP(C771,DIVIPOLA!G:G,DIVIPOLA!F:F),C771)</f>
        <v>CESAR</v>
      </c>
      <c r="C771" t="s">
        <v>27</v>
      </c>
      <c r="D771" t="s">
        <v>171</v>
      </c>
      <c r="E771" t="s">
        <v>334</v>
      </c>
      <c r="F771">
        <v>13</v>
      </c>
      <c r="G771">
        <v>30.232558139534881</v>
      </c>
      <c r="H771">
        <v>0</v>
      </c>
      <c r="I771">
        <v>0</v>
      </c>
      <c r="J771">
        <v>9</v>
      </c>
      <c r="K771">
        <v>12</v>
      </c>
      <c r="L771">
        <v>26</v>
      </c>
      <c r="M771">
        <v>10</v>
      </c>
      <c r="N771">
        <v>10</v>
      </c>
      <c r="O771">
        <v>18</v>
      </c>
      <c r="P771">
        <v>28210000</v>
      </c>
      <c r="Q771">
        <v>4.1371493611011676</v>
      </c>
    </row>
    <row r="772" spans="1:17" x14ac:dyDescent="0.25">
      <c r="A772" t="str">
        <f t="shared" ca="1" si="12"/>
        <v>CHOCÓ;QUIBDÓ;MICRO</v>
      </c>
      <c r="B772" t="str">
        <f ca="1">+IFERROR(_xlfn.XLOOKUP(C772,DIVIPOLA!G:G,DIVIPOLA!F:F),C772)</f>
        <v>CHOCÓ</v>
      </c>
      <c r="C772" t="s">
        <v>28</v>
      </c>
      <c r="D772" t="s">
        <v>172</v>
      </c>
      <c r="E772" t="s">
        <v>334</v>
      </c>
      <c r="F772">
        <v>2</v>
      </c>
      <c r="G772">
        <v>66.666666666666657</v>
      </c>
      <c r="H772">
        <v>0</v>
      </c>
      <c r="I772">
        <v>0</v>
      </c>
      <c r="J772">
        <v>2</v>
      </c>
      <c r="K772">
        <v>0</v>
      </c>
      <c r="L772">
        <v>3</v>
      </c>
      <c r="M772">
        <v>4</v>
      </c>
      <c r="N772">
        <v>0</v>
      </c>
      <c r="O772">
        <v>0</v>
      </c>
      <c r="P772">
        <v>3268200</v>
      </c>
      <c r="Q772">
        <v>67.689822294022619</v>
      </c>
    </row>
    <row r="773" spans="1:17" x14ac:dyDescent="0.25">
      <c r="A773" t="str">
        <f t="shared" ca="1" si="12"/>
        <v>CUNDINAMARCA;CAJICÁ;MICRO</v>
      </c>
      <c r="B773" t="str">
        <f ca="1">+IFERROR(_xlfn.XLOOKUP(C773,DIVIPOLA!G:G,DIVIPOLA!F:F),C773)</f>
        <v>CUNDINAMARCA</v>
      </c>
      <c r="C773" t="s">
        <v>29</v>
      </c>
      <c r="D773" t="s">
        <v>173</v>
      </c>
      <c r="E773" t="s">
        <v>334</v>
      </c>
      <c r="F773">
        <v>16</v>
      </c>
      <c r="G773">
        <v>4.1131105398457581</v>
      </c>
      <c r="H773">
        <v>0</v>
      </c>
      <c r="I773">
        <v>0</v>
      </c>
      <c r="J773">
        <v>18</v>
      </c>
      <c r="K773">
        <v>6</v>
      </c>
      <c r="L773">
        <v>19</v>
      </c>
      <c r="M773">
        <v>3</v>
      </c>
      <c r="N773">
        <v>9</v>
      </c>
      <c r="O773">
        <v>9</v>
      </c>
      <c r="P773">
        <v>21127600</v>
      </c>
      <c r="Q773">
        <v>0.20578113039454529</v>
      </c>
    </row>
    <row r="774" spans="1:17" x14ac:dyDescent="0.25">
      <c r="A774" t="str">
        <f t="shared" ca="1" si="12"/>
        <v>CUNDINAMARCA;CARMEN DE CARUPA;MICRO</v>
      </c>
      <c r="B774" t="str">
        <f ca="1">+IFERROR(_xlfn.XLOOKUP(C774,DIVIPOLA!G:G,DIVIPOLA!F:F),C774)</f>
        <v>CUNDINAMARCA</v>
      </c>
      <c r="C774" t="s">
        <v>29</v>
      </c>
      <c r="D774" t="s">
        <v>174</v>
      </c>
      <c r="E774" t="s">
        <v>334</v>
      </c>
      <c r="F774">
        <v>1</v>
      </c>
      <c r="G774">
        <v>0.25706940874035988</v>
      </c>
      <c r="H774">
        <v>0</v>
      </c>
      <c r="I774">
        <v>0</v>
      </c>
      <c r="J774">
        <v>1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390000</v>
      </c>
      <c r="Q774">
        <v>3.7985687372854779E-3</v>
      </c>
    </row>
    <row r="775" spans="1:17" x14ac:dyDescent="0.25">
      <c r="A775" t="str">
        <f t="shared" ca="1" si="12"/>
        <v>CUNDINAMARCA;CHÍA;MICRO</v>
      </c>
      <c r="B775" t="str">
        <f ca="1">+IFERROR(_xlfn.XLOOKUP(C775,DIVIPOLA!G:G,DIVIPOLA!F:F),C775)</f>
        <v>CUNDINAMARCA</v>
      </c>
      <c r="C775" t="s">
        <v>29</v>
      </c>
      <c r="D775" t="s">
        <v>175</v>
      </c>
      <c r="E775" t="s">
        <v>334</v>
      </c>
      <c r="F775">
        <v>12</v>
      </c>
      <c r="G775">
        <v>3.084832904884319</v>
      </c>
      <c r="H775">
        <v>3</v>
      </c>
      <c r="I775">
        <v>0</v>
      </c>
      <c r="J775">
        <v>6</v>
      </c>
      <c r="K775">
        <v>19</v>
      </c>
      <c r="L775">
        <v>12</v>
      </c>
      <c r="M775">
        <v>12</v>
      </c>
      <c r="N775">
        <v>9</v>
      </c>
      <c r="O775">
        <v>3</v>
      </c>
      <c r="P775">
        <v>24923925</v>
      </c>
      <c r="Q775">
        <v>0.24275703157807171</v>
      </c>
    </row>
    <row r="776" spans="1:17" x14ac:dyDescent="0.25">
      <c r="A776" t="str">
        <f t="shared" ca="1" si="12"/>
        <v>CUNDINAMARCA;COTA;MICRO</v>
      </c>
      <c r="B776" t="str">
        <f ca="1">+IFERROR(_xlfn.XLOOKUP(C776,DIVIPOLA!G:G,DIVIPOLA!F:F),C776)</f>
        <v>CUNDINAMARCA</v>
      </c>
      <c r="C776" t="s">
        <v>29</v>
      </c>
      <c r="D776" t="s">
        <v>177</v>
      </c>
      <c r="E776" t="s">
        <v>334</v>
      </c>
      <c r="F776">
        <v>15</v>
      </c>
      <c r="G776">
        <v>3.8560411311053979</v>
      </c>
      <c r="H776">
        <v>0</v>
      </c>
      <c r="I776">
        <v>0</v>
      </c>
      <c r="J776">
        <v>25</v>
      </c>
      <c r="K776">
        <v>19</v>
      </c>
      <c r="L776">
        <v>14</v>
      </c>
      <c r="M776">
        <v>10</v>
      </c>
      <c r="N776">
        <v>20</v>
      </c>
      <c r="O776">
        <v>10</v>
      </c>
      <c r="P776">
        <v>34443500</v>
      </c>
      <c r="Q776">
        <v>0.33547692898126252</v>
      </c>
    </row>
    <row r="777" spans="1:17" x14ac:dyDescent="0.25">
      <c r="A777" t="str">
        <f t="shared" ca="1" si="12"/>
        <v>CUNDINAMARCA;FACATATIVÁ;MICRO</v>
      </c>
      <c r="B777" t="str">
        <f ca="1">+IFERROR(_xlfn.XLOOKUP(C777,DIVIPOLA!G:G,DIVIPOLA!F:F),C777)</f>
        <v>CUNDINAMARCA</v>
      </c>
      <c r="C777" t="s">
        <v>29</v>
      </c>
      <c r="D777" t="s">
        <v>179</v>
      </c>
      <c r="E777" t="s">
        <v>334</v>
      </c>
      <c r="F777">
        <v>7</v>
      </c>
      <c r="G777">
        <v>1.7994858611825191</v>
      </c>
      <c r="H777">
        <v>0</v>
      </c>
      <c r="I777">
        <v>0</v>
      </c>
      <c r="J777">
        <v>15</v>
      </c>
      <c r="K777">
        <v>13</v>
      </c>
      <c r="L777">
        <v>2</v>
      </c>
      <c r="M777">
        <v>5</v>
      </c>
      <c r="N777">
        <v>19</v>
      </c>
      <c r="O777">
        <v>0</v>
      </c>
      <c r="P777">
        <v>19174025</v>
      </c>
      <c r="Q777">
        <v>0.18675346649469279</v>
      </c>
    </row>
    <row r="778" spans="1:17" x14ac:dyDescent="0.25">
      <c r="A778" t="str">
        <f t="shared" ca="1" si="12"/>
        <v>CUNDINAMARCA;FUNZA;MICRO</v>
      </c>
      <c r="B778" t="str">
        <f ca="1">+IFERROR(_xlfn.XLOOKUP(C778,DIVIPOLA!G:G,DIVIPOLA!F:F),C778)</f>
        <v>CUNDINAMARCA</v>
      </c>
      <c r="C778" t="s">
        <v>29</v>
      </c>
      <c r="D778" t="s">
        <v>180</v>
      </c>
      <c r="E778" t="s">
        <v>334</v>
      </c>
      <c r="F778">
        <v>5</v>
      </c>
      <c r="G778">
        <v>1.2853470437018</v>
      </c>
      <c r="H778">
        <v>0</v>
      </c>
      <c r="I778">
        <v>2</v>
      </c>
      <c r="J778">
        <v>1</v>
      </c>
      <c r="K778">
        <v>3</v>
      </c>
      <c r="L778">
        <v>0</v>
      </c>
      <c r="M778">
        <v>0</v>
      </c>
      <c r="N778">
        <v>4</v>
      </c>
      <c r="O778">
        <v>3</v>
      </c>
      <c r="P778">
        <v>4973800</v>
      </c>
      <c r="Q778">
        <v>4.8444413296180801E-2</v>
      </c>
    </row>
    <row r="779" spans="1:17" x14ac:dyDescent="0.25">
      <c r="A779" t="str">
        <f t="shared" ca="1" si="12"/>
        <v>CUNDINAMARCA;FUSAGASUGÁ;MICRO</v>
      </c>
      <c r="B779" t="str">
        <f ca="1">+IFERROR(_xlfn.XLOOKUP(C779,DIVIPOLA!G:G,DIVIPOLA!F:F),C779)</f>
        <v>CUNDINAMARCA</v>
      </c>
      <c r="C779" t="s">
        <v>29</v>
      </c>
      <c r="D779" t="s">
        <v>181</v>
      </c>
      <c r="E779" t="s">
        <v>334</v>
      </c>
      <c r="F779">
        <v>4</v>
      </c>
      <c r="G779">
        <v>1.02827763496144</v>
      </c>
      <c r="H779">
        <v>0</v>
      </c>
      <c r="I779">
        <v>0</v>
      </c>
      <c r="J779">
        <v>2</v>
      </c>
      <c r="K779">
        <v>0</v>
      </c>
      <c r="L779">
        <v>15</v>
      </c>
      <c r="M779">
        <v>4</v>
      </c>
      <c r="N779">
        <v>3</v>
      </c>
      <c r="O779">
        <v>4</v>
      </c>
      <c r="P779">
        <v>8125000</v>
      </c>
      <c r="Q779">
        <v>7.9136848693447462E-2</v>
      </c>
    </row>
    <row r="780" spans="1:17" x14ac:dyDescent="0.25">
      <c r="A780" t="str">
        <f t="shared" ca="1" si="12"/>
        <v>CUNDINAMARCA;FÓMEQUE;MICRO</v>
      </c>
      <c r="B780" t="str">
        <f ca="1">+IFERROR(_xlfn.XLOOKUP(C780,DIVIPOLA!G:G,DIVIPOLA!F:F),C780)</f>
        <v>CUNDINAMARCA</v>
      </c>
      <c r="C780" t="s">
        <v>29</v>
      </c>
      <c r="D780" t="s">
        <v>182</v>
      </c>
      <c r="E780" t="s">
        <v>334</v>
      </c>
      <c r="F780">
        <v>1</v>
      </c>
      <c r="G780">
        <v>0.25706940874035988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10</v>
      </c>
      <c r="O780">
        <v>1</v>
      </c>
      <c r="P780">
        <v>2330575</v>
      </c>
      <c r="Q780">
        <v>2.2699613679228469E-2</v>
      </c>
    </row>
    <row r="781" spans="1:17" x14ac:dyDescent="0.25">
      <c r="A781" t="str">
        <f t="shared" ca="1" si="12"/>
        <v>CUNDINAMARCA;GACHANCIPÁ;MICRO</v>
      </c>
      <c r="B781" t="str">
        <f ca="1">+IFERROR(_xlfn.XLOOKUP(C781,DIVIPOLA!G:G,DIVIPOLA!F:F),C781)</f>
        <v>CUNDINAMARCA</v>
      </c>
      <c r="C781" t="s">
        <v>29</v>
      </c>
      <c r="D781" t="s">
        <v>183</v>
      </c>
      <c r="E781" t="s">
        <v>334</v>
      </c>
      <c r="F781">
        <v>1</v>
      </c>
      <c r="G781">
        <v>0.25706940874035988</v>
      </c>
      <c r="H781">
        <v>0</v>
      </c>
      <c r="I781">
        <v>0</v>
      </c>
      <c r="J781">
        <v>4</v>
      </c>
      <c r="K781">
        <v>1</v>
      </c>
      <c r="L781">
        <v>6</v>
      </c>
      <c r="M781">
        <v>0</v>
      </c>
      <c r="N781">
        <v>0</v>
      </c>
      <c r="O781">
        <v>0</v>
      </c>
      <c r="P781">
        <v>3800550</v>
      </c>
      <c r="Q781">
        <v>3.7017052344846993E-2</v>
      </c>
    </row>
    <row r="782" spans="1:17" x14ac:dyDescent="0.25">
      <c r="A782" t="str">
        <f t="shared" ca="1" si="12"/>
        <v>CUNDINAMARCA;GIRARDOT;MICRO</v>
      </c>
      <c r="B782" t="str">
        <f ca="1">+IFERROR(_xlfn.XLOOKUP(C782,DIVIPOLA!G:G,DIVIPOLA!F:F),C782)</f>
        <v>CUNDINAMARCA</v>
      </c>
      <c r="C782" t="s">
        <v>29</v>
      </c>
      <c r="D782" t="s">
        <v>184</v>
      </c>
      <c r="E782" t="s">
        <v>334</v>
      </c>
      <c r="F782">
        <v>2</v>
      </c>
      <c r="G782">
        <v>0.51413881748071977</v>
      </c>
      <c r="H782">
        <v>0</v>
      </c>
      <c r="I782">
        <v>1</v>
      </c>
      <c r="J782">
        <v>1</v>
      </c>
      <c r="K782">
        <v>0</v>
      </c>
      <c r="L782">
        <v>1</v>
      </c>
      <c r="M782">
        <v>0</v>
      </c>
      <c r="N782">
        <v>1</v>
      </c>
      <c r="O782">
        <v>0</v>
      </c>
      <c r="P782">
        <v>1430000</v>
      </c>
      <c r="Q782">
        <v>1.392808537004675E-2</v>
      </c>
    </row>
    <row r="783" spans="1:17" x14ac:dyDescent="0.25">
      <c r="A783" t="str">
        <f t="shared" ca="1" si="12"/>
        <v>CUNDINAMARCA;GUADUAS;MICRO</v>
      </c>
      <c r="B783" t="str">
        <f ca="1">+IFERROR(_xlfn.XLOOKUP(C783,DIVIPOLA!G:G,DIVIPOLA!F:F),C783)</f>
        <v>CUNDINAMARCA</v>
      </c>
      <c r="C783" t="s">
        <v>29</v>
      </c>
      <c r="D783" t="s">
        <v>186</v>
      </c>
      <c r="E783" t="s">
        <v>334</v>
      </c>
      <c r="F783">
        <v>1</v>
      </c>
      <c r="G783">
        <v>0.25706940874035988</v>
      </c>
      <c r="H783">
        <v>0</v>
      </c>
      <c r="I783">
        <v>0</v>
      </c>
      <c r="J783">
        <v>0</v>
      </c>
      <c r="K783">
        <v>0</v>
      </c>
      <c r="L783">
        <v>2</v>
      </c>
      <c r="M783">
        <v>2</v>
      </c>
      <c r="N783">
        <v>0</v>
      </c>
      <c r="O783">
        <v>0</v>
      </c>
      <c r="P783">
        <v>1300000</v>
      </c>
      <c r="Q783">
        <v>1.26618957909516E-2</v>
      </c>
    </row>
    <row r="784" spans="1:17" x14ac:dyDescent="0.25">
      <c r="A784" t="str">
        <f t="shared" ca="1" si="12"/>
        <v>CUNDINAMARCA;GUASCA;MICRO</v>
      </c>
      <c r="B784" t="str">
        <f ca="1">+IFERROR(_xlfn.XLOOKUP(C784,DIVIPOLA!G:G,DIVIPOLA!F:F),C784)</f>
        <v>CUNDINAMARCA</v>
      </c>
      <c r="C784" t="s">
        <v>29</v>
      </c>
      <c r="D784" t="s">
        <v>187</v>
      </c>
      <c r="E784" t="s">
        <v>334</v>
      </c>
      <c r="F784">
        <v>2</v>
      </c>
      <c r="G784">
        <v>0.51413881748071977</v>
      </c>
      <c r="H784">
        <v>0</v>
      </c>
      <c r="I784">
        <v>0</v>
      </c>
      <c r="J784">
        <v>20</v>
      </c>
      <c r="K784">
        <v>8</v>
      </c>
      <c r="L784">
        <v>3</v>
      </c>
      <c r="M784">
        <v>0</v>
      </c>
      <c r="N784">
        <v>3</v>
      </c>
      <c r="O784">
        <v>0</v>
      </c>
      <c r="P784">
        <v>13979550</v>
      </c>
      <c r="Q784">
        <v>0.13615969638799799</v>
      </c>
    </row>
    <row r="785" spans="1:17" x14ac:dyDescent="0.25">
      <c r="A785" t="str">
        <f t="shared" ca="1" si="12"/>
        <v>CUNDINAMARCA;GUATAVITA;MICRO</v>
      </c>
      <c r="B785" t="str">
        <f ca="1">+IFERROR(_xlfn.XLOOKUP(C785,DIVIPOLA!G:G,DIVIPOLA!F:F),C785)</f>
        <v>CUNDINAMARCA</v>
      </c>
      <c r="C785" t="s">
        <v>29</v>
      </c>
      <c r="D785" t="s">
        <v>188</v>
      </c>
      <c r="E785" t="s">
        <v>334</v>
      </c>
      <c r="F785">
        <v>1</v>
      </c>
      <c r="G785">
        <v>0.25706940874035988</v>
      </c>
      <c r="H785">
        <v>0</v>
      </c>
      <c r="I785">
        <v>0</v>
      </c>
      <c r="J785">
        <v>0</v>
      </c>
      <c r="K785">
        <v>0</v>
      </c>
      <c r="L785">
        <v>4</v>
      </c>
      <c r="M785">
        <v>0</v>
      </c>
      <c r="N785">
        <v>0</v>
      </c>
      <c r="O785">
        <v>0</v>
      </c>
      <c r="P785">
        <v>1040000</v>
      </c>
      <c r="Q785">
        <v>1.012951663276127E-2</v>
      </c>
    </row>
    <row r="786" spans="1:17" x14ac:dyDescent="0.25">
      <c r="A786" t="str">
        <f t="shared" ca="1" si="12"/>
        <v>CUNDINAMARCA;LA CALERA;MICRO</v>
      </c>
      <c r="B786" t="str">
        <f ca="1">+IFERROR(_xlfn.XLOOKUP(C786,DIVIPOLA!G:G,DIVIPOLA!F:F),C786)</f>
        <v>CUNDINAMARCA</v>
      </c>
      <c r="C786" t="s">
        <v>29</v>
      </c>
      <c r="D786" t="s">
        <v>189</v>
      </c>
      <c r="E786" t="s">
        <v>334</v>
      </c>
      <c r="F786">
        <v>4</v>
      </c>
      <c r="G786">
        <v>1.02827763496144</v>
      </c>
      <c r="H786">
        <v>0</v>
      </c>
      <c r="I786">
        <v>0</v>
      </c>
      <c r="J786">
        <v>7</v>
      </c>
      <c r="K786">
        <v>3</v>
      </c>
      <c r="L786">
        <v>16</v>
      </c>
      <c r="M786">
        <v>2</v>
      </c>
      <c r="N786">
        <v>42</v>
      </c>
      <c r="O786">
        <v>0</v>
      </c>
      <c r="P786">
        <v>17920175</v>
      </c>
      <c r="Q786">
        <v>0.17454106800432001</v>
      </c>
    </row>
    <row r="787" spans="1:17" x14ac:dyDescent="0.25">
      <c r="A787" t="str">
        <f t="shared" ca="1" si="12"/>
        <v>CUNDINAMARCA;LA MESA;MICRO</v>
      </c>
      <c r="B787" t="str">
        <f ca="1">+IFERROR(_xlfn.XLOOKUP(C787,DIVIPOLA!G:G,DIVIPOLA!F:F),C787)</f>
        <v>CUNDINAMARCA</v>
      </c>
      <c r="C787" t="s">
        <v>29</v>
      </c>
      <c r="D787" t="s">
        <v>190</v>
      </c>
      <c r="E787" t="s">
        <v>334</v>
      </c>
      <c r="F787">
        <v>4</v>
      </c>
      <c r="G787">
        <v>1.02827763496144</v>
      </c>
      <c r="H787">
        <v>0</v>
      </c>
      <c r="I787">
        <v>0</v>
      </c>
      <c r="J787">
        <v>0</v>
      </c>
      <c r="K787">
        <v>4</v>
      </c>
      <c r="L787">
        <v>5</v>
      </c>
      <c r="M787">
        <v>2</v>
      </c>
      <c r="N787">
        <v>5</v>
      </c>
      <c r="O787">
        <v>2</v>
      </c>
      <c r="P787">
        <v>5970250</v>
      </c>
      <c r="Q787">
        <v>5.8149756419945187E-2</v>
      </c>
    </row>
    <row r="788" spans="1:17" x14ac:dyDescent="0.25">
      <c r="A788" t="str">
        <f t="shared" ca="1" si="12"/>
        <v>CUNDINAMARCA;MADRID;MICRO</v>
      </c>
      <c r="B788" t="str">
        <f ca="1">+IFERROR(_xlfn.XLOOKUP(C788,DIVIPOLA!G:G,DIVIPOLA!F:F),C788)</f>
        <v>CUNDINAMARCA</v>
      </c>
      <c r="C788" t="s">
        <v>29</v>
      </c>
      <c r="D788" t="s">
        <v>191</v>
      </c>
      <c r="E788" t="s">
        <v>334</v>
      </c>
      <c r="F788">
        <v>6</v>
      </c>
      <c r="G788">
        <v>1.5424164524421591</v>
      </c>
      <c r="H788">
        <v>0</v>
      </c>
      <c r="I788">
        <v>0</v>
      </c>
      <c r="J788">
        <v>4</v>
      </c>
      <c r="K788">
        <v>6</v>
      </c>
      <c r="L788">
        <v>18</v>
      </c>
      <c r="M788">
        <v>15</v>
      </c>
      <c r="N788">
        <v>1</v>
      </c>
      <c r="O788">
        <v>0</v>
      </c>
      <c r="P788">
        <v>15479100</v>
      </c>
      <c r="Q788">
        <v>0.15076519318286061</v>
      </c>
    </row>
    <row r="789" spans="1:17" x14ac:dyDescent="0.25">
      <c r="A789" t="str">
        <f t="shared" ca="1" si="12"/>
        <v>CUNDINAMARCA;MOSQUERA;MICRO</v>
      </c>
      <c r="B789" t="str">
        <f ca="1">+IFERROR(_xlfn.XLOOKUP(C789,DIVIPOLA!G:G,DIVIPOLA!F:F),C789)</f>
        <v>CUNDINAMARCA</v>
      </c>
      <c r="C789" t="s">
        <v>29</v>
      </c>
      <c r="D789" t="s">
        <v>193</v>
      </c>
      <c r="E789" t="s">
        <v>334</v>
      </c>
      <c r="F789">
        <v>6</v>
      </c>
      <c r="G789">
        <v>1.5424164524421591</v>
      </c>
      <c r="H789">
        <v>0</v>
      </c>
      <c r="I789">
        <v>0</v>
      </c>
      <c r="J789">
        <v>2</v>
      </c>
      <c r="K789">
        <v>1</v>
      </c>
      <c r="L789">
        <v>1</v>
      </c>
      <c r="M789">
        <v>0</v>
      </c>
      <c r="N789">
        <v>6</v>
      </c>
      <c r="O789">
        <v>3</v>
      </c>
      <c r="P789">
        <v>3705000</v>
      </c>
      <c r="Q789">
        <v>3.6086403004212043E-2</v>
      </c>
    </row>
    <row r="790" spans="1:17" x14ac:dyDescent="0.25">
      <c r="A790" t="str">
        <f t="shared" ca="1" si="12"/>
        <v>CUNDINAMARCA;PACHO;MICRO</v>
      </c>
      <c r="B790" t="str">
        <f ca="1">+IFERROR(_xlfn.XLOOKUP(C790,DIVIPOLA!G:G,DIVIPOLA!F:F),C790)</f>
        <v>CUNDINAMARCA</v>
      </c>
      <c r="C790" t="s">
        <v>29</v>
      </c>
      <c r="D790" t="s">
        <v>194</v>
      </c>
      <c r="E790" t="s">
        <v>334</v>
      </c>
      <c r="F790">
        <v>1</v>
      </c>
      <c r="G790">
        <v>0.25706940874035988</v>
      </c>
      <c r="H790">
        <v>0</v>
      </c>
      <c r="I790">
        <v>0</v>
      </c>
      <c r="J790">
        <v>0</v>
      </c>
      <c r="K790">
        <v>4</v>
      </c>
      <c r="L790">
        <v>0</v>
      </c>
      <c r="M790">
        <v>0</v>
      </c>
      <c r="N790">
        <v>0</v>
      </c>
      <c r="O790">
        <v>0</v>
      </c>
      <c r="P790">
        <v>2080000</v>
      </c>
      <c r="Q790">
        <v>2.0259033265522551E-2</v>
      </c>
    </row>
    <row r="791" spans="1:17" x14ac:dyDescent="0.25">
      <c r="A791" t="str">
        <f t="shared" ca="1" si="12"/>
        <v>CUNDINAMARCA;SAN JUAN DE RIOSECO;MICRO</v>
      </c>
      <c r="B791" t="str">
        <f ca="1">+IFERROR(_xlfn.XLOOKUP(C791,DIVIPOLA!G:G,DIVIPOLA!F:F),C791)</f>
        <v>CUNDINAMARCA</v>
      </c>
      <c r="C791" t="s">
        <v>29</v>
      </c>
      <c r="D791" t="s">
        <v>196</v>
      </c>
      <c r="E791" t="s">
        <v>334</v>
      </c>
      <c r="F791">
        <v>1</v>
      </c>
      <c r="G791">
        <v>0.25706940874035988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3</v>
      </c>
      <c r="P791">
        <v>975000</v>
      </c>
      <c r="Q791">
        <v>9.4964218432136947E-3</v>
      </c>
    </row>
    <row r="792" spans="1:17" x14ac:dyDescent="0.25">
      <c r="A792" t="str">
        <f t="shared" ca="1" si="12"/>
        <v>CUNDINAMARCA;SESQUILÉ;MICRO</v>
      </c>
      <c r="B792" t="str">
        <f ca="1">+IFERROR(_xlfn.XLOOKUP(C792,DIVIPOLA!G:G,DIVIPOLA!F:F),C792)</f>
        <v>CUNDINAMARCA</v>
      </c>
      <c r="C792" t="s">
        <v>29</v>
      </c>
      <c r="D792" t="s">
        <v>197</v>
      </c>
      <c r="E792" t="s">
        <v>334</v>
      </c>
      <c r="F792">
        <v>1</v>
      </c>
      <c r="G792">
        <v>0.25706940874035988</v>
      </c>
      <c r="H792">
        <v>0</v>
      </c>
      <c r="I792">
        <v>0</v>
      </c>
      <c r="J792">
        <v>0</v>
      </c>
      <c r="K792">
        <v>0</v>
      </c>
      <c r="L792">
        <v>11</v>
      </c>
      <c r="M792">
        <v>0</v>
      </c>
      <c r="N792">
        <v>0</v>
      </c>
      <c r="O792">
        <v>0</v>
      </c>
      <c r="P792">
        <v>2860000</v>
      </c>
      <c r="Q792">
        <v>2.785617074009351E-2</v>
      </c>
    </row>
    <row r="793" spans="1:17" x14ac:dyDescent="0.25">
      <c r="A793" t="str">
        <f t="shared" ca="1" si="12"/>
        <v>CUNDINAMARCA;SOACHA;MICRO</v>
      </c>
      <c r="B793" t="str">
        <f ca="1">+IFERROR(_xlfn.XLOOKUP(C793,DIVIPOLA!G:G,DIVIPOLA!F:F),C793)</f>
        <v>CUNDINAMARCA</v>
      </c>
      <c r="C793" t="s">
        <v>29</v>
      </c>
      <c r="D793" t="s">
        <v>200</v>
      </c>
      <c r="E793" t="s">
        <v>334</v>
      </c>
      <c r="F793">
        <v>9</v>
      </c>
      <c r="G793">
        <v>2.3136246786632388</v>
      </c>
      <c r="H793">
        <v>0</v>
      </c>
      <c r="I793">
        <v>0</v>
      </c>
      <c r="J793">
        <v>19</v>
      </c>
      <c r="K793">
        <v>11</v>
      </c>
      <c r="L793">
        <v>10</v>
      </c>
      <c r="M793">
        <v>13</v>
      </c>
      <c r="N793">
        <v>60</v>
      </c>
      <c r="O793">
        <v>7</v>
      </c>
      <c r="P793">
        <v>35651850</v>
      </c>
      <c r="Q793">
        <v>0.34724616111895201</v>
      </c>
    </row>
    <row r="794" spans="1:17" x14ac:dyDescent="0.25">
      <c r="A794" t="str">
        <f t="shared" ca="1" si="12"/>
        <v>CUNDINAMARCA;SOPÓ;MICRO</v>
      </c>
      <c r="B794" t="str">
        <f ca="1">+IFERROR(_xlfn.XLOOKUP(C794,DIVIPOLA!G:G,DIVIPOLA!F:F),C794)</f>
        <v>CUNDINAMARCA</v>
      </c>
      <c r="C794" t="s">
        <v>29</v>
      </c>
      <c r="D794" t="s">
        <v>201</v>
      </c>
      <c r="E794" t="s">
        <v>334</v>
      </c>
      <c r="F794">
        <v>2</v>
      </c>
      <c r="G794">
        <v>0.51413881748071977</v>
      </c>
      <c r="H794">
        <v>0</v>
      </c>
      <c r="I794">
        <v>0</v>
      </c>
      <c r="J794">
        <v>2</v>
      </c>
      <c r="K794">
        <v>4</v>
      </c>
      <c r="L794">
        <v>7</v>
      </c>
      <c r="M794">
        <v>0</v>
      </c>
      <c r="N794">
        <v>2</v>
      </c>
      <c r="O794">
        <v>0</v>
      </c>
      <c r="P794">
        <v>5070000</v>
      </c>
      <c r="Q794">
        <v>4.938139358471122E-2</v>
      </c>
    </row>
    <row r="795" spans="1:17" x14ac:dyDescent="0.25">
      <c r="A795" t="str">
        <f t="shared" ca="1" si="12"/>
        <v>CUNDINAMARCA;SUBACHOQUE;MICRO</v>
      </c>
      <c r="B795" t="str">
        <f ca="1">+IFERROR(_xlfn.XLOOKUP(C795,DIVIPOLA!G:G,DIVIPOLA!F:F),C795)</f>
        <v>CUNDINAMARCA</v>
      </c>
      <c r="C795" t="s">
        <v>29</v>
      </c>
      <c r="D795" t="s">
        <v>202</v>
      </c>
      <c r="E795" t="s">
        <v>334</v>
      </c>
      <c r="F795">
        <v>1</v>
      </c>
      <c r="G795">
        <v>0.25706940874035988</v>
      </c>
      <c r="H795">
        <v>0</v>
      </c>
      <c r="I795">
        <v>0</v>
      </c>
      <c r="J795">
        <v>0</v>
      </c>
      <c r="K795">
        <v>6</v>
      </c>
      <c r="L795">
        <v>0</v>
      </c>
      <c r="M795">
        <v>0</v>
      </c>
      <c r="N795">
        <v>0</v>
      </c>
      <c r="O795">
        <v>0</v>
      </c>
      <c r="P795">
        <v>3120000</v>
      </c>
      <c r="Q795">
        <v>3.038854989828383E-2</v>
      </c>
    </row>
    <row r="796" spans="1:17" x14ac:dyDescent="0.25">
      <c r="A796" t="str">
        <f t="shared" ca="1" si="12"/>
        <v>CUNDINAMARCA;TABIO;MICRO</v>
      </c>
      <c r="B796" t="str">
        <f ca="1">+IFERROR(_xlfn.XLOOKUP(C796,DIVIPOLA!G:G,DIVIPOLA!F:F),C796)</f>
        <v>CUNDINAMARCA</v>
      </c>
      <c r="C796" t="s">
        <v>29</v>
      </c>
      <c r="D796" t="s">
        <v>203</v>
      </c>
      <c r="E796" t="s">
        <v>334</v>
      </c>
      <c r="F796">
        <v>1</v>
      </c>
      <c r="G796">
        <v>0.25706940874035988</v>
      </c>
      <c r="H796">
        <v>0</v>
      </c>
      <c r="I796">
        <v>0</v>
      </c>
      <c r="J796">
        <v>0</v>
      </c>
      <c r="K796">
        <v>0</v>
      </c>
      <c r="L796">
        <v>2</v>
      </c>
      <c r="M796">
        <v>0</v>
      </c>
      <c r="N796">
        <v>4</v>
      </c>
      <c r="O796">
        <v>0</v>
      </c>
      <c r="P796">
        <v>1300000</v>
      </c>
      <c r="Q796">
        <v>1.26618957909516E-2</v>
      </c>
    </row>
    <row r="797" spans="1:17" x14ac:dyDescent="0.25">
      <c r="A797" t="str">
        <f t="shared" ca="1" si="12"/>
        <v>CUNDINAMARCA;TENJO;MICRO</v>
      </c>
      <c r="B797" t="str">
        <f ca="1">+IFERROR(_xlfn.XLOOKUP(C797,DIVIPOLA!G:G,DIVIPOLA!F:F),C797)</f>
        <v>CUNDINAMARCA</v>
      </c>
      <c r="C797" t="s">
        <v>29</v>
      </c>
      <c r="D797" t="s">
        <v>204</v>
      </c>
      <c r="E797" t="s">
        <v>334</v>
      </c>
      <c r="F797">
        <v>1</v>
      </c>
      <c r="G797">
        <v>0.25706940874035988</v>
      </c>
      <c r="H797">
        <v>0</v>
      </c>
      <c r="I797">
        <v>0</v>
      </c>
      <c r="J797">
        <v>0</v>
      </c>
      <c r="K797">
        <v>2</v>
      </c>
      <c r="L797">
        <v>0</v>
      </c>
      <c r="M797">
        <v>0</v>
      </c>
      <c r="N797">
        <v>0</v>
      </c>
      <c r="O797">
        <v>0</v>
      </c>
      <c r="P797">
        <v>1138800</v>
      </c>
      <c r="Q797">
        <v>1.1091820712873599E-2</v>
      </c>
    </row>
    <row r="798" spans="1:17" x14ac:dyDescent="0.25">
      <c r="A798" t="str">
        <f t="shared" ca="1" si="12"/>
        <v>CUNDINAMARCA;TOCANCIPÁ;MICRO</v>
      </c>
      <c r="B798" t="str">
        <f ca="1">+IFERROR(_xlfn.XLOOKUP(C798,DIVIPOLA!G:G,DIVIPOLA!F:F),C798)</f>
        <v>CUNDINAMARCA</v>
      </c>
      <c r="C798" t="s">
        <v>29</v>
      </c>
      <c r="D798" t="s">
        <v>206</v>
      </c>
      <c r="E798" t="s">
        <v>334</v>
      </c>
      <c r="F798">
        <v>3</v>
      </c>
      <c r="G798">
        <v>0.77120822622107965</v>
      </c>
      <c r="H798">
        <v>0</v>
      </c>
      <c r="I798">
        <v>0</v>
      </c>
      <c r="J798">
        <v>8</v>
      </c>
      <c r="K798">
        <v>8</v>
      </c>
      <c r="L798">
        <v>5</v>
      </c>
      <c r="M798">
        <v>12</v>
      </c>
      <c r="N798">
        <v>5</v>
      </c>
      <c r="O798">
        <v>0</v>
      </c>
      <c r="P798">
        <v>14729000</v>
      </c>
      <c r="Q798">
        <v>0.14345927931148161</v>
      </c>
    </row>
    <row r="799" spans="1:17" x14ac:dyDescent="0.25">
      <c r="A799" t="str">
        <f t="shared" ca="1" si="12"/>
        <v>CUNDINAMARCA;UBAQUE;MICRO</v>
      </c>
      <c r="B799" t="str">
        <f ca="1">+IFERROR(_xlfn.XLOOKUP(C799,DIVIPOLA!G:G,DIVIPOLA!F:F),C799)</f>
        <v>CUNDINAMARCA</v>
      </c>
      <c r="C799" t="s">
        <v>29</v>
      </c>
      <c r="D799" t="s">
        <v>207</v>
      </c>
      <c r="E799" t="s">
        <v>334</v>
      </c>
      <c r="F799">
        <v>1</v>
      </c>
      <c r="G799">
        <v>0.25706940874035988</v>
      </c>
      <c r="H799">
        <v>0</v>
      </c>
      <c r="I799">
        <v>0</v>
      </c>
      <c r="J799">
        <v>0</v>
      </c>
      <c r="K799">
        <v>0</v>
      </c>
      <c r="L799">
        <v>1</v>
      </c>
      <c r="M799">
        <v>0</v>
      </c>
      <c r="N799">
        <v>1</v>
      </c>
      <c r="O799">
        <v>0</v>
      </c>
      <c r="P799">
        <v>498225</v>
      </c>
      <c r="Q799">
        <v>4.8526715618821981E-3</v>
      </c>
    </row>
    <row r="800" spans="1:17" x14ac:dyDescent="0.25">
      <c r="A800" t="str">
        <f t="shared" ca="1" si="12"/>
        <v>CUNDINAMARCA;VILLA DE SAN DIEGO DE UBATÉ;MICRO</v>
      </c>
      <c r="B800" t="str">
        <f ca="1">+IFERROR(_xlfn.XLOOKUP(C800,DIVIPOLA!G:G,DIVIPOLA!F:F),C800)</f>
        <v>CUNDINAMARCA</v>
      </c>
      <c r="C800" t="s">
        <v>29</v>
      </c>
      <c r="D800" t="s">
        <v>208</v>
      </c>
      <c r="E800" t="s">
        <v>334</v>
      </c>
      <c r="F800">
        <v>1</v>
      </c>
      <c r="G800">
        <v>0.25706940874035988</v>
      </c>
      <c r="H800">
        <v>0</v>
      </c>
      <c r="I800">
        <v>0</v>
      </c>
      <c r="J800">
        <v>0</v>
      </c>
      <c r="K800">
        <v>0</v>
      </c>
      <c r="L800">
        <v>2</v>
      </c>
      <c r="M800">
        <v>0</v>
      </c>
      <c r="N800">
        <v>0</v>
      </c>
      <c r="O800">
        <v>0</v>
      </c>
      <c r="P800">
        <v>520000</v>
      </c>
      <c r="Q800">
        <v>5.0647583163806369E-3</v>
      </c>
    </row>
    <row r="801" spans="1:17" x14ac:dyDescent="0.25">
      <c r="A801" t="str">
        <f t="shared" ca="1" si="12"/>
        <v>CUNDINAMARCA;VILLETA;MICRO</v>
      </c>
      <c r="B801" t="str">
        <f ca="1">+IFERROR(_xlfn.XLOOKUP(C801,DIVIPOLA!G:G,DIVIPOLA!F:F),C801)</f>
        <v>CUNDINAMARCA</v>
      </c>
      <c r="C801" t="s">
        <v>29</v>
      </c>
      <c r="D801" t="s">
        <v>210</v>
      </c>
      <c r="E801" t="s">
        <v>334</v>
      </c>
      <c r="F801">
        <v>2</v>
      </c>
      <c r="G801">
        <v>0.51413881748071977</v>
      </c>
      <c r="H801">
        <v>0</v>
      </c>
      <c r="I801">
        <v>0</v>
      </c>
      <c r="J801">
        <v>2</v>
      </c>
      <c r="K801">
        <v>1</v>
      </c>
      <c r="L801">
        <v>2</v>
      </c>
      <c r="M801">
        <v>0</v>
      </c>
      <c r="N801">
        <v>1</v>
      </c>
      <c r="O801">
        <v>0</v>
      </c>
      <c r="P801">
        <v>2015000</v>
      </c>
      <c r="Q801">
        <v>1.962593847597497E-2</v>
      </c>
    </row>
    <row r="802" spans="1:17" x14ac:dyDescent="0.25">
      <c r="A802" t="str">
        <f t="shared" ca="1" si="12"/>
        <v>CUNDINAMARCA;ZIPAQUIRÁ;MICRO</v>
      </c>
      <c r="B802" t="str">
        <f ca="1">+IFERROR(_xlfn.XLOOKUP(C802,DIVIPOLA!G:G,DIVIPOLA!F:F),C802)</f>
        <v>CUNDINAMARCA</v>
      </c>
      <c r="C802" t="s">
        <v>29</v>
      </c>
      <c r="D802" t="s">
        <v>211</v>
      </c>
      <c r="E802" t="s">
        <v>334</v>
      </c>
      <c r="F802">
        <v>11</v>
      </c>
      <c r="G802">
        <v>2.8277634961439588</v>
      </c>
      <c r="H802">
        <v>0</v>
      </c>
      <c r="I802">
        <v>0</v>
      </c>
      <c r="J802">
        <v>23</v>
      </c>
      <c r="K802">
        <v>28</v>
      </c>
      <c r="L802">
        <v>17</v>
      </c>
      <c r="M802">
        <v>0</v>
      </c>
      <c r="N802">
        <v>8</v>
      </c>
      <c r="O802">
        <v>6</v>
      </c>
      <c r="P802">
        <v>32077500</v>
      </c>
      <c r="Q802">
        <v>0.31243227864173062</v>
      </c>
    </row>
    <row r="803" spans="1:17" x14ac:dyDescent="0.25">
      <c r="A803" t="str">
        <f t="shared" ca="1" si="12"/>
        <v>CÓRDOBA;AYAPEL;MICRO</v>
      </c>
      <c r="B803" t="str">
        <f ca="1">+IFERROR(_xlfn.XLOOKUP(C803,DIVIPOLA!G:G,DIVIPOLA!F:F),C803)</f>
        <v>CÓRDOBA</v>
      </c>
      <c r="C803" t="s">
        <v>30</v>
      </c>
      <c r="D803" t="s">
        <v>212</v>
      </c>
      <c r="E803" t="s">
        <v>334</v>
      </c>
      <c r="F803">
        <v>1</v>
      </c>
      <c r="G803">
        <v>1.1111111111111109</v>
      </c>
      <c r="H803">
        <v>0</v>
      </c>
      <c r="I803">
        <v>0</v>
      </c>
      <c r="J803">
        <v>0</v>
      </c>
      <c r="K803">
        <v>1</v>
      </c>
      <c r="L803">
        <v>0</v>
      </c>
      <c r="M803">
        <v>4</v>
      </c>
      <c r="N803">
        <v>0</v>
      </c>
      <c r="O803">
        <v>0</v>
      </c>
      <c r="P803">
        <v>2080000</v>
      </c>
      <c r="Q803">
        <v>2.7043680360938481E-2</v>
      </c>
    </row>
    <row r="804" spans="1:17" x14ac:dyDescent="0.25">
      <c r="A804" t="str">
        <f t="shared" ca="1" si="12"/>
        <v>CÓRDOBA;CERETÉ;MICRO</v>
      </c>
      <c r="B804" t="str">
        <f ca="1">+IFERROR(_xlfn.XLOOKUP(C804,DIVIPOLA!G:G,DIVIPOLA!F:F),C804)</f>
        <v>CÓRDOBA</v>
      </c>
      <c r="C804" t="s">
        <v>30</v>
      </c>
      <c r="D804" t="s">
        <v>213</v>
      </c>
      <c r="E804" t="s">
        <v>334</v>
      </c>
      <c r="F804">
        <v>2</v>
      </c>
      <c r="G804">
        <v>2.2222222222222219</v>
      </c>
      <c r="H804">
        <v>0</v>
      </c>
      <c r="I804">
        <v>0</v>
      </c>
      <c r="J804">
        <v>0</v>
      </c>
      <c r="K804">
        <v>1</v>
      </c>
      <c r="L804">
        <v>2</v>
      </c>
      <c r="M804">
        <v>0</v>
      </c>
      <c r="N804">
        <v>4</v>
      </c>
      <c r="O804">
        <v>0</v>
      </c>
      <c r="P804">
        <v>1820000</v>
      </c>
      <c r="Q804">
        <v>2.366322031582117E-2</v>
      </c>
    </row>
    <row r="805" spans="1:17" x14ac:dyDescent="0.25">
      <c r="A805" t="str">
        <f t="shared" ca="1" si="12"/>
        <v>CÓRDOBA;CIÉNAGA DE ORO;MICRO</v>
      </c>
      <c r="B805" t="str">
        <f ca="1">+IFERROR(_xlfn.XLOOKUP(C805,DIVIPOLA!G:G,DIVIPOLA!F:F),C805)</f>
        <v>CÓRDOBA</v>
      </c>
      <c r="C805" t="s">
        <v>30</v>
      </c>
      <c r="D805" t="s">
        <v>215</v>
      </c>
      <c r="E805" t="s">
        <v>334</v>
      </c>
      <c r="F805">
        <v>1</v>
      </c>
      <c r="G805">
        <v>1.1111111111111109</v>
      </c>
      <c r="H805">
        <v>0</v>
      </c>
      <c r="I805">
        <v>0</v>
      </c>
      <c r="J805">
        <v>1</v>
      </c>
      <c r="K805">
        <v>0</v>
      </c>
      <c r="L805">
        <v>2</v>
      </c>
      <c r="M805">
        <v>0</v>
      </c>
      <c r="N805">
        <v>0</v>
      </c>
      <c r="O805">
        <v>0</v>
      </c>
      <c r="P805">
        <v>996450</v>
      </c>
      <c r="Q805">
        <v>1.295561312291209E-2</v>
      </c>
    </row>
    <row r="806" spans="1:17" x14ac:dyDescent="0.25">
      <c r="A806" t="str">
        <f t="shared" ca="1" si="12"/>
        <v>CÓRDOBA;MONTELÍBANO;MICRO</v>
      </c>
      <c r="B806" t="str">
        <f ca="1">+IFERROR(_xlfn.XLOOKUP(C806,DIVIPOLA!G:G,DIVIPOLA!F:F),C806)</f>
        <v>CÓRDOBA</v>
      </c>
      <c r="C806" t="s">
        <v>30</v>
      </c>
      <c r="D806" t="s">
        <v>217</v>
      </c>
      <c r="E806" t="s">
        <v>334</v>
      </c>
      <c r="F806">
        <v>3</v>
      </c>
      <c r="G806">
        <v>3.333333333333333</v>
      </c>
      <c r="H806">
        <v>0</v>
      </c>
      <c r="I806">
        <v>0</v>
      </c>
      <c r="J806">
        <v>1</v>
      </c>
      <c r="K806">
        <v>1</v>
      </c>
      <c r="L806">
        <v>0</v>
      </c>
      <c r="M806">
        <v>3</v>
      </c>
      <c r="N806">
        <v>0</v>
      </c>
      <c r="O806">
        <v>4</v>
      </c>
      <c r="P806">
        <v>3380000</v>
      </c>
      <c r="Q806">
        <v>4.3945980586525032E-2</v>
      </c>
    </row>
    <row r="807" spans="1:17" x14ac:dyDescent="0.25">
      <c r="A807" t="str">
        <f t="shared" ca="1" si="12"/>
        <v>CÓRDOBA;MONTERÍA;MICRO</v>
      </c>
      <c r="B807" t="str">
        <f ca="1">+IFERROR(_xlfn.XLOOKUP(C807,DIVIPOLA!G:G,DIVIPOLA!F:F),C807)</f>
        <v>CÓRDOBA</v>
      </c>
      <c r="C807" t="s">
        <v>30</v>
      </c>
      <c r="D807" t="s">
        <v>218</v>
      </c>
      <c r="E807" t="s">
        <v>334</v>
      </c>
      <c r="F807">
        <v>14</v>
      </c>
      <c r="G807">
        <v>15.555555555555561</v>
      </c>
      <c r="H807">
        <v>0</v>
      </c>
      <c r="I807">
        <v>0</v>
      </c>
      <c r="J807">
        <v>20</v>
      </c>
      <c r="K807">
        <v>22</v>
      </c>
      <c r="L807">
        <v>9</v>
      </c>
      <c r="M807">
        <v>7</v>
      </c>
      <c r="N807">
        <v>40</v>
      </c>
      <c r="O807">
        <v>12</v>
      </c>
      <c r="P807">
        <v>36689250</v>
      </c>
      <c r="Q807">
        <v>0.47702516811661638</v>
      </c>
    </row>
    <row r="808" spans="1:17" x14ac:dyDescent="0.25">
      <c r="A808" t="str">
        <f t="shared" ca="1" si="12"/>
        <v>GUAVIARE;SAN JOSÉ DEL GUAVIARE;MICRO</v>
      </c>
      <c r="B808" t="str">
        <f ca="1">+IFERROR(_xlfn.XLOOKUP(C808,DIVIPOLA!G:G,DIVIPOLA!F:F),C808)</f>
        <v>GUAVIARE</v>
      </c>
      <c r="C808" t="s">
        <v>31</v>
      </c>
      <c r="D808" t="s">
        <v>223</v>
      </c>
      <c r="E808" t="s">
        <v>334</v>
      </c>
      <c r="F808">
        <v>1</v>
      </c>
      <c r="G808">
        <v>33.333333333333329</v>
      </c>
      <c r="H808">
        <v>0</v>
      </c>
      <c r="I808">
        <v>0</v>
      </c>
      <c r="J808">
        <v>1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390000</v>
      </c>
      <c r="Q808">
        <v>2.870813397129186</v>
      </c>
    </row>
    <row r="809" spans="1:17" x14ac:dyDescent="0.25">
      <c r="A809" t="str">
        <f t="shared" ca="1" si="12"/>
        <v>HUILA;CAMPOALEGRE;MICRO</v>
      </c>
      <c r="B809" t="str">
        <f ca="1">+IFERROR(_xlfn.XLOOKUP(C809,DIVIPOLA!G:G,DIVIPOLA!F:F),C809)</f>
        <v>HUILA</v>
      </c>
      <c r="C809" t="s">
        <v>32</v>
      </c>
      <c r="D809" t="s">
        <v>224</v>
      </c>
      <c r="E809" t="s">
        <v>334</v>
      </c>
      <c r="F809">
        <v>1</v>
      </c>
      <c r="G809">
        <v>1.1235955056179781</v>
      </c>
      <c r="H809">
        <v>0</v>
      </c>
      <c r="I809">
        <v>0</v>
      </c>
      <c r="J809">
        <v>2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854100</v>
      </c>
      <c r="Q809">
        <v>3.4756001758431507E-2</v>
      </c>
    </row>
    <row r="810" spans="1:17" x14ac:dyDescent="0.25">
      <c r="A810" t="str">
        <f t="shared" ca="1" si="12"/>
        <v>HUILA;NEIVA;MICRO</v>
      </c>
      <c r="B810" t="str">
        <f ca="1">+IFERROR(_xlfn.XLOOKUP(C810,DIVIPOLA!G:G,DIVIPOLA!F:F),C810)</f>
        <v>HUILA</v>
      </c>
      <c r="C810" t="s">
        <v>32</v>
      </c>
      <c r="D810" t="s">
        <v>227</v>
      </c>
      <c r="E810" t="s">
        <v>334</v>
      </c>
      <c r="F810">
        <v>21</v>
      </c>
      <c r="G810">
        <v>23.59550561797753</v>
      </c>
      <c r="H810">
        <v>5</v>
      </c>
      <c r="I810">
        <v>0</v>
      </c>
      <c r="J810">
        <v>44</v>
      </c>
      <c r="K810">
        <v>54</v>
      </c>
      <c r="L810">
        <v>50</v>
      </c>
      <c r="M810">
        <v>12</v>
      </c>
      <c r="N810">
        <v>32</v>
      </c>
      <c r="O810">
        <v>10</v>
      </c>
      <c r="P810">
        <v>76315200</v>
      </c>
      <c r="Q810">
        <v>3.105504303237387</v>
      </c>
    </row>
    <row r="811" spans="1:17" x14ac:dyDescent="0.25">
      <c r="A811" t="str">
        <f t="shared" ca="1" si="12"/>
        <v>HUILA;PALERMO;MICRO</v>
      </c>
      <c r="B811" t="str">
        <f ca="1">+IFERROR(_xlfn.XLOOKUP(C811,DIVIPOLA!G:G,DIVIPOLA!F:F),C811)</f>
        <v>HUILA</v>
      </c>
      <c r="C811" t="s">
        <v>32</v>
      </c>
      <c r="D811" t="s">
        <v>228</v>
      </c>
      <c r="E811" t="s">
        <v>334</v>
      </c>
      <c r="F811">
        <v>2</v>
      </c>
      <c r="G811">
        <v>2.2471910112359552</v>
      </c>
      <c r="H811">
        <v>0</v>
      </c>
      <c r="I811">
        <v>0</v>
      </c>
      <c r="J811">
        <v>5</v>
      </c>
      <c r="K811">
        <v>0</v>
      </c>
      <c r="L811">
        <v>0</v>
      </c>
      <c r="M811">
        <v>0</v>
      </c>
      <c r="N811">
        <v>5</v>
      </c>
      <c r="O811">
        <v>4</v>
      </c>
      <c r="P811">
        <v>4342325</v>
      </c>
      <c r="Q811">
        <v>0.17670279280608961</v>
      </c>
    </row>
    <row r="812" spans="1:17" x14ac:dyDescent="0.25">
      <c r="A812" t="str">
        <f t="shared" ca="1" si="12"/>
        <v>HUILA;PITALITO;MICRO</v>
      </c>
      <c r="B812" t="str">
        <f ca="1">+IFERROR(_xlfn.XLOOKUP(C812,DIVIPOLA!G:G,DIVIPOLA!F:F),C812)</f>
        <v>HUILA</v>
      </c>
      <c r="C812" t="s">
        <v>32</v>
      </c>
      <c r="D812" t="s">
        <v>230</v>
      </c>
      <c r="E812" t="s">
        <v>334</v>
      </c>
      <c r="F812">
        <v>6</v>
      </c>
      <c r="G812">
        <v>6.7415730337078648</v>
      </c>
      <c r="H812">
        <v>0</v>
      </c>
      <c r="I812">
        <v>0</v>
      </c>
      <c r="J812">
        <v>0</v>
      </c>
      <c r="K812">
        <v>18</v>
      </c>
      <c r="L812">
        <v>0</v>
      </c>
      <c r="M812">
        <v>8</v>
      </c>
      <c r="N812">
        <v>2</v>
      </c>
      <c r="O812">
        <v>0</v>
      </c>
      <c r="P812">
        <v>13092300</v>
      </c>
      <c r="Q812">
        <v>0.53276665709157334</v>
      </c>
    </row>
    <row r="813" spans="1:17" x14ac:dyDescent="0.25">
      <c r="A813" t="str">
        <f t="shared" ca="1" si="12"/>
        <v>HUILA;RIVERA;MICRO</v>
      </c>
      <c r="B813" t="str">
        <f ca="1">+IFERROR(_xlfn.XLOOKUP(C813,DIVIPOLA!G:G,DIVIPOLA!F:F),C813)</f>
        <v>HUILA</v>
      </c>
      <c r="C813" t="s">
        <v>32</v>
      </c>
      <c r="D813" t="s">
        <v>231</v>
      </c>
      <c r="E813" t="s">
        <v>334</v>
      </c>
      <c r="F813">
        <v>3</v>
      </c>
      <c r="G813">
        <v>3.3707865168539319</v>
      </c>
      <c r="H813">
        <v>0</v>
      </c>
      <c r="I813">
        <v>0</v>
      </c>
      <c r="J813">
        <v>0</v>
      </c>
      <c r="K813">
        <v>0</v>
      </c>
      <c r="L813">
        <v>9</v>
      </c>
      <c r="M813">
        <v>2</v>
      </c>
      <c r="N813">
        <v>0</v>
      </c>
      <c r="O813">
        <v>2</v>
      </c>
      <c r="P813">
        <v>3831750</v>
      </c>
      <c r="Q813">
        <v>0.1559258982998126</v>
      </c>
    </row>
    <row r="814" spans="1:17" x14ac:dyDescent="0.25">
      <c r="A814" t="str">
        <f t="shared" ca="1" si="12"/>
        <v>LA_GUAJIRA;MAICAO;MICRO</v>
      </c>
      <c r="B814" t="str">
        <f ca="1">+IFERROR(_xlfn.XLOOKUP(C814,DIVIPOLA!G:G,DIVIPOLA!F:F),C814)</f>
        <v>LA_GUAJIRA</v>
      </c>
      <c r="C814" t="s">
        <v>1187</v>
      </c>
      <c r="D814" t="s">
        <v>234</v>
      </c>
      <c r="E814" t="s">
        <v>334</v>
      </c>
      <c r="F814">
        <v>1</v>
      </c>
      <c r="G814">
        <v>7.6923076923076934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1</v>
      </c>
      <c r="O814">
        <v>1</v>
      </c>
      <c r="P814">
        <v>520000</v>
      </c>
      <c r="Q814">
        <v>9.7893035950605625E-2</v>
      </c>
    </row>
    <row r="815" spans="1:17" x14ac:dyDescent="0.25">
      <c r="A815" t="str">
        <f t="shared" ca="1" si="12"/>
        <v>LA_GUAJIRA;RIOHACHA;MICRO</v>
      </c>
      <c r="B815" t="str">
        <f ca="1">+IFERROR(_xlfn.XLOOKUP(C815,DIVIPOLA!G:G,DIVIPOLA!F:F),C815)</f>
        <v>LA_GUAJIRA</v>
      </c>
      <c r="C815" t="s">
        <v>1187</v>
      </c>
      <c r="D815" t="s">
        <v>235</v>
      </c>
      <c r="E815" t="s">
        <v>334</v>
      </c>
      <c r="F815">
        <v>2</v>
      </c>
      <c r="G815">
        <v>15.38461538461539</v>
      </c>
      <c r="H815">
        <v>0</v>
      </c>
      <c r="I815">
        <v>3</v>
      </c>
      <c r="J815">
        <v>0</v>
      </c>
      <c r="K815">
        <v>1</v>
      </c>
      <c r="L815">
        <v>0</v>
      </c>
      <c r="M815">
        <v>3</v>
      </c>
      <c r="N815">
        <v>3</v>
      </c>
      <c r="O815">
        <v>0</v>
      </c>
      <c r="P815">
        <v>4030000</v>
      </c>
      <c r="Q815">
        <v>0.7586710286171936</v>
      </c>
    </row>
    <row r="816" spans="1:17" x14ac:dyDescent="0.25">
      <c r="A816" t="str">
        <f t="shared" ca="1" si="12"/>
        <v>MAGDALENA;NUEVA GRANADA;MICRO</v>
      </c>
      <c r="B816" t="str">
        <f ca="1">+IFERROR(_xlfn.XLOOKUP(C816,DIVIPOLA!G:G,DIVIPOLA!F:F),C816)</f>
        <v>MAGDALENA</v>
      </c>
      <c r="C816" t="s">
        <v>33</v>
      </c>
      <c r="D816" t="s">
        <v>237</v>
      </c>
      <c r="E816" t="s">
        <v>334</v>
      </c>
      <c r="F816">
        <v>1</v>
      </c>
      <c r="G816">
        <v>1.428571428571429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4</v>
      </c>
      <c r="N816">
        <v>0</v>
      </c>
      <c r="O816">
        <v>8</v>
      </c>
      <c r="P816">
        <v>4555200</v>
      </c>
      <c r="Q816">
        <v>0.27558549629082291</v>
      </c>
    </row>
    <row r="817" spans="1:17" x14ac:dyDescent="0.25">
      <c r="A817" t="str">
        <f t="shared" ca="1" si="12"/>
        <v>MAGDALENA;SANTA MARTA;MICRO</v>
      </c>
      <c r="B817" t="str">
        <f ca="1">+IFERROR(_xlfn.XLOOKUP(C817,DIVIPOLA!G:G,DIVIPOLA!F:F),C817)</f>
        <v>MAGDALENA</v>
      </c>
      <c r="C817" t="s">
        <v>33</v>
      </c>
      <c r="D817" t="s">
        <v>239</v>
      </c>
      <c r="E817" t="s">
        <v>334</v>
      </c>
      <c r="F817">
        <v>22</v>
      </c>
      <c r="G817">
        <v>31.428571428571431</v>
      </c>
      <c r="H817">
        <v>0</v>
      </c>
      <c r="I817">
        <v>0</v>
      </c>
      <c r="J817">
        <v>20</v>
      </c>
      <c r="K817">
        <v>63</v>
      </c>
      <c r="L817">
        <v>41</v>
      </c>
      <c r="M817">
        <v>28</v>
      </c>
      <c r="N817">
        <v>29</v>
      </c>
      <c r="O817">
        <v>12</v>
      </c>
      <c r="P817">
        <v>73331375</v>
      </c>
      <c r="Q817">
        <v>4.4364821243992454</v>
      </c>
    </row>
    <row r="818" spans="1:17" x14ac:dyDescent="0.25">
      <c r="A818" t="str">
        <f t="shared" ca="1" si="12"/>
        <v>META;ACACÍAS;MICRO</v>
      </c>
      <c r="B818" t="str">
        <f ca="1">+IFERROR(_xlfn.XLOOKUP(C818,DIVIPOLA!G:G,DIVIPOLA!F:F),C818)</f>
        <v>META</v>
      </c>
      <c r="C818" t="s">
        <v>34</v>
      </c>
      <c r="D818" t="s">
        <v>240</v>
      </c>
      <c r="E818" t="s">
        <v>334</v>
      </c>
      <c r="F818">
        <v>5</v>
      </c>
      <c r="G818">
        <v>3.9370078740157481</v>
      </c>
      <c r="H818">
        <v>0</v>
      </c>
      <c r="I818">
        <v>0</v>
      </c>
      <c r="J818">
        <v>17</v>
      </c>
      <c r="K818">
        <v>7</v>
      </c>
      <c r="L818">
        <v>30</v>
      </c>
      <c r="M818">
        <v>4</v>
      </c>
      <c r="N818">
        <v>5</v>
      </c>
      <c r="O818">
        <v>0</v>
      </c>
      <c r="P818">
        <v>21024900</v>
      </c>
      <c r="Q818">
        <v>1.151451711630157</v>
      </c>
    </row>
    <row r="819" spans="1:17" x14ac:dyDescent="0.25">
      <c r="A819" t="str">
        <f t="shared" ca="1" si="12"/>
        <v>META;CUMARAL;MICRO</v>
      </c>
      <c r="B819" t="str">
        <f ca="1">+IFERROR(_xlfn.XLOOKUP(C819,DIVIPOLA!G:G,DIVIPOLA!F:F),C819)</f>
        <v>META</v>
      </c>
      <c r="C819" t="s">
        <v>34</v>
      </c>
      <c r="D819" t="s">
        <v>243</v>
      </c>
      <c r="E819" t="s">
        <v>334</v>
      </c>
      <c r="F819">
        <v>2</v>
      </c>
      <c r="G819">
        <v>1.5748031496062991</v>
      </c>
      <c r="H819">
        <v>0</v>
      </c>
      <c r="I819">
        <v>0</v>
      </c>
      <c r="J819">
        <v>1</v>
      </c>
      <c r="K819">
        <v>3</v>
      </c>
      <c r="L819">
        <v>1</v>
      </c>
      <c r="M819">
        <v>0</v>
      </c>
      <c r="N819">
        <v>0</v>
      </c>
      <c r="O819">
        <v>0</v>
      </c>
      <c r="P819">
        <v>2210000</v>
      </c>
      <c r="Q819">
        <v>0.1210330742454255</v>
      </c>
    </row>
    <row r="820" spans="1:17" x14ac:dyDescent="0.25">
      <c r="A820" t="str">
        <f t="shared" ca="1" si="12"/>
        <v>META;PUERTO GAITÁN;MICRO</v>
      </c>
      <c r="B820" t="str">
        <f ca="1">+IFERROR(_xlfn.XLOOKUP(C820,DIVIPOLA!G:G,DIVIPOLA!F:F),C820)</f>
        <v>META</v>
      </c>
      <c r="C820" t="s">
        <v>34</v>
      </c>
      <c r="D820" t="s">
        <v>244</v>
      </c>
      <c r="E820" t="s">
        <v>334</v>
      </c>
      <c r="F820">
        <v>2</v>
      </c>
      <c r="G820">
        <v>1.5748031496062991</v>
      </c>
      <c r="H820">
        <v>0</v>
      </c>
      <c r="I820">
        <v>0</v>
      </c>
      <c r="J820">
        <v>2</v>
      </c>
      <c r="K820">
        <v>17</v>
      </c>
      <c r="L820">
        <v>16</v>
      </c>
      <c r="M820">
        <v>8</v>
      </c>
      <c r="N820">
        <v>1</v>
      </c>
      <c r="O820">
        <v>0</v>
      </c>
      <c r="P820">
        <v>17397575</v>
      </c>
      <c r="Q820">
        <v>0.95279727903409916</v>
      </c>
    </row>
    <row r="821" spans="1:17" x14ac:dyDescent="0.25">
      <c r="A821" t="str">
        <f t="shared" ca="1" si="12"/>
        <v>META;RESTREPO;MICRO</v>
      </c>
      <c r="B821" t="str">
        <f ca="1">+IFERROR(_xlfn.XLOOKUP(C821,DIVIPOLA!G:G,DIVIPOLA!F:F),C821)</f>
        <v>META</v>
      </c>
      <c r="C821" t="s">
        <v>34</v>
      </c>
      <c r="D821" t="s">
        <v>245</v>
      </c>
      <c r="E821" t="s">
        <v>334</v>
      </c>
      <c r="F821">
        <v>2</v>
      </c>
      <c r="G821">
        <v>1.5748031496062991</v>
      </c>
      <c r="H821">
        <v>0</v>
      </c>
      <c r="I821">
        <v>0</v>
      </c>
      <c r="J821">
        <v>1</v>
      </c>
      <c r="K821">
        <v>0</v>
      </c>
      <c r="L821">
        <v>3</v>
      </c>
      <c r="M821">
        <v>0</v>
      </c>
      <c r="N821">
        <v>0</v>
      </c>
      <c r="O821">
        <v>0</v>
      </c>
      <c r="P821">
        <v>1256450</v>
      </c>
      <c r="Q821">
        <v>6.8810862504825751E-2</v>
      </c>
    </row>
    <row r="822" spans="1:17" x14ac:dyDescent="0.25">
      <c r="A822" t="str">
        <f t="shared" ca="1" si="12"/>
        <v>META;VILLAVICENCIO;MICRO</v>
      </c>
      <c r="B822" t="str">
        <f ca="1">+IFERROR(_xlfn.XLOOKUP(C822,DIVIPOLA!G:G,DIVIPOLA!F:F),C822)</f>
        <v>META</v>
      </c>
      <c r="C822" t="s">
        <v>34</v>
      </c>
      <c r="D822" t="s">
        <v>246</v>
      </c>
      <c r="E822" t="s">
        <v>334</v>
      </c>
      <c r="F822">
        <v>33</v>
      </c>
      <c r="G822">
        <v>25.98425196850393</v>
      </c>
      <c r="H822">
        <v>0</v>
      </c>
      <c r="I822">
        <v>0</v>
      </c>
      <c r="J822">
        <v>37</v>
      </c>
      <c r="K822">
        <v>68</v>
      </c>
      <c r="L822">
        <v>25</v>
      </c>
      <c r="M822">
        <v>1</v>
      </c>
      <c r="N822">
        <v>64</v>
      </c>
      <c r="O822">
        <v>13</v>
      </c>
      <c r="P822">
        <v>74243325</v>
      </c>
      <c r="Q822">
        <v>4.0660171343675371</v>
      </c>
    </row>
    <row r="823" spans="1:17" x14ac:dyDescent="0.25">
      <c r="A823" t="str">
        <f t="shared" ca="1" si="12"/>
        <v>NARIÑO;BUESACO;MICRO</v>
      </c>
      <c r="B823" t="str">
        <f ca="1">+IFERROR(_xlfn.XLOOKUP(C823,DIVIPOLA!G:G,DIVIPOLA!F:F),C823)</f>
        <v>NARIÑO</v>
      </c>
      <c r="C823" t="s">
        <v>35</v>
      </c>
      <c r="D823" t="s">
        <v>247</v>
      </c>
      <c r="E823" t="s">
        <v>334</v>
      </c>
      <c r="F823">
        <v>1</v>
      </c>
      <c r="G823">
        <v>1.149425287356322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1</v>
      </c>
      <c r="N823">
        <v>0</v>
      </c>
      <c r="O823">
        <v>0</v>
      </c>
      <c r="P823">
        <v>427050</v>
      </c>
      <c r="Q823">
        <v>3.9556354710321963E-2</v>
      </c>
    </row>
    <row r="824" spans="1:17" x14ac:dyDescent="0.25">
      <c r="A824" t="str">
        <f t="shared" ca="1" si="12"/>
        <v>NARIÑO;EL ROSARIO;MICRO</v>
      </c>
      <c r="B824" t="str">
        <f ca="1">+IFERROR(_xlfn.XLOOKUP(C824,DIVIPOLA!G:G,DIVIPOLA!F:F),C824)</f>
        <v>NARIÑO</v>
      </c>
      <c r="C824" t="s">
        <v>35</v>
      </c>
      <c r="D824" t="s">
        <v>248</v>
      </c>
      <c r="E824" t="s">
        <v>334</v>
      </c>
      <c r="F824">
        <v>1</v>
      </c>
      <c r="G824">
        <v>1.149425287356322</v>
      </c>
      <c r="H824">
        <v>0</v>
      </c>
      <c r="I824">
        <v>0</v>
      </c>
      <c r="J824">
        <v>0</v>
      </c>
      <c r="K824">
        <v>2</v>
      </c>
      <c r="L824">
        <v>0</v>
      </c>
      <c r="M824">
        <v>0</v>
      </c>
      <c r="N824">
        <v>0</v>
      </c>
      <c r="O824">
        <v>0</v>
      </c>
      <c r="P824">
        <v>1040000</v>
      </c>
      <c r="Q824">
        <v>9.6332066265624225E-2</v>
      </c>
    </row>
    <row r="825" spans="1:17" x14ac:dyDescent="0.25">
      <c r="A825" t="str">
        <f t="shared" ca="1" si="12"/>
        <v>NARIÑO;PASTO;MICRO</v>
      </c>
      <c r="B825" t="str">
        <f ca="1">+IFERROR(_xlfn.XLOOKUP(C825,DIVIPOLA!G:G,DIVIPOLA!F:F),C825)</f>
        <v>NARIÑO</v>
      </c>
      <c r="C825" t="s">
        <v>35</v>
      </c>
      <c r="D825" t="s">
        <v>250</v>
      </c>
      <c r="E825" t="s">
        <v>334</v>
      </c>
      <c r="F825">
        <v>25</v>
      </c>
      <c r="G825">
        <v>28.735632183908049</v>
      </c>
      <c r="H825">
        <v>0</v>
      </c>
      <c r="I825">
        <v>0</v>
      </c>
      <c r="J825">
        <v>49</v>
      </c>
      <c r="K825">
        <v>57</v>
      </c>
      <c r="L825">
        <v>36</v>
      </c>
      <c r="M825">
        <v>23</v>
      </c>
      <c r="N825">
        <v>22</v>
      </c>
      <c r="O825">
        <v>7</v>
      </c>
      <c r="P825">
        <v>75145525</v>
      </c>
      <c r="Q825">
        <v>6.9605035517933871</v>
      </c>
    </row>
    <row r="826" spans="1:17" x14ac:dyDescent="0.25">
      <c r="A826" t="str">
        <f t="shared" ca="1" si="12"/>
        <v>NORTE_DE_SANTANDER;CHINÁCOTA;MICRO</v>
      </c>
      <c r="B826" t="str">
        <f ca="1">+IFERROR(_xlfn.XLOOKUP(C826,DIVIPOLA!G:G,DIVIPOLA!F:F),C826)</f>
        <v>NORTE_DE_SANTANDER</v>
      </c>
      <c r="C826" t="s">
        <v>1186</v>
      </c>
      <c r="D826" t="s">
        <v>254</v>
      </c>
      <c r="E826" t="s">
        <v>334</v>
      </c>
      <c r="F826">
        <v>2</v>
      </c>
      <c r="G826">
        <v>0.72992700729927007</v>
      </c>
      <c r="H826">
        <v>0</v>
      </c>
      <c r="I826">
        <v>0</v>
      </c>
      <c r="J826">
        <v>9</v>
      </c>
      <c r="K826">
        <v>13</v>
      </c>
      <c r="L826">
        <v>2</v>
      </c>
      <c r="M826">
        <v>0</v>
      </c>
      <c r="N826">
        <v>1</v>
      </c>
      <c r="O826">
        <v>9</v>
      </c>
      <c r="P826">
        <v>14212575</v>
      </c>
      <c r="Q826">
        <v>0.30841433520493472</v>
      </c>
    </row>
    <row r="827" spans="1:17" x14ac:dyDescent="0.25">
      <c r="A827" t="str">
        <f t="shared" ca="1" si="12"/>
        <v>NORTE_DE_SANTANDER;LA ESPERANZA;MICRO</v>
      </c>
      <c r="B827" t="str">
        <f ca="1">+IFERROR(_xlfn.XLOOKUP(C827,DIVIPOLA!G:G,DIVIPOLA!F:F),C827)</f>
        <v>NORTE_DE_SANTANDER</v>
      </c>
      <c r="C827" t="s">
        <v>1186</v>
      </c>
      <c r="D827" t="s">
        <v>256</v>
      </c>
      <c r="E827" t="s">
        <v>334</v>
      </c>
      <c r="F827">
        <v>1</v>
      </c>
      <c r="G827">
        <v>0.36496350364963498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4</v>
      </c>
      <c r="O827">
        <v>0</v>
      </c>
      <c r="P827">
        <v>780000</v>
      </c>
      <c r="Q827">
        <v>1.6926080000270821E-2</v>
      </c>
    </row>
    <row r="828" spans="1:17" x14ac:dyDescent="0.25">
      <c r="A828" t="str">
        <f t="shared" ca="1" si="12"/>
        <v>NORTE_DE_SANTANDER;LOS PATIOS;MICRO</v>
      </c>
      <c r="B828" t="str">
        <f ca="1">+IFERROR(_xlfn.XLOOKUP(C828,DIVIPOLA!G:G,DIVIPOLA!F:F),C828)</f>
        <v>NORTE_DE_SANTANDER</v>
      </c>
      <c r="C828" t="s">
        <v>1186</v>
      </c>
      <c r="D828" t="s">
        <v>257</v>
      </c>
      <c r="E828" t="s">
        <v>334</v>
      </c>
      <c r="F828">
        <v>5</v>
      </c>
      <c r="G828">
        <v>1.824817518248175</v>
      </c>
      <c r="H828">
        <v>0</v>
      </c>
      <c r="I828">
        <v>0</v>
      </c>
      <c r="J828">
        <v>22</v>
      </c>
      <c r="K828">
        <v>6</v>
      </c>
      <c r="L828">
        <v>1</v>
      </c>
      <c r="M828">
        <v>5</v>
      </c>
      <c r="N828">
        <v>1</v>
      </c>
      <c r="O828">
        <v>10</v>
      </c>
      <c r="P828">
        <v>17385875</v>
      </c>
      <c r="Q828">
        <v>0.37727527067270311</v>
      </c>
    </row>
    <row r="829" spans="1:17" x14ac:dyDescent="0.25">
      <c r="A829" t="str">
        <f t="shared" ca="1" si="12"/>
        <v>NORTE_DE_SANTANDER;OCAÑA;MICRO</v>
      </c>
      <c r="B829" t="str">
        <f ca="1">+IFERROR(_xlfn.XLOOKUP(C829,DIVIPOLA!G:G,DIVIPOLA!F:F),C829)</f>
        <v>NORTE_DE_SANTANDER</v>
      </c>
      <c r="C829" t="s">
        <v>1186</v>
      </c>
      <c r="D829" t="s">
        <v>258</v>
      </c>
      <c r="E829" t="s">
        <v>334</v>
      </c>
      <c r="F829">
        <v>6</v>
      </c>
      <c r="G829">
        <v>2.1897810218978102</v>
      </c>
      <c r="H829">
        <v>0</v>
      </c>
      <c r="I829">
        <v>0</v>
      </c>
      <c r="J829">
        <v>4</v>
      </c>
      <c r="K829">
        <v>12</v>
      </c>
      <c r="L829">
        <v>3</v>
      </c>
      <c r="M829">
        <v>3</v>
      </c>
      <c r="N829">
        <v>5</v>
      </c>
      <c r="O829">
        <v>5</v>
      </c>
      <c r="P829">
        <v>12973675</v>
      </c>
      <c r="Q829">
        <v>0.28153007813783781</v>
      </c>
    </row>
    <row r="830" spans="1:17" x14ac:dyDescent="0.25">
      <c r="A830" t="str">
        <f t="shared" ca="1" si="12"/>
        <v>NORTE_DE_SANTANDER;SAN JOSÉ DE CÚCUTA;MICRO</v>
      </c>
      <c r="B830" t="str">
        <f ca="1">+IFERROR(_xlfn.XLOOKUP(C830,DIVIPOLA!G:G,DIVIPOLA!F:F),C830)</f>
        <v>NORTE_DE_SANTANDER</v>
      </c>
      <c r="C830" t="s">
        <v>1186</v>
      </c>
      <c r="D830" t="s">
        <v>260</v>
      </c>
      <c r="E830" t="s">
        <v>334</v>
      </c>
      <c r="F830">
        <v>103</v>
      </c>
      <c r="G830">
        <v>37.591240875912398</v>
      </c>
      <c r="H830">
        <v>0</v>
      </c>
      <c r="I830">
        <v>7</v>
      </c>
      <c r="J830">
        <v>316</v>
      </c>
      <c r="K830">
        <v>245</v>
      </c>
      <c r="L830">
        <v>203</v>
      </c>
      <c r="M830">
        <v>114</v>
      </c>
      <c r="N830">
        <v>167</v>
      </c>
      <c r="O830">
        <v>68</v>
      </c>
      <c r="P830">
        <v>413796825</v>
      </c>
      <c r="Q830">
        <v>8.9794335433436707</v>
      </c>
    </row>
    <row r="831" spans="1:17" x14ac:dyDescent="0.25">
      <c r="A831" t="str">
        <f t="shared" ca="1" si="12"/>
        <v>NORTE_DE_SANTANDER;SARDINATA;MICRO</v>
      </c>
      <c r="B831" t="str">
        <f ca="1">+IFERROR(_xlfn.XLOOKUP(C831,DIVIPOLA!G:G,DIVIPOLA!F:F),C831)</f>
        <v>NORTE_DE_SANTANDER</v>
      </c>
      <c r="C831" t="s">
        <v>1186</v>
      </c>
      <c r="D831" t="s">
        <v>261</v>
      </c>
      <c r="E831" t="s">
        <v>334</v>
      </c>
      <c r="F831">
        <v>1</v>
      </c>
      <c r="G831">
        <v>0.36496350364963498</v>
      </c>
      <c r="H831">
        <v>0</v>
      </c>
      <c r="I831">
        <v>0</v>
      </c>
      <c r="J831">
        <v>1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390000</v>
      </c>
      <c r="Q831">
        <v>8.4630400001354088E-3</v>
      </c>
    </row>
    <row r="832" spans="1:17" x14ac:dyDescent="0.25">
      <c r="A832" t="str">
        <f t="shared" ca="1" si="12"/>
        <v>NORTE_DE_SANTANDER;VILLA DEL ROSARIO;MICRO</v>
      </c>
      <c r="B832" t="str">
        <f ca="1">+IFERROR(_xlfn.XLOOKUP(C832,DIVIPOLA!G:G,DIVIPOLA!F:F),C832)</f>
        <v>NORTE_DE_SANTANDER</v>
      </c>
      <c r="C832" t="s">
        <v>1186</v>
      </c>
      <c r="D832" t="s">
        <v>263</v>
      </c>
      <c r="E832" t="s">
        <v>334</v>
      </c>
      <c r="F832">
        <v>3</v>
      </c>
      <c r="G832">
        <v>1.0948905109489051</v>
      </c>
      <c r="H832">
        <v>0</v>
      </c>
      <c r="I832">
        <v>0</v>
      </c>
      <c r="J832">
        <v>0</v>
      </c>
      <c r="K832">
        <v>0</v>
      </c>
      <c r="L832">
        <v>1</v>
      </c>
      <c r="M832">
        <v>4</v>
      </c>
      <c r="N832">
        <v>0</v>
      </c>
      <c r="O832">
        <v>0</v>
      </c>
      <c r="P832">
        <v>1820000</v>
      </c>
      <c r="Q832">
        <v>3.9494186667298578E-2</v>
      </c>
    </row>
    <row r="833" spans="1:17" x14ac:dyDescent="0.25">
      <c r="A833" t="str">
        <f t="shared" ca="1" si="12"/>
        <v>PUTUMAYO;MOCOA;MICRO</v>
      </c>
      <c r="B833" t="str">
        <f ca="1">+IFERROR(_xlfn.XLOOKUP(C833,DIVIPOLA!G:G,DIVIPOLA!F:F),C833)</f>
        <v>PUTUMAYO</v>
      </c>
      <c r="C833" t="s">
        <v>36</v>
      </c>
      <c r="D833" t="s">
        <v>264</v>
      </c>
      <c r="E833" t="s">
        <v>334</v>
      </c>
      <c r="F833">
        <v>2</v>
      </c>
      <c r="G833">
        <v>14.285714285714279</v>
      </c>
      <c r="H833">
        <v>0</v>
      </c>
      <c r="I833">
        <v>0</v>
      </c>
      <c r="J833">
        <v>0</v>
      </c>
      <c r="K833">
        <v>0</v>
      </c>
      <c r="L833">
        <v>3</v>
      </c>
      <c r="M833">
        <v>0</v>
      </c>
      <c r="N833">
        <v>0</v>
      </c>
      <c r="O833">
        <v>0</v>
      </c>
      <c r="P833">
        <v>780000</v>
      </c>
      <c r="Q833">
        <v>0.60731050014550148</v>
      </c>
    </row>
    <row r="834" spans="1:17" x14ac:dyDescent="0.25">
      <c r="A834" t="str">
        <f t="shared" ca="1" si="12"/>
        <v>PUTUMAYO;PUERTO ASÍS;MICRO</v>
      </c>
      <c r="B834" t="str">
        <f ca="1">+IFERROR(_xlfn.XLOOKUP(C834,DIVIPOLA!G:G,DIVIPOLA!F:F),C834)</f>
        <v>PUTUMAYO</v>
      </c>
      <c r="C834" t="s">
        <v>36</v>
      </c>
      <c r="D834" t="s">
        <v>266</v>
      </c>
      <c r="E834" t="s">
        <v>334</v>
      </c>
      <c r="F834">
        <v>4</v>
      </c>
      <c r="G834">
        <v>28.571428571428569</v>
      </c>
      <c r="H834">
        <v>0</v>
      </c>
      <c r="I834">
        <v>0</v>
      </c>
      <c r="J834">
        <v>0</v>
      </c>
      <c r="K834">
        <v>10</v>
      </c>
      <c r="L834">
        <v>6</v>
      </c>
      <c r="M834">
        <v>5</v>
      </c>
      <c r="N834">
        <v>1</v>
      </c>
      <c r="O834">
        <v>9</v>
      </c>
      <c r="P834">
        <v>12058475</v>
      </c>
      <c r="Q834">
        <v>9.3887672862077256</v>
      </c>
    </row>
    <row r="835" spans="1:17" x14ac:dyDescent="0.25">
      <c r="A835" t="str">
        <f t="shared" ref="A835:A898" ca="1" si="13">B835&amp;";"&amp;D835&amp;";"&amp;E835</f>
        <v>PUTUMAYO;SIBUNDOY;MICRO</v>
      </c>
      <c r="B835" t="str">
        <f ca="1">+IFERROR(_xlfn.XLOOKUP(C835,DIVIPOLA!G:G,DIVIPOLA!F:F),C835)</f>
        <v>PUTUMAYO</v>
      </c>
      <c r="C835" t="s">
        <v>36</v>
      </c>
      <c r="D835" t="s">
        <v>267</v>
      </c>
      <c r="E835" t="s">
        <v>334</v>
      </c>
      <c r="F835">
        <v>1</v>
      </c>
      <c r="G835">
        <v>7.1428571428571423</v>
      </c>
      <c r="H835">
        <v>0</v>
      </c>
      <c r="I835">
        <v>0</v>
      </c>
      <c r="J835">
        <v>5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2024100</v>
      </c>
      <c r="Q835">
        <v>1.575970747877576</v>
      </c>
    </row>
    <row r="836" spans="1:17" x14ac:dyDescent="0.25">
      <c r="A836" t="str">
        <f t="shared" ca="1" si="13"/>
        <v>PUTUMAYO;VALLE DEL GUAMUEZ;MICRO</v>
      </c>
      <c r="B836" t="str">
        <f ca="1">+IFERROR(_xlfn.XLOOKUP(C836,DIVIPOLA!G:G,DIVIPOLA!F:F),C836)</f>
        <v>PUTUMAYO</v>
      </c>
      <c r="C836" t="s">
        <v>36</v>
      </c>
      <c r="D836" t="s">
        <v>268</v>
      </c>
      <c r="E836" t="s">
        <v>334</v>
      </c>
      <c r="F836">
        <v>1</v>
      </c>
      <c r="G836">
        <v>7.1428571428571423</v>
      </c>
      <c r="H836">
        <v>0</v>
      </c>
      <c r="I836">
        <v>0</v>
      </c>
      <c r="J836">
        <v>0</v>
      </c>
      <c r="K836">
        <v>2</v>
      </c>
      <c r="L836">
        <v>0</v>
      </c>
      <c r="M836">
        <v>0</v>
      </c>
      <c r="N836">
        <v>0</v>
      </c>
      <c r="O836">
        <v>0</v>
      </c>
      <c r="P836">
        <v>1040000</v>
      </c>
      <c r="Q836">
        <v>0.8097473335273353</v>
      </c>
    </row>
    <row r="837" spans="1:17" x14ac:dyDescent="0.25">
      <c r="A837" t="str">
        <f t="shared" ca="1" si="13"/>
        <v>QUINDÍO;ARMENIA;MICRO</v>
      </c>
      <c r="B837" t="str">
        <f ca="1">+IFERROR(_xlfn.XLOOKUP(C837,DIVIPOLA!G:G,DIVIPOLA!F:F),C837)</f>
        <v>QUINDÍO</v>
      </c>
      <c r="C837" t="s">
        <v>37</v>
      </c>
      <c r="D837" t="s">
        <v>51</v>
      </c>
      <c r="E837" t="s">
        <v>334</v>
      </c>
      <c r="F837">
        <v>37</v>
      </c>
      <c r="G837">
        <v>38.144329896907223</v>
      </c>
      <c r="H837">
        <v>0</v>
      </c>
      <c r="I837">
        <v>0</v>
      </c>
      <c r="J837">
        <v>124</v>
      </c>
      <c r="K837">
        <v>61</v>
      </c>
      <c r="L837">
        <v>86</v>
      </c>
      <c r="M837">
        <v>46</v>
      </c>
      <c r="N837">
        <v>70</v>
      </c>
      <c r="O837">
        <v>30</v>
      </c>
      <c r="P837">
        <v>145552225</v>
      </c>
      <c r="Q837">
        <v>2.3872308180079309</v>
      </c>
    </row>
    <row r="838" spans="1:17" x14ac:dyDescent="0.25">
      <c r="A838" t="str">
        <f t="shared" ca="1" si="13"/>
        <v>QUINDÍO;CALARCÁ;MICRO</v>
      </c>
      <c r="B838" t="str">
        <f ca="1">+IFERROR(_xlfn.XLOOKUP(C838,DIVIPOLA!G:G,DIVIPOLA!F:F),C838)</f>
        <v>QUINDÍO</v>
      </c>
      <c r="C838" t="s">
        <v>37</v>
      </c>
      <c r="D838" t="s">
        <v>269</v>
      </c>
      <c r="E838" t="s">
        <v>334</v>
      </c>
      <c r="F838">
        <v>3</v>
      </c>
      <c r="G838">
        <v>3.0927835051546388</v>
      </c>
      <c r="H838">
        <v>0</v>
      </c>
      <c r="I838">
        <v>0</v>
      </c>
      <c r="J838">
        <v>0</v>
      </c>
      <c r="K838">
        <v>7</v>
      </c>
      <c r="L838">
        <v>0</v>
      </c>
      <c r="M838">
        <v>5</v>
      </c>
      <c r="N838">
        <v>0</v>
      </c>
      <c r="O838">
        <v>2</v>
      </c>
      <c r="P838">
        <v>6375850</v>
      </c>
      <c r="Q838">
        <v>0.104571576360278</v>
      </c>
    </row>
    <row r="839" spans="1:17" x14ac:dyDescent="0.25">
      <c r="A839" t="str">
        <f t="shared" ca="1" si="13"/>
        <v>QUINDÍO;CIRCASIA;MICRO</v>
      </c>
      <c r="B839" t="str">
        <f ca="1">+IFERROR(_xlfn.XLOOKUP(C839,DIVIPOLA!G:G,DIVIPOLA!F:F),C839)</f>
        <v>QUINDÍO</v>
      </c>
      <c r="C839" t="s">
        <v>37</v>
      </c>
      <c r="D839" t="s">
        <v>270</v>
      </c>
      <c r="E839" t="s">
        <v>334</v>
      </c>
      <c r="F839">
        <v>1</v>
      </c>
      <c r="G839">
        <v>1.0309278350515461</v>
      </c>
      <c r="H839">
        <v>0</v>
      </c>
      <c r="I839">
        <v>0</v>
      </c>
      <c r="J839">
        <v>0</v>
      </c>
      <c r="K839">
        <v>2</v>
      </c>
      <c r="L839">
        <v>0</v>
      </c>
      <c r="M839">
        <v>0</v>
      </c>
      <c r="N839">
        <v>0</v>
      </c>
      <c r="O839">
        <v>0</v>
      </c>
      <c r="P839">
        <v>1040000</v>
      </c>
      <c r="Q839">
        <v>1.7057245608772031E-2</v>
      </c>
    </row>
    <row r="840" spans="1:17" x14ac:dyDescent="0.25">
      <c r="A840" t="str">
        <f t="shared" ca="1" si="13"/>
        <v>QUINDÍO;MONTENEGRO;MICRO</v>
      </c>
      <c r="B840" t="str">
        <f ca="1">+IFERROR(_xlfn.XLOOKUP(C840,DIVIPOLA!G:G,DIVIPOLA!F:F),C840)</f>
        <v>QUINDÍO</v>
      </c>
      <c r="C840" t="s">
        <v>37</v>
      </c>
      <c r="D840" t="s">
        <v>272</v>
      </c>
      <c r="E840" t="s">
        <v>334</v>
      </c>
      <c r="F840">
        <v>1</v>
      </c>
      <c r="G840">
        <v>1.0309278350515461</v>
      </c>
      <c r="H840">
        <v>0</v>
      </c>
      <c r="I840">
        <v>0</v>
      </c>
      <c r="J840">
        <v>0</v>
      </c>
      <c r="K840">
        <v>0</v>
      </c>
      <c r="L840">
        <v>2</v>
      </c>
      <c r="M840">
        <v>0</v>
      </c>
      <c r="N840">
        <v>0</v>
      </c>
      <c r="O840">
        <v>2</v>
      </c>
      <c r="P840">
        <v>1281150</v>
      </c>
      <c r="Q840">
        <v>2.101239443430605E-2</v>
      </c>
    </row>
    <row r="841" spans="1:17" x14ac:dyDescent="0.25">
      <c r="A841" t="str">
        <f t="shared" ca="1" si="13"/>
        <v>QUINDÍO;PIJAO;MICRO</v>
      </c>
      <c r="B841" t="str">
        <f ca="1">+IFERROR(_xlfn.XLOOKUP(C841,DIVIPOLA!G:G,DIVIPOLA!F:F),C841)</f>
        <v>QUINDÍO</v>
      </c>
      <c r="C841" t="s">
        <v>37</v>
      </c>
      <c r="D841" t="s">
        <v>273</v>
      </c>
      <c r="E841" t="s">
        <v>334</v>
      </c>
      <c r="F841">
        <v>1</v>
      </c>
      <c r="G841">
        <v>1.0309278350515461</v>
      </c>
      <c r="H841">
        <v>0</v>
      </c>
      <c r="I841">
        <v>0</v>
      </c>
      <c r="J841">
        <v>0</v>
      </c>
      <c r="K841">
        <v>0</v>
      </c>
      <c r="L841">
        <v>3</v>
      </c>
      <c r="M841">
        <v>0</v>
      </c>
      <c r="N841">
        <v>3</v>
      </c>
      <c r="O841">
        <v>0</v>
      </c>
      <c r="P841">
        <v>1365000</v>
      </c>
      <c r="Q841">
        <v>2.2387634861513291E-2</v>
      </c>
    </row>
    <row r="842" spans="1:17" x14ac:dyDescent="0.25">
      <c r="A842" t="str">
        <f t="shared" ca="1" si="13"/>
        <v>RISARALDA;DOSQUEBRADAS;MICRO</v>
      </c>
      <c r="B842" t="str">
        <f ca="1">+IFERROR(_xlfn.XLOOKUP(C842,DIVIPOLA!G:G,DIVIPOLA!F:F),C842)</f>
        <v>RISARALDA</v>
      </c>
      <c r="C842" t="s">
        <v>38</v>
      </c>
      <c r="D842" t="s">
        <v>275</v>
      </c>
      <c r="E842" t="s">
        <v>334</v>
      </c>
      <c r="F842">
        <v>8</v>
      </c>
      <c r="G842">
        <v>3.883495145631068</v>
      </c>
      <c r="H842">
        <v>0</v>
      </c>
      <c r="I842">
        <v>3</v>
      </c>
      <c r="J842">
        <v>18</v>
      </c>
      <c r="K842">
        <v>9</v>
      </c>
      <c r="L842">
        <v>15</v>
      </c>
      <c r="M842">
        <v>9</v>
      </c>
      <c r="N842">
        <v>18</v>
      </c>
      <c r="O842">
        <v>17</v>
      </c>
      <c r="P842">
        <v>30622475</v>
      </c>
      <c r="Q842">
        <v>0.25824464027875282</v>
      </c>
    </row>
    <row r="843" spans="1:17" x14ac:dyDescent="0.25">
      <c r="A843" t="str">
        <f t="shared" ca="1" si="13"/>
        <v>RISARALDA;LA VIRGINIA;MICRO</v>
      </c>
      <c r="B843" t="str">
        <f ca="1">+IFERROR(_xlfn.XLOOKUP(C843,DIVIPOLA!G:G,DIVIPOLA!F:F),C843)</f>
        <v>RISARALDA</v>
      </c>
      <c r="C843" t="s">
        <v>38</v>
      </c>
      <c r="D843" t="s">
        <v>276</v>
      </c>
      <c r="E843" t="s">
        <v>334</v>
      </c>
      <c r="F843">
        <v>2</v>
      </c>
      <c r="G843">
        <v>0.97087378640776689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8</v>
      </c>
      <c r="O843">
        <v>2</v>
      </c>
      <c r="P843">
        <v>2314975</v>
      </c>
      <c r="Q843">
        <v>1.95225854908627E-2</v>
      </c>
    </row>
    <row r="844" spans="1:17" x14ac:dyDescent="0.25">
      <c r="A844" t="str">
        <f t="shared" ca="1" si="13"/>
        <v>RISARALDA;PEREIRA;MICRO</v>
      </c>
      <c r="B844" t="str">
        <f ca="1">+IFERROR(_xlfn.XLOOKUP(C844,DIVIPOLA!G:G,DIVIPOLA!F:F),C844)</f>
        <v>RISARALDA</v>
      </c>
      <c r="C844" t="s">
        <v>38</v>
      </c>
      <c r="D844" t="s">
        <v>277</v>
      </c>
      <c r="E844" t="s">
        <v>334</v>
      </c>
      <c r="F844">
        <v>43</v>
      </c>
      <c r="G844">
        <v>20.873786407766989</v>
      </c>
      <c r="H844">
        <v>3</v>
      </c>
      <c r="I844">
        <v>8</v>
      </c>
      <c r="J844">
        <v>130</v>
      </c>
      <c r="K844">
        <v>85</v>
      </c>
      <c r="L844">
        <v>152</v>
      </c>
      <c r="M844">
        <v>67</v>
      </c>
      <c r="N844">
        <v>71</v>
      </c>
      <c r="O844">
        <v>17</v>
      </c>
      <c r="P844">
        <v>188614075</v>
      </c>
      <c r="Q844">
        <v>1.590615191942673</v>
      </c>
    </row>
    <row r="845" spans="1:17" x14ac:dyDescent="0.25">
      <c r="A845" t="str">
        <f t="shared" ca="1" si="13"/>
        <v>RISARALDA;SANTA ROSA DE CABAL;MICRO</v>
      </c>
      <c r="B845" t="str">
        <f ca="1">+IFERROR(_xlfn.XLOOKUP(C845,DIVIPOLA!G:G,DIVIPOLA!F:F),C845)</f>
        <v>RISARALDA</v>
      </c>
      <c r="C845" t="s">
        <v>38</v>
      </c>
      <c r="D845" t="s">
        <v>278</v>
      </c>
      <c r="E845" t="s">
        <v>334</v>
      </c>
      <c r="F845">
        <v>2</v>
      </c>
      <c r="G845">
        <v>0.97087378640776689</v>
      </c>
      <c r="H845">
        <v>0</v>
      </c>
      <c r="I845">
        <v>0</v>
      </c>
      <c r="J845">
        <v>0</v>
      </c>
      <c r="K845">
        <v>6</v>
      </c>
      <c r="L845">
        <v>0</v>
      </c>
      <c r="M845">
        <v>5</v>
      </c>
      <c r="N845">
        <v>0</v>
      </c>
      <c r="O845">
        <v>3</v>
      </c>
      <c r="P845">
        <v>6045000</v>
      </c>
      <c r="Q845">
        <v>5.097853293977906E-2</v>
      </c>
    </row>
    <row r="846" spans="1:17" x14ac:dyDescent="0.25">
      <c r="A846" t="str">
        <f t="shared" ca="1" si="13"/>
        <v>SANTANDER;BARBOSA;MICRO</v>
      </c>
      <c r="B846" t="str">
        <f ca="1">+IFERROR(_xlfn.XLOOKUP(C846,DIVIPOLA!G:G,DIVIPOLA!F:F),C846)</f>
        <v>SANTANDER</v>
      </c>
      <c r="C846" t="s">
        <v>39</v>
      </c>
      <c r="D846" t="s">
        <v>279</v>
      </c>
      <c r="E846" t="s">
        <v>334</v>
      </c>
      <c r="F846">
        <v>3</v>
      </c>
      <c r="G846">
        <v>0.73710073710073709</v>
      </c>
      <c r="H846">
        <v>0</v>
      </c>
      <c r="I846">
        <v>0</v>
      </c>
      <c r="J846">
        <v>16</v>
      </c>
      <c r="K846">
        <v>14</v>
      </c>
      <c r="L846">
        <v>0</v>
      </c>
      <c r="M846">
        <v>13</v>
      </c>
      <c r="N846">
        <v>0</v>
      </c>
      <c r="O846">
        <v>1</v>
      </c>
      <c r="P846">
        <v>19285500</v>
      </c>
      <c r="Q846">
        <v>9.6356916149997224E-2</v>
      </c>
    </row>
    <row r="847" spans="1:17" x14ac:dyDescent="0.25">
      <c r="A847" t="str">
        <f t="shared" ca="1" si="13"/>
        <v>SANTANDER;BARICHARA;MICRO</v>
      </c>
      <c r="B847" t="str">
        <f ca="1">+IFERROR(_xlfn.XLOOKUP(C847,DIVIPOLA!G:G,DIVIPOLA!F:F),C847)</f>
        <v>SANTANDER</v>
      </c>
      <c r="C847" t="s">
        <v>39</v>
      </c>
      <c r="D847" t="s">
        <v>280</v>
      </c>
      <c r="E847" t="s">
        <v>334</v>
      </c>
      <c r="F847">
        <v>2</v>
      </c>
      <c r="G847">
        <v>0.49140049140049141</v>
      </c>
      <c r="H847">
        <v>0</v>
      </c>
      <c r="I847">
        <v>0</v>
      </c>
      <c r="J847">
        <v>0</v>
      </c>
      <c r="K847">
        <v>14</v>
      </c>
      <c r="L847">
        <v>1</v>
      </c>
      <c r="M847">
        <v>18</v>
      </c>
      <c r="N847">
        <v>0</v>
      </c>
      <c r="O847">
        <v>0</v>
      </c>
      <c r="P847">
        <v>14732900</v>
      </c>
      <c r="Q847">
        <v>7.361057841104944E-2</v>
      </c>
    </row>
    <row r="848" spans="1:17" x14ac:dyDescent="0.25">
      <c r="A848" t="str">
        <f t="shared" ca="1" si="13"/>
        <v>SANTANDER;BARRANCABERMEJA;MICRO</v>
      </c>
      <c r="B848" t="str">
        <f ca="1">+IFERROR(_xlfn.XLOOKUP(C848,DIVIPOLA!G:G,DIVIPOLA!F:F),C848)</f>
        <v>SANTANDER</v>
      </c>
      <c r="C848" t="s">
        <v>39</v>
      </c>
      <c r="D848" t="s">
        <v>281</v>
      </c>
      <c r="E848" t="s">
        <v>334</v>
      </c>
      <c r="F848">
        <v>5</v>
      </c>
      <c r="G848">
        <v>1.228501228501228</v>
      </c>
      <c r="H848">
        <v>0</v>
      </c>
      <c r="I848">
        <v>0</v>
      </c>
      <c r="J848">
        <v>4</v>
      </c>
      <c r="K848">
        <v>21</v>
      </c>
      <c r="L848">
        <v>0</v>
      </c>
      <c r="M848">
        <v>4</v>
      </c>
      <c r="N848">
        <v>6</v>
      </c>
      <c r="O848">
        <v>2</v>
      </c>
      <c r="P848">
        <v>15860000</v>
      </c>
      <c r="Q848">
        <v>7.9241953288167591E-2</v>
      </c>
    </row>
    <row r="849" spans="1:17" x14ac:dyDescent="0.25">
      <c r="A849" t="str">
        <f t="shared" ca="1" si="13"/>
        <v>SANTANDER;BUCARAMANGA;MICRO</v>
      </c>
      <c r="B849" t="str">
        <f ca="1">+IFERROR(_xlfn.XLOOKUP(C849,DIVIPOLA!G:G,DIVIPOLA!F:F),C849)</f>
        <v>SANTANDER</v>
      </c>
      <c r="C849" t="s">
        <v>39</v>
      </c>
      <c r="D849" t="s">
        <v>283</v>
      </c>
      <c r="E849" t="s">
        <v>334</v>
      </c>
      <c r="F849">
        <v>85</v>
      </c>
      <c r="G849">
        <v>20.884520884520889</v>
      </c>
      <c r="H849">
        <v>3</v>
      </c>
      <c r="I849">
        <v>3</v>
      </c>
      <c r="J849">
        <v>295</v>
      </c>
      <c r="K849">
        <v>163</v>
      </c>
      <c r="L849">
        <v>122</v>
      </c>
      <c r="M849">
        <v>29</v>
      </c>
      <c r="N849">
        <v>163</v>
      </c>
      <c r="O849">
        <v>33</v>
      </c>
      <c r="P849">
        <v>295027850</v>
      </c>
      <c r="Q849">
        <v>1.474059464590701</v>
      </c>
    </row>
    <row r="850" spans="1:17" x14ac:dyDescent="0.25">
      <c r="A850" t="str">
        <f t="shared" ca="1" si="13"/>
        <v>SANTANDER;FLORIDABLANCA;MICRO</v>
      </c>
      <c r="B850" t="str">
        <f ca="1">+IFERROR(_xlfn.XLOOKUP(C850,DIVIPOLA!G:G,DIVIPOLA!F:F),C850)</f>
        <v>SANTANDER</v>
      </c>
      <c r="C850" t="s">
        <v>39</v>
      </c>
      <c r="D850" t="s">
        <v>284</v>
      </c>
      <c r="E850" t="s">
        <v>334</v>
      </c>
      <c r="F850">
        <v>14</v>
      </c>
      <c r="G850">
        <v>3.4398034398034398</v>
      </c>
      <c r="H850">
        <v>0</v>
      </c>
      <c r="I850">
        <v>0</v>
      </c>
      <c r="J850">
        <v>24</v>
      </c>
      <c r="K850">
        <v>36</v>
      </c>
      <c r="L850">
        <v>20</v>
      </c>
      <c r="M850">
        <v>21</v>
      </c>
      <c r="N850">
        <v>5</v>
      </c>
      <c r="O850">
        <v>5</v>
      </c>
      <c r="P850">
        <v>44854225</v>
      </c>
      <c r="Q850">
        <v>0.22410696104835801</v>
      </c>
    </row>
    <row r="851" spans="1:17" x14ac:dyDescent="0.25">
      <c r="A851" t="str">
        <f t="shared" ca="1" si="13"/>
        <v>SANTANDER;GIRÓN;MICRO</v>
      </c>
      <c r="B851" t="str">
        <f ca="1">+IFERROR(_xlfn.XLOOKUP(C851,DIVIPOLA!G:G,DIVIPOLA!F:F),C851)</f>
        <v>SANTANDER</v>
      </c>
      <c r="C851" t="s">
        <v>39</v>
      </c>
      <c r="D851" t="s">
        <v>285</v>
      </c>
      <c r="E851" t="s">
        <v>334</v>
      </c>
      <c r="F851">
        <v>10</v>
      </c>
      <c r="G851">
        <v>2.4570024570024569</v>
      </c>
      <c r="H851">
        <v>0</v>
      </c>
      <c r="I851">
        <v>0</v>
      </c>
      <c r="J851">
        <v>18</v>
      </c>
      <c r="K851">
        <v>31</v>
      </c>
      <c r="L851">
        <v>12</v>
      </c>
      <c r="M851">
        <v>20</v>
      </c>
      <c r="N851">
        <v>34</v>
      </c>
      <c r="O851">
        <v>22</v>
      </c>
      <c r="P851">
        <v>48111700</v>
      </c>
      <c r="Q851">
        <v>0.24038241387227821</v>
      </c>
    </row>
    <row r="852" spans="1:17" x14ac:dyDescent="0.25">
      <c r="A852" t="str">
        <f t="shared" ca="1" si="13"/>
        <v>SANTANDER;MÁLAGA;MICRO</v>
      </c>
      <c r="B852" t="str">
        <f ca="1">+IFERROR(_xlfn.XLOOKUP(C852,DIVIPOLA!G:G,DIVIPOLA!F:F),C852)</f>
        <v>SANTANDER</v>
      </c>
      <c r="C852" t="s">
        <v>39</v>
      </c>
      <c r="D852" t="s">
        <v>288</v>
      </c>
      <c r="E852" t="s">
        <v>334</v>
      </c>
      <c r="F852">
        <v>1</v>
      </c>
      <c r="G852">
        <v>0.24570024570024571</v>
      </c>
      <c r="H852">
        <v>0</v>
      </c>
      <c r="I852">
        <v>0</v>
      </c>
      <c r="J852">
        <v>3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1170000</v>
      </c>
      <c r="Q852">
        <v>5.84571786552056E-3</v>
      </c>
    </row>
    <row r="853" spans="1:17" x14ac:dyDescent="0.25">
      <c r="A853" t="str">
        <f t="shared" ca="1" si="13"/>
        <v>SANTANDER;PIEDECUESTA;MICRO</v>
      </c>
      <c r="B853" t="str">
        <f ca="1">+IFERROR(_xlfn.XLOOKUP(C853,DIVIPOLA!G:G,DIVIPOLA!F:F),C853)</f>
        <v>SANTANDER</v>
      </c>
      <c r="C853" t="s">
        <v>39</v>
      </c>
      <c r="D853" t="s">
        <v>289</v>
      </c>
      <c r="E853" t="s">
        <v>334</v>
      </c>
      <c r="F853">
        <v>6</v>
      </c>
      <c r="G853">
        <v>1.474201474201474</v>
      </c>
      <c r="H853">
        <v>0</v>
      </c>
      <c r="I853">
        <v>0</v>
      </c>
      <c r="J853">
        <v>2</v>
      </c>
      <c r="K853">
        <v>0</v>
      </c>
      <c r="L853">
        <v>1</v>
      </c>
      <c r="M853">
        <v>2</v>
      </c>
      <c r="N853">
        <v>12</v>
      </c>
      <c r="O853">
        <v>0</v>
      </c>
      <c r="P853">
        <v>4345250</v>
      </c>
      <c r="Q853">
        <v>2.171034662833608E-2</v>
      </c>
    </row>
    <row r="854" spans="1:17" x14ac:dyDescent="0.25">
      <c r="A854" t="str">
        <f t="shared" ca="1" si="13"/>
        <v>SANTANDER;SAN GIL;MICRO</v>
      </c>
      <c r="B854" t="str">
        <f ca="1">+IFERROR(_xlfn.XLOOKUP(C854,DIVIPOLA!G:G,DIVIPOLA!F:F),C854)</f>
        <v>SANTANDER</v>
      </c>
      <c r="C854" t="s">
        <v>39</v>
      </c>
      <c r="D854" t="s">
        <v>292</v>
      </c>
      <c r="E854" t="s">
        <v>334</v>
      </c>
      <c r="F854">
        <v>6</v>
      </c>
      <c r="G854">
        <v>1.474201474201474</v>
      </c>
      <c r="H854">
        <v>0</v>
      </c>
      <c r="I854">
        <v>0</v>
      </c>
      <c r="J854">
        <v>22</v>
      </c>
      <c r="K854">
        <v>13</v>
      </c>
      <c r="L854">
        <v>16</v>
      </c>
      <c r="M854">
        <v>4</v>
      </c>
      <c r="N854">
        <v>42</v>
      </c>
      <c r="O854">
        <v>32</v>
      </c>
      <c r="P854">
        <v>39687050</v>
      </c>
      <c r="Q854">
        <v>0.19828999761949381</v>
      </c>
    </row>
    <row r="855" spans="1:17" x14ac:dyDescent="0.25">
      <c r="A855" t="str">
        <f t="shared" ca="1" si="13"/>
        <v>SANTANDER;SAN VICENTE DE CHUCURÍ;MICRO</v>
      </c>
      <c r="B855" t="str">
        <f ca="1">+IFERROR(_xlfn.XLOOKUP(C855,DIVIPOLA!G:G,DIVIPOLA!F:F),C855)</f>
        <v>SANTANDER</v>
      </c>
      <c r="C855" t="s">
        <v>39</v>
      </c>
      <c r="D855" t="s">
        <v>293</v>
      </c>
      <c r="E855" t="s">
        <v>334</v>
      </c>
      <c r="F855">
        <v>1</v>
      </c>
      <c r="G855">
        <v>0.24570024570024571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1</v>
      </c>
      <c r="O855">
        <v>0</v>
      </c>
      <c r="P855">
        <v>195000</v>
      </c>
      <c r="Q855">
        <v>9.7428631092009326E-4</v>
      </c>
    </row>
    <row r="856" spans="1:17" x14ac:dyDescent="0.25">
      <c r="A856" t="str">
        <f t="shared" ca="1" si="13"/>
        <v>SUCRE;SAN MARCOS;MICRO</v>
      </c>
      <c r="B856" t="str">
        <f ca="1">+IFERROR(_xlfn.XLOOKUP(C856,DIVIPOLA!G:G,DIVIPOLA!F:F),C856)</f>
        <v>SUCRE</v>
      </c>
      <c r="C856" t="s">
        <v>40</v>
      </c>
      <c r="D856" t="s">
        <v>297</v>
      </c>
      <c r="E856" t="s">
        <v>334</v>
      </c>
      <c r="F856">
        <v>1</v>
      </c>
      <c r="G856">
        <v>3.5714285714285712</v>
      </c>
      <c r="H856">
        <v>0</v>
      </c>
      <c r="I856">
        <v>0</v>
      </c>
      <c r="J856">
        <v>0</v>
      </c>
      <c r="K856">
        <v>8</v>
      </c>
      <c r="L856">
        <v>0</v>
      </c>
      <c r="M856">
        <v>0</v>
      </c>
      <c r="N856">
        <v>11</v>
      </c>
      <c r="O856">
        <v>4</v>
      </c>
      <c r="P856">
        <v>7901400</v>
      </c>
      <c r="Q856">
        <v>1.444035601963632</v>
      </c>
    </row>
    <row r="857" spans="1:17" x14ac:dyDescent="0.25">
      <c r="A857" t="str">
        <f t="shared" ca="1" si="13"/>
        <v>SUCRE;SINCELEJO;MICRO</v>
      </c>
      <c r="B857" t="str">
        <f ca="1">+IFERROR(_xlfn.XLOOKUP(C857,DIVIPOLA!G:G,DIVIPOLA!F:F),C857)</f>
        <v>SUCRE</v>
      </c>
      <c r="C857" t="s">
        <v>40</v>
      </c>
      <c r="D857" t="s">
        <v>300</v>
      </c>
      <c r="E857" t="s">
        <v>334</v>
      </c>
      <c r="F857">
        <v>6</v>
      </c>
      <c r="G857">
        <v>21.428571428571431</v>
      </c>
      <c r="H857">
        <v>0</v>
      </c>
      <c r="I857">
        <v>0</v>
      </c>
      <c r="J857">
        <v>0</v>
      </c>
      <c r="K857">
        <v>20</v>
      </c>
      <c r="L857">
        <v>3</v>
      </c>
      <c r="M857">
        <v>6</v>
      </c>
      <c r="N857">
        <v>5</v>
      </c>
      <c r="O857">
        <v>9</v>
      </c>
      <c r="P857">
        <v>17617600</v>
      </c>
      <c r="Q857">
        <v>3.2197384794029511</v>
      </c>
    </row>
    <row r="858" spans="1:17" x14ac:dyDescent="0.25">
      <c r="A858" t="str">
        <f t="shared" ca="1" si="13"/>
        <v>TOLIMA;ARMERO;MICRO</v>
      </c>
      <c r="B858" t="str">
        <f ca="1">+IFERROR(_xlfn.XLOOKUP(C858,DIVIPOLA!G:G,DIVIPOLA!F:F),C858)</f>
        <v>TOLIMA</v>
      </c>
      <c r="C858" t="s">
        <v>41</v>
      </c>
      <c r="D858" t="s">
        <v>301</v>
      </c>
      <c r="E858" t="s">
        <v>334</v>
      </c>
      <c r="F858">
        <v>1</v>
      </c>
      <c r="G858">
        <v>0.64102564102564097</v>
      </c>
      <c r="H858">
        <v>0</v>
      </c>
      <c r="I858">
        <v>0</v>
      </c>
      <c r="J858">
        <v>0</v>
      </c>
      <c r="K858">
        <v>2</v>
      </c>
      <c r="L858">
        <v>0</v>
      </c>
      <c r="M858">
        <v>1</v>
      </c>
      <c r="N858">
        <v>1</v>
      </c>
      <c r="O858">
        <v>2</v>
      </c>
      <c r="P858">
        <v>2275000</v>
      </c>
      <c r="Q858">
        <v>5.4386703290154693E-2</v>
      </c>
    </row>
    <row r="859" spans="1:17" x14ac:dyDescent="0.25">
      <c r="A859" t="str">
        <f t="shared" ca="1" si="13"/>
        <v>TOLIMA;ESPINAL;MICRO</v>
      </c>
      <c r="B859" t="str">
        <f ca="1">+IFERROR(_xlfn.XLOOKUP(C859,DIVIPOLA!G:G,DIVIPOLA!F:F),C859)</f>
        <v>TOLIMA</v>
      </c>
      <c r="C859" t="s">
        <v>41</v>
      </c>
      <c r="D859" t="s">
        <v>302</v>
      </c>
      <c r="E859" t="s">
        <v>334</v>
      </c>
      <c r="F859">
        <v>5</v>
      </c>
      <c r="G859">
        <v>3.2051282051282048</v>
      </c>
      <c r="H859">
        <v>0</v>
      </c>
      <c r="I859">
        <v>0</v>
      </c>
      <c r="J859">
        <v>1</v>
      </c>
      <c r="K859">
        <v>13</v>
      </c>
      <c r="L859">
        <v>5</v>
      </c>
      <c r="M859">
        <v>3</v>
      </c>
      <c r="N859">
        <v>3</v>
      </c>
      <c r="O859">
        <v>6</v>
      </c>
      <c r="P859">
        <v>12155000</v>
      </c>
      <c r="Q859">
        <v>0.29058038615025511</v>
      </c>
    </row>
    <row r="860" spans="1:17" x14ac:dyDescent="0.25">
      <c r="A860" t="str">
        <f t="shared" ca="1" si="13"/>
        <v>TOLIMA;GUAMO;MICRO</v>
      </c>
      <c r="B860" t="str">
        <f ca="1">+IFERROR(_xlfn.XLOOKUP(C860,DIVIPOLA!G:G,DIVIPOLA!F:F),C860)</f>
        <v>TOLIMA</v>
      </c>
      <c r="C860" t="s">
        <v>41</v>
      </c>
      <c r="D860" t="s">
        <v>303</v>
      </c>
      <c r="E860" t="s">
        <v>334</v>
      </c>
      <c r="F860">
        <v>1</v>
      </c>
      <c r="G860">
        <v>0.64102564102564097</v>
      </c>
      <c r="H860">
        <v>0</v>
      </c>
      <c r="I860">
        <v>0</v>
      </c>
      <c r="J860">
        <v>4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1560000</v>
      </c>
      <c r="Q860">
        <v>3.7293739398963223E-2</v>
      </c>
    </row>
    <row r="861" spans="1:17" x14ac:dyDescent="0.25">
      <c r="A861" t="str">
        <f t="shared" ca="1" si="13"/>
        <v>TOLIMA;IBAGUÉ;MICRO</v>
      </c>
      <c r="B861" t="str">
        <f ca="1">+IFERROR(_xlfn.XLOOKUP(C861,DIVIPOLA!G:G,DIVIPOLA!F:F),C861)</f>
        <v>TOLIMA</v>
      </c>
      <c r="C861" t="s">
        <v>41</v>
      </c>
      <c r="D861" t="s">
        <v>304</v>
      </c>
      <c r="E861" t="s">
        <v>334</v>
      </c>
      <c r="F861">
        <v>46</v>
      </c>
      <c r="G861">
        <v>29.487179487179489</v>
      </c>
      <c r="H861">
        <v>0</v>
      </c>
      <c r="I861">
        <v>0</v>
      </c>
      <c r="J861">
        <v>97</v>
      </c>
      <c r="K861">
        <v>66</v>
      </c>
      <c r="L861">
        <v>87</v>
      </c>
      <c r="M861">
        <v>40</v>
      </c>
      <c r="N861">
        <v>81</v>
      </c>
      <c r="O861">
        <v>34</v>
      </c>
      <c r="P861">
        <v>139919650</v>
      </c>
      <c r="Q861">
        <v>3.3449531819834259</v>
      </c>
    </row>
    <row r="862" spans="1:17" x14ac:dyDescent="0.25">
      <c r="A862" t="str">
        <f t="shared" ca="1" si="13"/>
        <v>TOLIMA;MELGAR;MICRO</v>
      </c>
      <c r="B862" t="str">
        <f ca="1">+IFERROR(_xlfn.XLOOKUP(C862,DIVIPOLA!G:G,DIVIPOLA!F:F),C862)</f>
        <v>TOLIMA</v>
      </c>
      <c r="C862" t="s">
        <v>41</v>
      </c>
      <c r="D862" t="s">
        <v>305</v>
      </c>
      <c r="E862" t="s">
        <v>334</v>
      </c>
      <c r="F862">
        <v>2</v>
      </c>
      <c r="G862">
        <v>1.2820512820512819</v>
      </c>
      <c r="H862">
        <v>0</v>
      </c>
      <c r="I862">
        <v>0</v>
      </c>
      <c r="J862">
        <v>5</v>
      </c>
      <c r="K862">
        <v>1</v>
      </c>
      <c r="L862">
        <v>0</v>
      </c>
      <c r="M862">
        <v>0</v>
      </c>
      <c r="N862">
        <v>0</v>
      </c>
      <c r="O862">
        <v>0</v>
      </c>
      <c r="P862">
        <v>2470000</v>
      </c>
      <c r="Q862">
        <v>5.9048420715025099E-2</v>
      </c>
    </row>
    <row r="863" spans="1:17" x14ac:dyDescent="0.25">
      <c r="A863" t="str">
        <f t="shared" ca="1" si="13"/>
        <v>TOLIMA;PURIFICACIÓN;MICRO</v>
      </c>
      <c r="B863" t="str">
        <f ca="1">+IFERROR(_xlfn.XLOOKUP(C863,DIVIPOLA!G:G,DIVIPOLA!F:F),C863)</f>
        <v>TOLIMA</v>
      </c>
      <c r="C863" t="s">
        <v>41</v>
      </c>
      <c r="D863" t="s">
        <v>307</v>
      </c>
      <c r="E863" t="s">
        <v>334</v>
      </c>
      <c r="F863">
        <v>1</v>
      </c>
      <c r="G863">
        <v>0.64102564102564097</v>
      </c>
      <c r="H863">
        <v>0</v>
      </c>
      <c r="I863">
        <v>0</v>
      </c>
      <c r="J863">
        <v>1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390000</v>
      </c>
      <c r="Q863">
        <v>9.3234348497408057E-3</v>
      </c>
    </row>
    <row r="864" spans="1:17" x14ac:dyDescent="0.25">
      <c r="A864" t="str">
        <f t="shared" ca="1" si="13"/>
        <v>TOLIMA;VENADILLO;MICRO</v>
      </c>
      <c r="B864" t="str">
        <f ca="1">+IFERROR(_xlfn.XLOOKUP(C864,DIVIPOLA!G:G,DIVIPOLA!F:F),C864)</f>
        <v>TOLIMA</v>
      </c>
      <c r="C864" t="s">
        <v>41</v>
      </c>
      <c r="D864" t="s">
        <v>309</v>
      </c>
      <c r="E864" t="s">
        <v>334</v>
      </c>
      <c r="F864">
        <v>1</v>
      </c>
      <c r="G864">
        <v>0.64102564102564097</v>
      </c>
      <c r="H864">
        <v>0</v>
      </c>
      <c r="I864">
        <v>0</v>
      </c>
      <c r="J864">
        <v>2</v>
      </c>
      <c r="K864">
        <v>3</v>
      </c>
      <c r="L864">
        <v>0</v>
      </c>
      <c r="M864">
        <v>0</v>
      </c>
      <c r="N864">
        <v>1</v>
      </c>
      <c r="O864">
        <v>0</v>
      </c>
      <c r="P864">
        <v>2535000</v>
      </c>
      <c r="Q864">
        <v>6.0602326523315229E-2</v>
      </c>
    </row>
    <row r="865" spans="1:17" x14ac:dyDescent="0.25">
      <c r="A865" t="str">
        <f t="shared" ca="1" si="13"/>
        <v>VALLE_DEL_CAUCA;BUENAVENTURA;MICRO</v>
      </c>
      <c r="B865" t="str">
        <f ca="1">+IFERROR(_xlfn.XLOOKUP(C865,DIVIPOLA!G:G,DIVIPOLA!F:F),C865)</f>
        <v>VALLE_DEL_CAUCA</v>
      </c>
      <c r="C865" t="s">
        <v>1190</v>
      </c>
      <c r="D865" t="s">
        <v>313</v>
      </c>
      <c r="E865" t="s">
        <v>334</v>
      </c>
      <c r="F865">
        <v>1</v>
      </c>
      <c r="G865">
        <v>0.13386880856760369</v>
      </c>
      <c r="H865">
        <v>0</v>
      </c>
      <c r="I865">
        <v>0</v>
      </c>
      <c r="J865">
        <v>0</v>
      </c>
      <c r="K865">
        <v>1</v>
      </c>
      <c r="L865">
        <v>0</v>
      </c>
      <c r="M865">
        <v>0</v>
      </c>
      <c r="N865">
        <v>0</v>
      </c>
      <c r="O865">
        <v>0</v>
      </c>
      <c r="P865">
        <v>520000</v>
      </c>
      <c r="Q865">
        <v>1.1453419048526249E-3</v>
      </c>
    </row>
    <row r="866" spans="1:17" x14ac:dyDescent="0.25">
      <c r="A866" t="str">
        <f t="shared" ca="1" si="13"/>
        <v>VALLE_DEL_CAUCA;CANDELARIA;MICRO</v>
      </c>
      <c r="B866" t="str">
        <f ca="1">+IFERROR(_xlfn.XLOOKUP(C866,DIVIPOLA!G:G,DIVIPOLA!F:F),C866)</f>
        <v>VALLE_DEL_CAUCA</v>
      </c>
      <c r="C866" t="s">
        <v>1190</v>
      </c>
      <c r="D866" t="s">
        <v>315</v>
      </c>
      <c r="E866" t="s">
        <v>334</v>
      </c>
      <c r="F866">
        <v>2</v>
      </c>
      <c r="G866">
        <v>0.2677376171352075</v>
      </c>
      <c r="H866">
        <v>0</v>
      </c>
      <c r="I866">
        <v>0</v>
      </c>
      <c r="J866">
        <v>3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1170000</v>
      </c>
      <c r="Q866">
        <v>2.5770192859184068E-3</v>
      </c>
    </row>
    <row r="867" spans="1:17" x14ac:dyDescent="0.25">
      <c r="A867" t="str">
        <f t="shared" ca="1" si="13"/>
        <v>VALLE_DEL_CAUCA;CARTAGO;MICRO</v>
      </c>
      <c r="B867" t="str">
        <f ca="1">+IFERROR(_xlfn.XLOOKUP(C867,DIVIPOLA!G:G,DIVIPOLA!F:F),C867)</f>
        <v>VALLE_DEL_CAUCA</v>
      </c>
      <c r="C867" t="s">
        <v>1190</v>
      </c>
      <c r="D867" t="s">
        <v>316</v>
      </c>
      <c r="E867" t="s">
        <v>334</v>
      </c>
      <c r="F867">
        <v>2</v>
      </c>
      <c r="G867">
        <v>0.2677376171352075</v>
      </c>
      <c r="H867">
        <v>0</v>
      </c>
      <c r="I867">
        <v>0</v>
      </c>
      <c r="J867">
        <v>0</v>
      </c>
      <c r="K867">
        <v>10</v>
      </c>
      <c r="L867">
        <v>3</v>
      </c>
      <c r="M867">
        <v>3</v>
      </c>
      <c r="N867">
        <v>8</v>
      </c>
      <c r="O867">
        <v>0</v>
      </c>
      <c r="P867">
        <v>8845850</v>
      </c>
      <c r="Q867">
        <v>1.9483697478924221E-2</v>
      </c>
    </row>
    <row r="868" spans="1:17" x14ac:dyDescent="0.25">
      <c r="A868" t="str">
        <f t="shared" ca="1" si="13"/>
        <v>VALLE_DEL_CAUCA;EL CERRITO;MICRO</v>
      </c>
      <c r="B868" t="str">
        <f ca="1">+IFERROR(_xlfn.XLOOKUP(C868,DIVIPOLA!G:G,DIVIPOLA!F:F),C868)</f>
        <v>VALLE_DEL_CAUCA</v>
      </c>
      <c r="C868" t="s">
        <v>1190</v>
      </c>
      <c r="D868" t="s">
        <v>317</v>
      </c>
      <c r="E868" t="s">
        <v>334</v>
      </c>
      <c r="F868">
        <v>1</v>
      </c>
      <c r="G868">
        <v>0.13386880856760369</v>
      </c>
      <c r="H868">
        <v>0</v>
      </c>
      <c r="I868">
        <v>0</v>
      </c>
      <c r="J868">
        <v>0</v>
      </c>
      <c r="K868">
        <v>4</v>
      </c>
      <c r="L868">
        <v>4</v>
      </c>
      <c r="M868">
        <v>0</v>
      </c>
      <c r="N868">
        <v>0</v>
      </c>
      <c r="O868">
        <v>0</v>
      </c>
      <c r="P868">
        <v>3416400</v>
      </c>
      <c r="Q868">
        <v>7.5248963148817488E-3</v>
      </c>
    </row>
    <row r="869" spans="1:17" x14ac:dyDescent="0.25">
      <c r="A869" t="str">
        <f t="shared" ca="1" si="13"/>
        <v>VALLE_DEL_CAUCA;EL DOVIO;MICRO</v>
      </c>
      <c r="B869" t="str">
        <f ca="1">+IFERROR(_xlfn.XLOOKUP(C869,DIVIPOLA!G:G,DIVIPOLA!F:F),C869)</f>
        <v>VALLE_DEL_CAUCA</v>
      </c>
      <c r="C869" t="s">
        <v>1190</v>
      </c>
      <c r="D869" t="s">
        <v>318</v>
      </c>
      <c r="E869" t="s">
        <v>334</v>
      </c>
      <c r="F869">
        <v>1</v>
      </c>
      <c r="G869">
        <v>0.13386880856760369</v>
      </c>
      <c r="H869">
        <v>0</v>
      </c>
      <c r="I869">
        <v>0</v>
      </c>
      <c r="J869">
        <v>0</v>
      </c>
      <c r="K869">
        <v>2</v>
      </c>
      <c r="L869">
        <v>0</v>
      </c>
      <c r="M869">
        <v>4</v>
      </c>
      <c r="N869">
        <v>2</v>
      </c>
      <c r="O869">
        <v>0</v>
      </c>
      <c r="P869">
        <v>2990000</v>
      </c>
      <c r="Q869">
        <v>6.5857159529025969E-3</v>
      </c>
    </row>
    <row r="870" spans="1:17" x14ac:dyDescent="0.25">
      <c r="A870" t="str">
        <f t="shared" ca="1" si="13"/>
        <v>VALLE_DEL_CAUCA;BUGA;MICRO</v>
      </c>
      <c r="B870" t="str">
        <f ca="1">+IFERROR(_xlfn.XLOOKUP(C870,DIVIPOLA!G:G,DIVIPOLA!F:F),C870)</f>
        <v>VALLE_DEL_CAUCA</v>
      </c>
      <c r="C870" t="s">
        <v>1190</v>
      </c>
      <c r="D870" t="s">
        <v>1191</v>
      </c>
      <c r="E870" t="s">
        <v>334</v>
      </c>
      <c r="F870">
        <v>1</v>
      </c>
      <c r="G870">
        <v>0.13386880856760369</v>
      </c>
      <c r="H870">
        <v>0</v>
      </c>
      <c r="I870">
        <v>0</v>
      </c>
      <c r="J870">
        <v>1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390000</v>
      </c>
      <c r="Q870">
        <v>8.5900642863946902E-4</v>
      </c>
    </row>
    <row r="871" spans="1:17" x14ac:dyDescent="0.25">
      <c r="A871" t="str">
        <f t="shared" ca="1" si="13"/>
        <v>VALLE_DEL_CAUCA;JAMUNDÍ;MICRO</v>
      </c>
      <c r="B871" t="str">
        <f ca="1">+IFERROR(_xlfn.XLOOKUP(C871,DIVIPOLA!G:G,DIVIPOLA!F:F),C871)</f>
        <v>VALLE_DEL_CAUCA</v>
      </c>
      <c r="C871" t="s">
        <v>1190</v>
      </c>
      <c r="D871" t="s">
        <v>321</v>
      </c>
      <c r="E871" t="s">
        <v>334</v>
      </c>
      <c r="F871">
        <v>6</v>
      </c>
      <c r="G871">
        <v>0.80321285140562237</v>
      </c>
      <c r="H871">
        <v>0</v>
      </c>
      <c r="I871">
        <v>0</v>
      </c>
      <c r="J871">
        <v>10</v>
      </c>
      <c r="K871">
        <v>3</v>
      </c>
      <c r="L871">
        <v>16</v>
      </c>
      <c r="M871">
        <v>2</v>
      </c>
      <c r="N871">
        <v>24</v>
      </c>
      <c r="O871">
        <v>2</v>
      </c>
      <c r="P871">
        <v>16075800</v>
      </c>
      <c r="Q871">
        <v>3.5408244988518911E-2</v>
      </c>
    </row>
    <row r="872" spans="1:17" x14ac:dyDescent="0.25">
      <c r="A872" t="str">
        <f t="shared" ca="1" si="13"/>
        <v>VALLE_DEL_CAUCA;LA UNIÓN;MICRO</v>
      </c>
      <c r="B872" t="str">
        <f ca="1">+IFERROR(_xlfn.XLOOKUP(C872,DIVIPOLA!G:G,DIVIPOLA!F:F),C872)</f>
        <v>VALLE_DEL_CAUCA</v>
      </c>
      <c r="C872" t="s">
        <v>1190</v>
      </c>
      <c r="D872" t="s">
        <v>79</v>
      </c>
      <c r="E872" t="s">
        <v>334</v>
      </c>
      <c r="F872">
        <v>2</v>
      </c>
      <c r="G872">
        <v>0.2677376171352075</v>
      </c>
      <c r="H872">
        <v>0</v>
      </c>
      <c r="I872">
        <v>0</v>
      </c>
      <c r="J872">
        <v>4</v>
      </c>
      <c r="K872">
        <v>15</v>
      </c>
      <c r="L872">
        <v>0</v>
      </c>
      <c r="M872">
        <v>0</v>
      </c>
      <c r="N872">
        <v>0</v>
      </c>
      <c r="O872">
        <v>0</v>
      </c>
      <c r="P872">
        <v>9360000</v>
      </c>
      <c r="Q872">
        <v>2.0616154287347262E-2</v>
      </c>
    </row>
    <row r="873" spans="1:17" x14ac:dyDescent="0.25">
      <c r="A873" t="str">
        <f t="shared" ca="1" si="13"/>
        <v>VALLE_DEL_CAUCA;OBANDO;MICRO</v>
      </c>
      <c r="B873" t="str">
        <f ca="1">+IFERROR(_xlfn.XLOOKUP(C873,DIVIPOLA!G:G,DIVIPOLA!F:F),C873)</f>
        <v>VALLE_DEL_CAUCA</v>
      </c>
      <c r="C873" t="s">
        <v>1190</v>
      </c>
      <c r="D873" t="s">
        <v>323</v>
      </c>
      <c r="E873" t="s">
        <v>334</v>
      </c>
      <c r="F873">
        <v>1</v>
      </c>
      <c r="G873">
        <v>0.13386880856760369</v>
      </c>
      <c r="H873">
        <v>0</v>
      </c>
      <c r="I873">
        <v>0</v>
      </c>
      <c r="J873">
        <v>0</v>
      </c>
      <c r="K873">
        <v>3</v>
      </c>
      <c r="L873">
        <v>0</v>
      </c>
      <c r="M873">
        <v>0</v>
      </c>
      <c r="N873">
        <v>1</v>
      </c>
      <c r="O873">
        <v>0</v>
      </c>
      <c r="P873">
        <v>1755000</v>
      </c>
      <c r="Q873">
        <v>3.8655289288776111E-3</v>
      </c>
    </row>
    <row r="874" spans="1:17" x14ac:dyDescent="0.25">
      <c r="A874" t="str">
        <f t="shared" ca="1" si="13"/>
        <v>VALLE_DEL_CAUCA;PALMIRA;MICRO</v>
      </c>
      <c r="B874" t="str">
        <f ca="1">+IFERROR(_xlfn.XLOOKUP(C874,DIVIPOLA!G:G,DIVIPOLA!F:F),C874)</f>
        <v>VALLE_DEL_CAUCA</v>
      </c>
      <c r="C874" t="s">
        <v>1190</v>
      </c>
      <c r="D874" t="s">
        <v>324</v>
      </c>
      <c r="E874" t="s">
        <v>334</v>
      </c>
      <c r="F874">
        <v>10</v>
      </c>
      <c r="G874">
        <v>1.338688085676037</v>
      </c>
      <c r="H874">
        <v>0</v>
      </c>
      <c r="I874">
        <v>0</v>
      </c>
      <c r="J874">
        <v>15</v>
      </c>
      <c r="K874">
        <v>16</v>
      </c>
      <c r="L874">
        <v>8</v>
      </c>
      <c r="M874">
        <v>53</v>
      </c>
      <c r="N874">
        <v>12</v>
      </c>
      <c r="O874">
        <v>1</v>
      </c>
      <c r="P874">
        <v>40270425</v>
      </c>
      <c r="Q874">
        <v>8.8698856305239979E-2</v>
      </c>
    </row>
    <row r="875" spans="1:17" x14ac:dyDescent="0.25">
      <c r="A875" t="str">
        <f t="shared" ca="1" si="13"/>
        <v>VALLE_DEL_CAUCA;CALI;MICRO</v>
      </c>
      <c r="B875" t="str">
        <f ca="1">+IFERROR(_xlfn.XLOOKUP(C875,DIVIPOLA!G:G,DIVIPOLA!F:F),C875)</f>
        <v>VALLE_DEL_CAUCA</v>
      </c>
      <c r="C875" t="s">
        <v>1190</v>
      </c>
      <c r="D875" t="s">
        <v>1083</v>
      </c>
      <c r="E875" t="s">
        <v>334</v>
      </c>
      <c r="F875">
        <v>160</v>
      </c>
      <c r="G875">
        <v>21.4190093708166</v>
      </c>
      <c r="H875">
        <v>0</v>
      </c>
      <c r="I875">
        <v>5</v>
      </c>
      <c r="J875">
        <v>327</v>
      </c>
      <c r="K875">
        <v>206</v>
      </c>
      <c r="L875">
        <v>344</v>
      </c>
      <c r="M875">
        <v>69</v>
      </c>
      <c r="N875">
        <v>329</v>
      </c>
      <c r="O875">
        <v>79</v>
      </c>
      <c r="P875">
        <v>450047325</v>
      </c>
      <c r="Q875">
        <v>0.99126550094101651</v>
      </c>
    </row>
    <row r="876" spans="1:17" x14ac:dyDescent="0.25">
      <c r="A876" t="str">
        <f t="shared" ca="1" si="13"/>
        <v>VALLE_DEL_CAUCA;SEVILLA;MICRO</v>
      </c>
      <c r="B876" t="str">
        <f ca="1">+IFERROR(_xlfn.XLOOKUP(C876,DIVIPOLA!G:G,DIVIPOLA!F:F),C876)</f>
        <v>VALLE_DEL_CAUCA</v>
      </c>
      <c r="C876" t="s">
        <v>1190</v>
      </c>
      <c r="D876" t="s">
        <v>327</v>
      </c>
      <c r="E876" t="s">
        <v>334</v>
      </c>
      <c r="F876">
        <v>1</v>
      </c>
      <c r="G876">
        <v>0.13386880856760369</v>
      </c>
      <c r="H876">
        <v>0</v>
      </c>
      <c r="I876">
        <v>5</v>
      </c>
      <c r="J876">
        <v>0</v>
      </c>
      <c r="K876">
        <v>2</v>
      </c>
      <c r="L876">
        <v>1</v>
      </c>
      <c r="M876">
        <v>3</v>
      </c>
      <c r="N876">
        <v>0</v>
      </c>
      <c r="O876">
        <v>0</v>
      </c>
      <c r="P876">
        <v>5395000</v>
      </c>
      <c r="Q876">
        <v>1.188292226284599E-2</v>
      </c>
    </row>
    <row r="877" spans="1:17" x14ac:dyDescent="0.25">
      <c r="A877" t="str">
        <f t="shared" ca="1" si="13"/>
        <v>VALLE_DEL_CAUCA;TULUÁ;MICRO</v>
      </c>
      <c r="B877" t="str">
        <f ca="1">+IFERROR(_xlfn.XLOOKUP(C877,DIVIPOLA!G:G,DIVIPOLA!F:F),C877)</f>
        <v>VALLE_DEL_CAUCA</v>
      </c>
      <c r="C877" t="s">
        <v>1190</v>
      </c>
      <c r="D877" t="s">
        <v>328</v>
      </c>
      <c r="E877" t="s">
        <v>334</v>
      </c>
      <c r="F877">
        <v>4</v>
      </c>
      <c r="G877">
        <v>0.53547523427041499</v>
      </c>
      <c r="H877">
        <v>0</v>
      </c>
      <c r="I877">
        <v>0</v>
      </c>
      <c r="J877">
        <v>4</v>
      </c>
      <c r="K877">
        <v>7</v>
      </c>
      <c r="L877">
        <v>5</v>
      </c>
      <c r="M877">
        <v>0</v>
      </c>
      <c r="N877">
        <v>27</v>
      </c>
      <c r="O877">
        <v>1</v>
      </c>
      <c r="P877">
        <v>12355525</v>
      </c>
      <c r="Q877">
        <v>2.7214039497988909E-2</v>
      </c>
    </row>
    <row r="878" spans="1:17" x14ac:dyDescent="0.25">
      <c r="A878" t="str">
        <f t="shared" ca="1" si="13"/>
        <v>VALLE_DEL_CAUCA;YUMBO;MICRO</v>
      </c>
      <c r="B878" t="str">
        <f ca="1">+IFERROR(_xlfn.XLOOKUP(C878,DIVIPOLA!G:G,DIVIPOLA!F:F),C878)</f>
        <v>VALLE_DEL_CAUCA</v>
      </c>
      <c r="C878" t="s">
        <v>1190</v>
      </c>
      <c r="D878" t="s">
        <v>329</v>
      </c>
      <c r="E878" t="s">
        <v>334</v>
      </c>
      <c r="F878">
        <v>6</v>
      </c>
      <c r="G878">
        <v>0.80321285140562237</v>
      </c>
      <c r="H878">
        <v>0</v>
      </c>
      <c r="I878">
        <v>0</v>
      </c>
      <c r="J878">
        <v>7</v>
      </c>
      <c r="K878">
        <v>30</v>
      </c>
      <c r="L878">
        <v>12</v>
      </c>
      <c r="M878">
        <v>1</v>
      </c>
      <c r="N878">
        <v>10</v>
      </c>
      <c r="O878">
        <v>5</v>
      </c>
      <c r="P878">
        <v>25859600</v>
      </c>
      <c r="Q878">
        <v>5.6957852928321062E-2</v>
      </c>
    </row>
    <row r="879" spans="1:17" x14ac:dyDescent="0.25">
      <c r="A879" t="str">
        <f t="shared" ca="1" si="13"/>
        <v>VICHADA;CUMARIBO;MICRO</v>
      </c>
      <c r="B879" t="str">
        <f ca="1">+IFERROR(_xlfn.XLOOKUP(C879,DIVIPOLA!G:G,DIVIPOLA!F:F),C879)</f>
        <v>VICHADA</v>
      </c>
      <c r="C879" t="s">
        <v>42</v>
      </c>
      <c r="D879" t="s">
        <v>331</v>
      </c>
      <c r="E879" t="s">
        <v>334</v>
      </c>
      <c r="F879">
        <v>1</v>
      </c>
      <c r="G879">
        <v>100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2</v>
      </c>
      <c r="N879">
        <v>0</v>
      </c>
      <c r="O879">
        <v>2</v>
      </c>
      <c r="P879">
        <v>1430000</v>
      </c>
      <c r="Q879">
        <v>100</v>
      </c>
    </row>
    <row r="880" spans="1:17" x14ac:dyDescent="0.25">
      <c r="A880" t="str">
        <f t="shared" ca="1" si="13"/>
        <v>ANTIOQUIA;ENVIGADO;MUY GRANDE</v>
      </c>
      <c r="B880" t="str">
        <f ca="1">+IFERROR(_xlfn.XLOOKUP(C880,DIVIPOLA!G:G,DIVIPOLA!F:F),C880)</f>
        <v>ANTIOQUIA</v>
      </c>
      <c r="C880" t="s">
        <v>17</v>
      </c>
      <c r="D880" t="s">
        <v>66</v>
      </c>
      <c r="E880" t="s">
        <v>335</v>
      </c>
      <c r="F880">
        <v>6</v>
      </c>
      <c r="G880">
        <v>0.31595576619273302</v>
      </c>
      <c r="H880">
        <v>8</v>
      </c>
      <c r="I880">
        <v>4</v>
      </c>
      <c r="J880">
        <v>3575</v>
      </c>
      <c r="K880">
        <v>1465</v>
      </c>
      <c r="L880">
        <v>364</v>
      </c>
      <c r="M880">
        <v>79</v>
      </c>
      <c r="N880">
        <v>246</v>
      </c>
      <c r="O880">
        <v>106</v>
      </c>
      <c r="P880">
        <v>2439912150</v>
      </c>
      <c r="Q880">
        <v>3.181264876937735</v>
      </c>
    </row>
    <row r="881" spans="1:17" x14ac:dyDescent="0.25">
      <c r="A881" t="str">
        <f t="shared" ca="1" si="13"/>
        <v>ANTIOQUIA;GIRARDOTA;MUY GRANDE</v>
      </c>
      <c r="B881" t="str">
        <f ca="1">+IFERROR(_xlfn.XLOOKUP(C881,DIVIPOLA!G:G,DIVIPOLA!F:F),C881)</f>
        <v>ANTIOQUIA</v>
      </c>
      <c r="C881" t="s">
        <v>17</v>
      </c>
      <c r="D881" t="s">
        <v>68</v>
      </c>
      <c r="E881" t="s">
        <v>335</v>
      </c>
      <c r="F881">
        <v>1</v>
      </c>
      <c r="G881">
        <v>5.2659294365455502E-2</v>
      </c>
      <c r="H881">
        <v>0</v>
      </c>
      <c r="I881">
        <v>0</v>
      </c>
      <c r="J881">
        <v>608</v>
      </c>
      <c r="K881">
        <v>213</v>
      </c>
      <c r="L881">
        <v>53</v>
      </c>
      <c r="M881">
        <v>24</v>
      </c>
      <c r="N881">
        <v>60</v>
      </c>
      <c r="O881">
        <v>5</v>
      </c>
      <c r="P881">
        <v>390495300</v>
      </c>
      <c r="Q881">
        <v>0.50914496347717431</v>
      </c>
    </row>
    <row r="882" spans="1:17" x14ac:dyDescent="0.25">
      <c r="A882" t="str">
        <f t="shared" ca="1" si="13"/>
        <v>ANTIOQUIA;ITAGÜÍ;MUY GRANDE</v>
      </c>
      <c r="B882" t="str">
        <f ca="1">+IFERROR(_xlfn.XLOOKUP(C882,DIVIPOLA!G:G,DIVIPOLA!F:F),C882)</f>
        <v>ANTIOQUIA</v>
      </c>
      <c r="C882" t="s">
        <v>17</v>
      </c>
      <c r="D882" t="s">
        <v>72</v>
      </c>
      <c r="E882" t="s">
        <v>335</v>
      </c>
      <c r="F882">
        <v>7</v>
      </c>
      <c r="G882">
        <v>0.36861506055818849</v>
      </c>
      <c r="H882">
        <v>0</v>
      </c>
      <c r="I882">
        <v>1</v>
      </c>
      <c r="J882">
        <v>2161</v>
      </c>
      <c r="K882">
        <v>991</v>
      </c>
      <c r="L882">
        <v>485</v>
      </c>
      <c r="M882">
        <v>150</v>
      </c>
      <c r="N882">
        <v>1365</v>
      </c>
      <c r="O882">
        <v>336</v>
      </c>
      <c r="P882">
        <v>1939813200</v>
      </c>
      <c r="Q882">
        <v>2.529213849351172</v>
      </c>
    </row>
    <row r="883" spans="1:17" x14ac:dyDescent="0.25">
      <c r="A883" t="str">
        <f t="shared" ca="1" si="13"/>
        <v>ANTIOQUIA;LA CEJA;MUY GRANDE</v>
      </c>
      <c r="B883" t="str">
        <f ca="1">+IFERROR(_xlfn.XLOOKUP(C883,DIVIPOLA!G:G,DIVIPOLA!F:F),C883)</f>
        <v>ANTIOQUIA</v>
      </c>
      <c r="C883" t="s">
        <v>17</v>
      </c>
      <c r="D883" t="s">
        <v>76</v>
      </c>
      <c r="E883" t="s">
        <v>335</v>
      </c>
      <c r="F883">
        <v>1</v>
      </c>
      <c r="G883">
        <v>5.2659294365455502E-2</v>
      </c>
      <c r="H883">
        <v>1</v>
      </c>
      <c r="I883">
        <v>17</v>
      </c>
      <c r="J883">
        <v>636</v>
      </c>
      <c r="K883">
        <v>394</v>
      </c>
      <c r="L883">
        <v>145</v>
      </c>
      <c r="M883">
        <v>37</v>
      </c>
      <c r="N883">
        <v>7</v>
      </c>
      <c r="O883">
        <v>5</v>
      </c>
      <c r="P883">
        <v>524003675</v>
      </c>
      <c r="Q883">
        <v>0.68321906043371095</v>
      </c>
    </row>
    <row r="884" spans="1:17" x14ac:dyDescent="0.25">
      <c r="A884" t="str">
        <f t="shared" ca="1" si="13"/>
        <v>ANTIOQUIA;MEDELLÍN;MUY GRANDE</v>
      </c>
      <c r="B884" t="str">
        <f ca="1">+IFERROR(_xlfn.XLOOKUP(C884,DIVIPOLA!G:G,DIVIPOLA!F:F),C884)</f>
        <v>ANTIOQUIA</v>
      </c>
      <c r="C884" t="s">
        <v>17</v>
      </c>
      <c r="D884" t="s">
        <v>81</v>
      </c>
      <c r="E884" t="s">
        <v>335</v>
      </c>
      <c r="F884">
        <v>71</v>
      </c>
      <c r="G884">
        <v>3.7388098999473409</v>
      </c>
      <c r="H884">
        <v>84</v>
      </c>
      <c r="I884">
        <v>113</v>
      </c>
      <c r="J884">
        <v>46194</v>
      </c>
      <c r="K884">
        <v>20288</v>
      </c>
      <c r="L884">
        <v>12256</v>
      </c>
      <c r="M884">
        <v>2404</v>
      </c>
      <c r="N884">
        <v>15645</v>
      </c>
      <c r="O884">
        <v>3087</v>
      </c>
      <c r="P884">
        <v>37513586175</v>
      </c>
      <c r="Q884">
        <v>48.9118651696146</v>
      </c>
    </row>
    <row r="885" spans="1:17" x14ac:dyDescent="0.25">
      <c r="A885" t="str">
        <f t="shared" ca="1" si="13"/>
        <v>ANTIOQUIA;RIONEGRO;MUY GRANDE</v>
      </c>
      <c r="B885" t="str">
        <f ca="1">+IFERROR(_xlfn.XLOOKUP(C885,DIVIPOLA!G:G,DIVIPOLA!F:F),C885)</f>
        <v>ANTIOQUIA</v>
      </c>
      <c r="C885" t="s">
        <v>17</v>
      </c>
      <c r="D885" t="s">
        <v>87</v>
      </c>
      <c r="E885" t="s">
        <v>335</v>
      </c>
      <c r="F885">
        <v>1</v>
      </c>
      <c r="G885">
        <v>5.2659294365455502E-2</v>
      </c>
      <c r="H885">
        <v>0</v>
      </c>
      <c r="I885">
        <v>0</v>
      </c>
      <c r="J885">
        <v>1069</v>
      </c>
      <c r="K885">
        <v>295</v>
      </c>
      <c r="L885">
        <v>134</v>
      </c>
      <c r="M885">
        <v>30</v>
      </c>
      <c r="N885">
        <v>15</v>
      </c>
      <c r="O885">
        <v>2</v>
      </c>
      <c r="P885">
        <v>620425000</v>
      </c>
      <c r="Q885">
        <v>0.80893742886361464</v>
      </c>
    </row>
    <row r="886" spans="1:17" x14ac:dyDescent="0.25">
      <c r="A886" t="str">
        <f t="shared" ca="1" si="13"/>
        <v>ANTIOQUIA;SABANETA;MUY GRANDE</v>
      </c>
      <c r="B886" t="str">
        <f ca="1">+IFERROR(_xlfn.XLOOKUP(C886,DIVIPOLA!G:G,DIVIPOLA!F:F),C886)</f>
        <v>ANTIOQUIA</v>
      </c>
      <c r="C886" t="s">
        <v>17</v>
      </c>
      <c r="D886" t="s">
        <v>88</v>
      </c>
      <c r="E886" t="s">
        <v>335</v>
      </c>
      <c r="F886">
        <v>1</v>
      </c>
      <c r="G886">
        <v>5.2659294365455502E-2</v>
      </c>
      <c r="H886">
        <v>0</v>
      </c>
      <c r="I886">
        <v>0</v>
      </c>
      <c r="J886">
        <v>95</v>
      </c>
      <c r="K886">
        <v>35</v>
      </c>
      <c r="L886">
        <v>35</v>
      </c>
      <c r="M886">
        <v>4</v>
      </c>
      <c r="N886">
        <v>57</v>
      </c>
      <c r="O886">
        <v>21</v>
      </c>
      <c r="P886">
        <v>91815750</v>
      </c>
      <c r="Q886">
        <v>0.1197134169870402</v>
      </c>
    </row>
    <row r="887" spans="1:17" x14ac:dyDescent="0.25">
      <c r="A887" t="str">
        <f t="shared" ca="1" si="13"/>
        <v>ANTIOQUIA;SALGAR;MUY GRANDE</v>
      </c>
      <c r="B887" t="str">
        <f ca="1">+IFERROR(_xlfn.XLOOKUP(C887,DIVIPOLA!G:G,DIVIPOLA!F:F),C887)</f>
        <v>ANTIOQUIA</v>
      </c>
      <c r="C887" t="s">
        <v>17</v>
      </c>
      <c r="D887" t="s">
        <v>89</v>
      </c>
      <c r="E887" t="s">
        <v>335</v>
      </c>
      <c r="F887">
        <v>1</v>
      </c>
      <c r="G887">
        <v>5.2659294365455502E-2</v>
      </c>
      <c r="H887">
        <v>0</v>
      </c>
      <c r="I887">
        <v>0</v>
      </c>
      <c r="J887">
        <v>192</v>
      </c>
      <c r="K887">
        <v>191</v>
      </c>
      <c r="L887">
        <v>45</v>
      </c>
      <c r="M887">
        <v>96</v>
      </c>
      <c r="N887">
        <v>278</v>
      </c>
      <c r="O887">
        <v>246</v>
      </c>
      <c r="P887">
        <v>372604050</v>
      </c>
      <c r="Q887">
        <v>0.48581756407489979</v>
      </c>
    </row>
    <row r="888" spans="1:17" x14ac:dyDescent="0.25">
      <c r="A888" t="str">
        <f t="shared" ca="1" si="13"/>
        <v>ATLÁNTICO;BARRANQUILLA;MUY GRANDE</v>
      </c>
      <c r="B888" t="str">
        <f ca="1">+IFERROR(_xlfn.XLOOKUP(C888,DIVIPOLA!G:G,DIVIPOLA!F:F),C888)</f>
        <v>ATLÁNTICO</v>
      </c>
      <c r="C888" t="s">
        <v>19</v>
      </c>
      <c r="D888" t="s">
        <v>108</v>
      </c>
      <c r="E888" t="s">
        <v>335</v>
      </c>
      <c r="F888">
        <v>24</v>
      </c>
      <c r="G888">
        <v>8.3623693379790947</v>
      </c>
      <c r="H888">
        <v>59</v>
      </c>
      <c r="I888">
        <v>24</v>
      </c>
      <c r="J888">
        <v>10685</v>
      </c>
      <c r="K888">
        <v>4761</v>
      </c>
      <c r="L888">
        <v>8773</v>
      </c>
      <c r="M888">
        <v>2179</v>
      </c>
      <c r="N888">
        <v>6579</v>
      </c>
      <c r="O888">
        <v>1509</v>
      </c>
      <c r="P888">
        <v>11859945500</v>
      </c>
      <c r="Q888">
        <v>66.180997842107317</v>
      </c>
    </row>
    <row r="889" spans="1:17" x14ac:dyDescent="0.25">
      <c r="A889" t="str">
        <f t="shared" ca="1" si="13"/>
        <v>ATLÁNTICO;SOLEDAD;MUY GRANDE</v>
      </c>
      <c r="B889" t="str">
        <f ca="1">+IFERROR(_xlfn.XLOOKUP(C889,DIVIPOLA!G:G,DIVIPOLA!F:F),C889)</f>
        <v>ATLÁNTICO</v>
      </c>
      <c r="C889" t="s">
        <v>19</v>
      </c>
      <c r="D889" t="s">
        <v>112</v>
      </c>
      <c r="E889" t="s">
        <v>335</v>
      </c>
      <c r="F889">
        <v>1</v>
      </c>
      <c r="G889">
        <v>0.34843205574912889</v>
      </c>
      <c r="H889">
        <v>0</v>
      </c>
      <c r="I889">
        <v>0</v>
      </c>
      <c r="J889">
        <v>70</v>
      </c>
      <c r="K889">
        <v>72</v>
      </c>
      <c r="L889">
        <v>0</v>
      </c>
      <c r="M889">
        <v>0</v>
      </c>
      <c r="N889">
        <v>0</v>
      </c>
      <c r="O889">
        <v>0</v>
      </c>
      <c r="P889">
        <v>66716000</v>
      </c>
      <c r="Q889">
        <v>0.37228935428362903</v>
      </c>
    </row>
    <row r="890" spans="1:17" x14ac:dyDescent="0.25">
      <c r="A890" t="str">
        <f t="shared" ca="1" si="13"/>
        <v>BOGOTÁ;BOGOTÁ, D.C.;MUY GRANDE</v>
      </c>
      <c r="B890" t="str">
        <f ca="1">+IFERROR(_xlfn.XLOOKUP(C890,DIVIPOLA!G:G,DIVIPOLA!F:F),C890)</f>
        <v>BOGOTÁ</v>
      </c>
      <c r="C890" t="s">
        <v>1146</v>
      </c>
      <c r="D890" t="s">
        <v>20</v>
      </c>
      <c r="E890" t="s">
        <v>335</v>
      </c>
      <c r="F890">
        <v>209</v>
      </c>
      <c r="G890">
        <v>7.6249543962057649</v>
      </c>
      <c r="H890">
        <v>664</v>
      </c>
      <c r="I890">
        <v>493</v>
      </c>
      <c r="J890">
        <v>210621</v>
      </c>
      <c r="K890">
        <v>81867</v>
      </c>
      <c r="L890">
        <v>63878</v>
      </c>
      <c r="M890">
        <v>14258</v>
      </c>
      <c r="N890">
        <v>43404</v>
      </c>
      <c r="O890">
        <v>9400</v>
      </c>
      <c r="P890">
        <v>161905236025</v>
      </c>
      <c r="Q890">
        <v>77.695957673006603</v>
      </c>
    </row>
    <row r="891" spans="1:17" x14ac:dyDescent="0.25">
      <c r="A891" t="str">
        <f t="shared" ca="1" si="13"/>
        <v>BOLÍVAR;CARTAGENA DE INDIAS;MUY GRANDE</v>
      </c>
      <c r="B891" t="str">
        <f ca="1">+IFERROR(_xlfn.XLOOKUP(C891,DIVIPOLA!G:G,DIVIPOLA!F:F),C891)</f>
        <v>BOLÍVAR</v>
      </c>
      <c r="C891" t="s">
        <v>21</v>
      </c>
      <c r="D891" t="s">
        <v>114</v>
      </c>
      <c r="E891" t="s">
        <v>335</v>
      </c>
      <c r="F891">
        <v>7</v>
      </c>
      <c r="G891">
        <v>3.9325842696629212</v>
      </c>
      <c r="H891">
        <v>0</v>
      </c>
      <c r="I891">
        <v>0</v>
      </c>
      <c r="J891">
        <v>4723</v>
      </c>
      <c r="K891">
        <v>613</v>
      </c>
      <c r="L891">
        <v>734</v>
      </c>
      <c r="M891">
        <v>253</v>
      </c>
      <c r="N891">
        <v>503</v>
      </c>
      <c r="O891">
        <v>90</v>
      </c>
      <c r="P891">
        <v>2659683975</v>
      </c>
      <c r="Q891">
        <v>41.367660148836052</v>
      </c>
    </row>
    <row r="892" spans="1:17" x14ac:dyDescent="0.25">
      <c r="A892" t="str">
        <f t="shared" ca="1" si="13"/>
        <v>BOYACÁ;DUITAMA;MUY GRANDE</v>
      </c>
      <c r="B892" t="str">
        <f ca="1">+IFERROR(_xlfn.XLOOKUP(C892,DIVIPOLA!G:G,DIVIPOLA!F:F),C892)</f>
        <v>BOYACÁ</v>
      </c>
      <c r="C892" t="s">
        <v>22</v>
      </c>
      <c r="D892" t="s">
        <v>126</v>
      </c>
      <c r="E892" t="s">
        <v>335</v>
      </c>
      <c r="F892">
        <v>1</v>
      </c>
      <c r="G892">
        <v>0.91743119266055051</v>
      </c>
      <c r="H892">
        <v>9</v>
      </c>
      <c r="I892">
        <v>7</v>
      </c>
      <c r="J892">
        <v>300</v>
      </c>
      <c r="K892">
        <v>311</v>
      </c>
      <c r="L892">
        <v>0</v>
      </c>
      <c r="M892">
        <v>0</v>
      </c>
      <c r="N892">
        <v>0</v>
      </c>
      <c r="O892">
        <v>0</v>
      </c>
      <c r="P892">
        <v>294159450</v>
      </c>
      <c r="Q892">
        <v>14.276750392761819</v>
      </c>
    </row>
    <row r="893" spans="1:17" x14ac:dyDescent="0.25">
      <c r="A893" t="str">
        <f t="shared" ca="1" si="13"/>
        <v>CALDAS;MANIZALES;MUY GRANDE</v>
      </c>
      <c r="B893" t="str">
        <f ca="1">+IFERROR(_xlfn.XLOOKUP(C893,DIVIPOLA!G:G,DIVIPOLA!F:F),C893)</f>
        <v>CALDAS</v>
      </c>
      <c r="C893" t="s">
        <v>23</v>
      </c>
      <c r="D893" t="s">
        <v>145</v>
      </c>
      <c r="E893" t="s">
        <v>335</v>
      </c>
      <c r="F893">
        <v>4</v>
      </c>
      <c r="G893">
        <v>2.5157232704402519</v>
      </c>
      <c r="H893">
        <v>0</v>
      </c>
      <c r="I893">
        <v>0</v>
      </c>
      <c r="J893">
        <v>1715</v>
      </c>
      <c r="K893">
        <v>469</v>
      </c>
      <c r="L893">
        <v>395</v>
      </c>
      <c r="M893">
        <v>70</v>
      </c>
      <c r="N893">
        <v>333</v>
      </c>
      <c r="O893">
        <v>49</v>
      </c>
      <c r="P893">
        <v>1150068400</v>
      </c>
      <c r="Q893">
        <v>35.240180756360822</v>
      </c>
    </row>
    <row r="894" spans="1:17" x14ac:dyDescent="0.25">
      <c r="A894" t="str">
        <f t="shared" ca="1" si="13"/>
        <v>CAUCA;POPAYÁN;MUY GRANDE</v>
      </c>
      <c r="B894" t="str">
        <f ca="1">+IFERROR(_xlfn.XLOOKUP(C894,DIVIPOLA!G:G,DIVIPOLA!F:F),C894)</f>
        <v>CAUCA</v>
      </c>
      <c r="C894" t="s">
        <v>26</v>
      </c>
      <c r="D894" t="s">
        <v>163</v>
      </c>
      <c r="E894" t="s">
        <v>335</v>
      </c>
      <c r="F894">
        <v>1</v>
      </c>
      <c r="G894">
        <v>2.1739130434782612</v>
      </c>
      <c r="H894">
        <v>3</v>
      </c>
      <c r="I894">
        <v>0</v>
      </c>
      <c r="J894">
        <v>110</v>
      </c>
      <c r="K894">
        <v>152</v>
      </c>
      <c r="L894">
        <v>283</v>
      </c>
      <c r="M894">
        <v>87</v>
      </c>
      <c r="N894">
        <v>323</v>
      </c>
      <c r="O894">
        <v>147</v>
      </c>
      <c r="P894">
        <v>358006675</v>
      </c>
      <c r="Q894">
        <v>30.240419735957492</v>
      </c>
    </row>
    <row r="895" spans="1:17" x14ac:dyDescent="0.25">
      <c r="A895" t="str">
        <f t="shared" ca="1" si="13"/>
        <v>CESAR;VALLEDUPAR;MUY GRANDE</v>
      </c>
      <c r="B895" t="str">
        <f ca="1">+IFERROR(_xlfn.XLOOKUP(C895,DIVIPOLA!G:G,DIVIPOLA!F:F),C895)</f>
        <v>CESAR</v>
      </c>
      <c r="C895" t="s">
        <v>27</v>
      </c>
      <c r="D895" t="s">
        <v>171</v>
      </c>
      <c r="E895" t="s">
        <v>335</v>
      </c>
      <c r="F895">
        <v>1</v>
      </c>
      <c r="G895">
        <v>2.3255813953488369</v>
      </c>
      <c r="H895">
        <v>0</v>
      </c>
      <c r="I895">
        <v>0</v>
      </c>
      <c r="J895">
        <v>282</v>
      </c>
      <c r="K895">
        <v>316</v>
      </c>
      <c r="L895">
        <v>117</v>
      </c>
      <c r="M895">
        <v>100</v>
      </c>
      <c r="N895">
        <v>50</v>
      </c>
      <c r="O895">
        <v>19</v>
      </c>
      <c r="P895">
        <v>359645000</v>
      </c>
      <c r="Q895">
        <v>52.743888052932633</v>
      </c>
    </row>
    <row r="896" spans="1:17" x14ac:dyDescent="0.25">
      <c r="A896" t="str">
        <f t="shared" ca="1" si="13"/>
        <v>CUNDINAMARCA;CHÍA;MUY GRANDE</v>
      </c>
      <c r="B896" t="str">
        <f ca="1">+IFERROR(_xlfn.XLOOKUP(C896,DIVIPOLA!G:G,DIVIPOLA!F:F),C896)</f>
        <v>CUNDINAMARCA</v>
      </c>
      <c r="C896" t="s">
        <v>29</v>
      </c>
      <c r="D896" t="s">
        <v>175</v>
      </c>
      <c r="E896" t="s">
        <v>335</v>
      </c>
      <c r="F896">
        <v>3</v>
      </c>
      <c r="G896">
        <v>0.77120822622107965</v>
      </c>
      <c r="H896">
        <v>4</v>
      </c>
      <c r="I896">
        <v>0</v>
      </c>
      <c r="J896">
        <v>816</v>
      </c>
      <c r="K896">
        <v>307</v>
      </c>
      <c r="L896">
        <v>200</v>
      </c>
      <c r="M896">
        <v>145</v>
      </c>
      <c r="N896">
        <v>414</v>
      </c>
      <c r="O896">
        <v>162</v>
      </c>
      <c r="P896">
        <v>753418900</v>
      </c>
      <c r="Q896">
        <v>7.338239691333369</v>
      </c>
    </row>
    <row r="897" spans="1:17" x14ac:dyDescent="0.25">
      <c r="A897" t="str">
        <f t="shared" ca="1" si="13"/>
        <v>CUNDINAMARCA;FACATATIVÁ;MUY GRANDE</v>
      </c>
      <c r="B897" t="str">
        <f ca="1">+IFERROR(_xlfn.XLOOKUP(C897,DIVIPOLA!G:G,DIVIPOLA!F:F),C897)</f>
        <v>CUNDINAMARCA</v>
      </c>
      <c r="C897" t="s">
        <v>29</v>
      </c>
      <c r="D897" t="s">
        <v>179</v>
      </c>
      <c r="E897" t="s">
        <v>335</v>
      </c>
      <c r="F897">
        <v>4</v>
      </c>
      <c r="G897">
        <v>1.02827763496144</v>
      </c>
      <c r="H897">
        <v>0</v>
      </c>
      <c r="I897">
        <v>0</v>
      </c>
      <c r="J897">
        <v>1778</v>
      </c>
      <c r="K897">
        <v>779</v>
      </c>
      <c r="L897">
        <v>804</v>
      </c>
      <c r="M897">
        <v>201</v>
      </c>
      <c r="N897">
        <v>247</v>
      </c>
      <c r="O897">
        <v>24</v>
      </c>
      <c r="P897">
        <v>1457394250</v>
      </c>
      <c r="Q897">
        <v>14.194903169101581</v>
      </c>
    </row>
    <row r="898" spans="1:17" x14ac:dyDescent="0.25">
      <c r="A898" t="str">
        <f t="shared" ca="1" si="13"/>
        <v>CUNDINAMARCA;FUNZA;MUY GRANDE</v>
      </c>
      <c r="B898" t="str">
        <f ca="1">+IFERROR(_xlfn.XLOOKUP(C898,DIVIPOLA!G:G,DIVIPOLA!F:F),C898)</f>
        <v>CUNDINAMARCA</v>
      </c>
      <c r="C898" t="s">
        <v>29</v>
      </c>
      <c r="D898" t="s">
        <v>180</v>
      </c>
      <c r="E898" t="s">
        <v>335</v>
      </c>
      <c r="F898">
        <v>2</v>
      </c>
      <c r="G898">
        <v>0.51413881748071977</v>
      </c>
      <c r="H898">
        <v>0</v>
      </c>
      <c r="I898">
        <v>2</v>
      </c>
      <c r="J898">
        <v>917</v>
      </c>
      <c r="K898">
        <v>506</v>
      </c>
      <c r="L898">
        <v>964</v>
      </c>
      <c r="M898">
        <v>429</v>
      </c>
      <c r="N898">
        <v>93</v>
      </c>
      <c r="O898">
        <v>22</v>
      </c>
      <c r="P898">
        <v>1092337350</v>
      </c>
      <c r="Q898">
        <v>10.63927822635709</v>
      </c>
    </row>
    <row r="899" spans="1:17" x14ac:dyDescent="0.25">
      <c r="A899" t="str">
        <f t="shared" ref="A899:A962" ca="1" si="14">B899&amp;";"&amp;D899&amp;";"&amp;E899</f>
        <v>CUNDINAMARCA;GIRARDOT;MUY GRANDE</v>
      </c>
      <c r="B899" t="str">
        <f ca="1">+IFERROR(_xlfn.XLOOKUP(C899,DIVIPOLA!G:G,DIVIPOLA!F:F),C899)</f>
        <v>CUNDINAMARCA</v>
      </c>
      <c r="C899" t="s">
        <v>29</v>
      </c>
      <c r="D899" t="s">
        <v>184</v>
      </c>
      <c r="E899" t="s">
        <v>335</v>
      </c>
      <c r="F899">
        <v>1</v>
      </c>
      <c r="G899">
        <v>0.25706940874035988</v>
      </c>
      <c r="H899">
        <v>0</v>
      </c>
      <c r="I899">
        <v>0</v>
      </c>
      <c r="J899">
        <v>248</v>
      </c>
      <c r="K899">
        <v>146</v>
      </c>
      <c r="L899">
        <v>16</v>
      </c>
      <c r="M899">
        <v>9</v>
      </c>
      <c r="N899">
        <v>0</v>
      </c>
      <c r="O899">
        <v>0</v>
      </c>
      <c r="P899">
        <v>180310000</v>
      </c>
      <c r="Q899">
        <v>1.756204946204986</v>
      </c>
    </row>
    <row r="900" spans="1:17" x14ac:dyDescent="0.25">
      <c r="A900" t="str">
        <f t="shared" ca="1" si="14"/>
        <v>CUNDINAMARCA;MADRID;MUY GRANDE</v>
      </c>
      <c r="B900" t="str">
        <f ca="1">+IFERROR(_xlfn.XLOOKUP(C900,DIVIPOLA!G:G,DIVIPOLA!F:F),C900)</f>
        <v>CUNDINAMARCA</v>
      </c>
      <c r="C900" t="s">
        <v>29</v>
      </c>
      <c r="D900" t="s">
        <v>191</v>
      </c>
      <c r="E900" t="s">
        <v>335</v>
      </c>
      <c r="F900">
        <v>1</v>
      </c>
      <c r="G900">
        <v>0.25706940874035988</v>
      </c>
      <c r="H900">
        <v>4</v>
      </c>
      <c r="I900">
        <v>0</v>
      </c>
      <c r="J900">
        <v>519</v>
      </c>
      <c r="K900">
        <v>0</v>
      </c>
      <c r="L900">
        <v>312</v>
      </c>
      <c r="M900">
        <v>0</v>
      </c>
      <c r="N900">
        <v>249</v>
      </c>
      <c r="O900">
        <v>0</v>
      </c>
      <c r="P900">
        <v>341265600</v>
      </c>
      <c r="Q900">
        <v>3.3238995878742852</v>
      </c>
    </row>
    <row r="901" spans="1:17" x14ac:dyDescent="0.25">
      <c r="A901" t="str">
        <f t="shared" ca="1" si="14"/>
        <v>CUNDINAMARCA;SOACHA;MUY GRANDE</v>
      </c>
      <c r="B901" t="str">
        <f ca="1">+IFERROR(_xlfn.XLOOKUP(C901,DIVIPOLA!G:G,DIVIPOLA!F:F),C901)</f>
        <v>CUNDINAMARCA</v>
      </c>
      <c r="C901" t="s">
        <v>29</v>
      </c>
      <c r="D901" t="s">
        <v>200</v>
      </c>
      <c r="E901" t="s">
        <v>335</v>
      </c>
      <c r="F901">
        <v>2</v>
      </c>
      <c r="G901">
        <v>0.51413881748071977</v>
      </c>
      <c r="H901">
        <v>0</v>
      </c>
      <c r="I901">
        <v>3</v>
      </c>
      <c r="J901">
        <v>848</v>
      </c>
      <c r="K901">
        <v>1012</v>
      </c>
      <c r="L901">
        <v>86</v>
      </c>
      <c r="M901">
        <v>101</v>
      </c>
      <c r="N901">
        <v>77</v>
      </c>
      <c r="O901">
        <v>7</v>
      </c>
      <c r="P901">
        <v>952828175</v>
      </c>
      <c r="Q901">
        <v>9.2804700450250692</v>
      </c>
    </row>
    <row r="902" spans="1:17" x14ac:dyDescent="0.25">
      <c r="A902" t="str">
        <f t="shared" ca="1" si="14"/>
        <v>CUNDINAMARCA;SOPÓ;MUY GRANDE</v>
      </c>
      <c r="B902" t="str">
        <f ca="1">+IFERROR(_xlfn.XLOOKUP(C902,DIVIPOLA!G:G,DIVIPOLA!F:F),C902)</f>
        <v>CUNDINAMARCA</v>
      </c>
      <c r="C902" t="s">
        <v>29</v>
      </c>
      <c r="D902" t="s">
        <v>201</v>
      </c>
      <c r="E902" t="s">
        <v>335</v>
      </c>
      <c r="F902">
        <v>2</v>
      </c>
      <c r="G902">
        <v>0.51413881748071977</v>
      </c>
      <c r="H902">
        <v>0</v>
      </c>
      <c r="I902">
        <v>0</v>
      </c>
      <c r="J902">
        <v>418</v>
      </c>
      <c r="K902">
        <v>31</v>
      </c>
      <c r="L902">
        <v>22</v>
      </c>
      <c r="M902">
        <v>1</v>
      </c>
      <c r="N902">
        <v>0</v>
      </c>
      <c r="O902">
        <v>0</v>
      </c>
      <c r="P902">
        <v>191375600</v>
      </c>
      <c r="Q902">
        <v>1.8639830031775659</v>
      </c>
    </row>
    <row r="903" spans="1:17" x14ac:dyDescent="0.25">
      <c r="A903" t="str">
        <f t="shared" ca="1" si="14"/>
        <v>CÓRDOBA;MONTERÍA;MUY GRANDE</v>
      </c>
      <c r="B903" t="str">
        <f ca="1">+IFERROR(_xlfn.XLOOKUP(C903,DIVIPOLA!G:G,DIVIPOLA!F:F),C903)</f>
        <v>CÓRDOBA</v>
      </c>
      <c r="C903" t="s">
        <v>30</v>
      </c>
      <c r="D903" t="s">
        <v>218</v>
      </c>
      <c r="E903" t="s">
        <v>335</v>
      </c>
      <c r="F903">
        <v>6</v>
      </c>
      <c r="G903">
        <v>6.666666666666667</v>
      </c>
      <c r="H903">
        <v>16</v>
      </c>
      <c r="I903">
        <v>6</v>
      </c>
      <c r="J903">
        <v>3111</v>
      </c>
      <c r="K903">
        <v>3574</v>
      </c>
      <c r="L903">
        <v>489</v>
      </c>
      <c r="M903">
        <v>486</v>
      </c>
      <c r="N903">
        <v>1146</v>
      </c>
      <c r="O903">
        <v>445</v>
      </c>
      <c r="P903">
        <v>3830795475</v>
      </c>
      <c r="Q903">
        <v>49.807119400975722</v>
      </c>
    </row>
    <row r="904" spans="1:17" x14ac:dyDescent="0.25">
      <c r="A904" t="str">
        <f t="shared" ca="1" si="14"/>
        <v>HUILA;NEIVA;MUY GRANDE</v>
      </c>
      <c r="B904" t="str">
        <f ca="1">+IFERROR(_xlfn.XLOOKUP(C904,DIVIPOLA!G:G,DIVIPOLA!F:F),C904)</f>
        <v>HUILA</v>
      </c>
      <c r="C904" t="s">
        <v>32</v>
      </c>
      <c r="D904" t="s">
        <v>227</v>
      </c>
      <c r="E904" t="s">
        <v>335</v>
      </c>
      <c r="F904">
        <v>3</v>
      </c>
      <c r="G904">
        <v>3.3707865168539319</v>
      </c>
      <c r="H904">
        <v>4</v>
      </c>
      <c r="I904">
        <v>4</v>
      </c>
      <c r="J904">
        <v>1282</v>
      </c>
      <c r="K904">
        <v>925</v>
      </c>
      <c r="L904">
        <v>730</v>
      </c>
      <c r="M904">
        <v>333</v>
      </c>
      <c r="N904">
        <v>220</v>
      </c>
      <c r="O904">
        <v>49</v>
      </c>
      <c r="P904">
        <v>1397307275</v>
      </c>
      <c r="Q904">
        <v>56.860805651526917</v>
      </c>
    </row>
    <row r="905" spans="1:17" x14ac:dyDescent="0.25">
      <c r="A905" t="str">
        <f t="shared" ca="1" si="14"/>
        <v>LA_GUAJIRA;MAICAO;MUY GRANDE</v>
      </c>
      <c r="B905" t="str">
        <f ca="1">+IFERROR(_xlfn.XLOOKUP(C905,DIVIPOLA!G:G,DIVIPOLA!F:F),C905)</f>
        <v>LA_GUAJIRA</v>
      </c>
      <c r="C905" t="s">
        <v>1187</v>
      </c>
      <c r="D905" t="s">
        <v>234</v>
      </c>
      <c r="E905" t="s">
        <v>335</v>
      </c>
      <c r="F905">
        <v>1</v>
      </c>
      <c r="G905">
        <v>7.6923076923076934</v>
      </c>
      <c r="H905">
        <v>0</v>
      </c>
      <c r="I905">
        <v>0</v>
      </c>
      <c r="J905">
        <v>320</v>
      </c>
      <c r="K905">
        <v>146</v>
      </c>
      <c r="L905">
        <v>5</v>
      </c>
      <c r="M905">
        <v>0</v>
      </c>
      <c r="N905">
        <v>0</v>
      </c>
      <c r="O905">
        <v>0</v>
      </c>
      <c r="P905">
        <v>202020000</v>
      </c>
      <c r="Q905">
        <v>38.031444466810292</v>
      </c>
    </row>
    <row r="906" spans="1:17" x14ac:dyDescent="0.25">
      <c r="A906" t="str">
        <f t="shared" ca="1" si="14"/>
        <v>MAGDALENA;SANTA MARTA;MUY GRANDE</v>
      </c>
      <c r="B906" t="str">
        <f ca="1">+IFERROR(_xlfn.XLOOKUP(C906,DIVIPOLA!G:G,DIVIPOLA!F:F),C906)</f>
        <v>MAGDALENA</v>
      </c>
      <c r="C906" t="s">
        <v>33</v>
      </c>
      <c r="D906" t="s">
        <v>239</v>
      </c>
      <c r="E906" t="s">
        <v>335</v>
      </c>
      <c r="F906">
        <v>2</v>
      </c>
      <c r="G906">
        <v>2.8571428571428572</v>
      </c>
      <c r="H906">
        <v>6</v>
      </c>
      <c r="I906">
        <v>8</v>
      </c>
      <c r="J906">
        <v>536</v>
      </c>
      <c r="K906">
        <v>303</v>
      </c>
      <c r="L906">
        <v>323</v>
      </c>
      <c r="M906">
        <v>215</v>
      </c>
      <c r="N906">
        <v>318</v>
      </c>
      <c r="O906">
        <v>45</v>
      </c>
      <c r="P906">
        <v>638099150</v>
      </c>
      <c r="Q906">
        <v>38.604423721351907</v>
      </c>
    </row>
    <row r="907" spans="1:17" x14ac:dyDescent="0.25">
      <c r="A907" t="str">
        <f t="shared" ca="1" si="14"/>
        <v>META;VILLAVICENCIO;MUY GRANDE</v>
      </c>
      <c r="B907" t="str">
        <f ca="1">+IFERROR(_xlfn.XLOOKUP(C907,DIVIPOLA!G:G,DIVIPOLA!F:F),C907)</f>
        <v>META</v>
      </c>
      <c r="C907" t="s">
        <v>34</v>
      </c>
      <c r="D907" t="s">
        <v>246</v>
      </c>
      <c r="E907" t="s">
        <v>335</v>
      </c>
      <c r="F907">
        <v>2</v>
      </c>
      <c r="G907">
        <v>1.5748031496062991</v>
      </c>
      <c r="H907">
        <v>1</v>
      </c>
      <c r="I907">
        <v>6</v>
      </c>
      <c r="J907">
        <v>565</v>
      </c>
      <c r="K907">
        <v>434</v>
      </c>
      <c r="L907">
        <v>124</v>
      </c>
      <c r="M907">
        <v>93</v>
      </c>
      <c r="N907">
        <v>100</v>
      </c>
      <c r="O907">
        <v>43</v>
      </c>
      <c r="P907">
        <v>565318000</v>
      </c>
      <c r="Q907">
        <v>30.960260391979851</v>
      </c>
    </row>
    <row r="908" spans="1:17" x14ac:dyDescent="0.25">
      <c r="A908" t="str">
        <f t="shared" ca="1" si="14"/>
        <v>NARIÑO;PASTO;MUY GRANDE</v>
      </c>
      <c r="B908" t="str">
        <f ca="1">+IFERROR(_xlfn.XLOOKUP(C908,DIVIPOLA!G:G,DIVIPOLA!F:F),C908)</f>
        <v>NARIÑO</v>
      </c>
      <c r="C908" t="s">
        <v>35</v>
      </c>
      <c r="D908" t="s">
        <v>250</v>
      </c>
      <c r="E908" t="s">
        <v>335</v>
      </c>
      <c r="F908">
        <v>3</v>
      </c>
      <c r="G908">
        <v>3.4482758620689649</v>
      </c>
      <c r="H908">
        <v>0</v>
      </c>
      <c r="I908">
        <v>1</v>
      </c>
      <c r="J908">
        <v>68</v>
      </c>
      <c r="K908">
        <v>36</v>
      </c>
      <c r="L908">
        <v>19</v>
      </c>
      <c r="M908">
        <v>15</v>
      </c>
      <c r="N908">
        <v>4</v>
      </c>
      <c r="O908">
        <v>1</v>
      </c>
      <c r="P908">
        <v>57720000</v>
      </c>
      <c r="Q908">
        <v>5.3464296777421447</v>
      </c>
    </row>
    <row r="909" spans="1:17" x14ac:dyDescent="0.25">
      <c r="A909" t="str">
        <f t="shared" ca="1" si="14"/>
        <v>NORTE_DE_SANTANDER;SAN JOSÉ DE CÚCUTA;MUY GRANDE</v>
      </c>
      <c r="B909" t="str">
        <f ca="1">+IFERROR(_xlfn.XLOOKUP(C909,DIVIPOLA!G:G,DIVIPOLA!F:F),C909)</f>
        <v>NORTE_DE_SANTANDER</v>
      </c>
      <c r="C909" t="s">
        <v>1186</v>
      </c>
      <c r="D909" t="s">
        <v>260</v>
      </c>
      <c r="E909" t="s">
        <v>335</v>
      </c>
      <c r="F909">
        <v>4</v>
      </c>
      <c r="G909">
        <v>1.4598540145985399</v>
      </c>
      <c r="H909">
        <v>0</v>
      </c>
      <c r="I909">
        <v>0</v>
      </c>
      <c r="J909">
        <v>1153</v>
      </c>
      <c r="K909">
        <v>996</v>
      </c>
      <c r="L909">
        <v>207</v>
      </c>
      <c r="M909">
        <v>99</v>
      </c>
      <c r="N909">
        <v>30</v>
      </c>
      <c r="O909">
        <v>10</v>
      </c>
      <c r="P909">
        <v>1083371900</v>
      </c>
      <c r="Q909">
        <v>23.509281345442819</v>
      </c>
    </row>
    <row r="910" spans="1:17" x14ac:dyDescent="0.25">
      <c r="A910" t="str">
        <f t="shared" ca="1" si="14"/>
        <v>QUINDÍO;ARMENIA;MUY GRANDE</v>
      </c>
      <c r="B910" t="str">
        <f ca="1">+IFERROR(_xlfn.XLOOKUP(C910,DIVIPOLA!G:G,DIVIPOLA!F:F),C910)</f>
        <v>QUINDÍO</v>
      </c>
      <c r="C910" t="s">
        <v>37</v>
      </c>
      <c r="D910" t="s">
        <v>51</v>
      </c>
      <c r="E910" t="s">
        <v>335</v>
      </c>
      <c r="F910">
        <v>3</v>
      </c>
      <c r="G910">
        <v>3.0927835051546388</v>
      </c>
      <c r="H910">
        <v>3</v>
      </c>
      <c r="I910">
        <v>0</v>
      </c>
      <c r="J910">
        <v>4597</v>
      </c>
      <c r="K910">
        <v>2398</v>
      </c>
      <c r="L910">
        <v>1363</v>
      </c>
      <c r="M910">
        <v>692</v>
      </c>
      <c r="N910">
        <v>624</v>
      </c>
      <c r="O910">
        <v>231</v>
      </c>
      <c r="P910">
        <v>3923117250</v>
      </c>
      <c r="Q910">
        <v>64.343821620442597</v>
      </c>
    </row>
    <row r="911" spans="1:17" x14ac:dyDescent="0.25">
      <c r="A911" t="str">
        <f t="shared" ca="1" si="14"/>
        <v>QUINDÍO;LA TEBAIDA;MUY GRANDE</v>
      </c>
      <c r="B911" t="str">
        <f ca="1">+IFERROR(_xlfn.XLOOKUP(C911,DIVIPOLA!G:G,DIVIPOLA!F:F),C911)</f>
        <v>QUINDÍO</v>
      </c>
      <c r="C911" t="s">
        <v>37</v>
      </c>
      <c r="D911" t="s">
        <v>271</v>
      </c>
      <c r="E911" t="s">
        <v>335</v>
      </c>
      <c r="F911">
        <v>1</v>
      </c>
      <c r="G911">
        <v>1.0309278350515461</v>
      </c>
      <c r="H911">
        <v>0</v>
      </c>
      <c r="I911">
        <v>0</v>
      </c>
      <c r="J911">
        <v>311</v>
      </c>
      <c r="K911">
        <v>318</v>
      </c>
      <c r="L911">
        <v>72</v>
      </c>
      <c r="M911">
        <v>99</v>
      </c>
      <c r="N911">
        <v>29</v>
      </c>
      <c r="O911">
        <v>14</v>
      </c>
      <c r="P911">
        <v>364731900</v>
      </c>
      <c r="Q911">
        <v>5.9820399996673839</v>
      </c>
    </row>
    <row r="912" spans="1:17" x14ac:dyDescent="0.25">
      <c r="A912" t="str">
        <f t="shared" ca="1" si="14"/>
        <v>RISARALDA;DOSQUEBRADAS;MUY GRANDE</v>
      </c>
      <c r="B912" t="str">
        <f ca="1">+IFERROR(_xlfn.XLOOKUP(C912,DIVIPOLA!G:G,DIVIPOLA!F:F),C912)</f>
        <v>RISARALDA</v>
      </c>
      <c r="C912" t="s">
        <v>38</v>
      </c>
      <c r="D912" t="s">
        <v>275</v>
      </c>
      <c r="E912" t="s">
        <v>335</v>
      </c>
      <c r="F912">
        <v>1</v>
      </c>
      <c r="G912">
        <v>0.48543689320388339</v>
      </c>
      <c r="H912">
        <v>0</v>
      </c>
      <c r="I912">
        <v>0</v>
      </c>
      <c r="J912">
        <v>1619</v>
      </c>
      <c r="K912">
        <v>1685</v>
      </c>
      <c r="L912">
        <v>0</v>
      </c>
      <c r="M912">
        <v>0</v>
      </c>
      <c r="N912">
        <v>0</v>
      </c>
      <c r="O912">
        <v>0</v>
      </c>
      <c r="P912">
        <v>1549970500</v>
      </c>
      <c r="Q912">
        <v>13.071169923893439</v>
      </c>
    </row>
    <row r="913" spans="1:17" x14ac:dyDescent="0.25">
      <c r="A913" t="str">
        <f t="shared" ca="1" si="14"/>
        <v>RISARALDA;PEREIRA;MUY GRANDE</v>
      </c>
      <c r="B913" t="str">
        <f ca="1">+IFERROR(_xlfn.XLOOKUP(C913,DIVIPOLA!G:G,DIVIPOLA!F:F),C913)</f>
        <v>RISARALDA</v>
      </c>
      <c r="C913" t="s">
        <v>38</v>
      </c>
      <c r="D913" t="s">
        <v>277</v>
      </c>
      <c r="E913" t="s">
        <v>335</v>
      </c>
      <c r="F913">
        <v>8</v>
      </c>
      <c r="G913">
        <v>3.883495145631068</v>
      </c>
      <c r="H913">
        <v>57</v>
      </c>
      <c r="I913">
        <v>21</v>
      </c>
      <c r="J913">
        <v>6870</v>
      </c>
      <c r="K913">
        <v>2674</v>
      </c>
      <c r="L913">
        <v>2988</v>
      </c>
      <c r="M913">
        <v>717</v>
      </c>
      <c r="N913">
        <v>3836</v>
      </c>
      <c r="O913">
        <v>642</v>
      </c>
      <c r="P913">
        <v>6237973950</v>
      </c>
      <c r="Q913">
        <v>52.60591571340921</v>
      </c>
    </row>
    <row r="914" spans="1:17" x14ac:dyDescent="0.25">
      <c r="A914" t="str">
        <f t="shared" ca="1" si="14"/>
        <v>SANTANDER;BUCARAMANGA;MUY GRANDE</v>
      </c>
      <c r="B914" t="str">
        <f ca="1">+IFERROR(_xlfn.XLOOKUP(C914,DIVIPOLA!G:G,DIVIPOLA!F:F),C914)</f>
        <v>SANTANDER</v>
      </c>
      <c r="C914" t="s">
        <v>39</v>
      </c>
      <c r="D914" t="s">
        <v>283</v>
      </c>
      <c r="E914" t="s">
        <v>335</v>
      </c>
      <c r="F914">
        <v>15</v>
      </c>
      <c r="G914">
        <v>3.685503685503686</v>
      </c>
      <c r="H914">
        <v>22</v>
      </c>
      <c r="I914">
        <v>18</v>
      </c>
      <c r="J914">
        <v>7062</v>
      </c>
      <c r="K914">
        <v>1781</v>
      </c>
      <c r="L914">
        <v>2421</v>
      </c>
      <c r="M914">
        <v>685</v>
      </c>
      <c r="N914">
        <v>4547</v>
      </c>
      <c r="O914">
        <v>394</v>
      </c>
      <c r="P914">
        <v>5698479150</v>
      </c>
      <c r="Q914">
        <v>28.471539635428559</v>
      </c>
    </row>
    <row r="915" spans="1:17" x14ac:dyDescent="0.25">
      <c r="A915" t="str">
        <f t="shared" ca="1" si="14"/>
        <v>SANTANDER;FLORIDABLANCA;MUY GRANDE</v>
      </c>
      <c r="B915" t="str">
        <f ca="1">+IFERROR(_xlfn.XLOOKUP(C915,DIVIPOLA!G:G,DIVIPOLA!F:F),C915)</f>
        <v>SANTANDER</v>
      </c>
      <c r="C915" t="s">
        <v>39</v>
      </c>
      <c r="D915" t="s">
        <v>284</v>
      </c>
      <c r="E915" t="s">
        <v>335</v>
      </c>
      <c r="F915">
        <v>5</v>
      </c>
      <c r="G915">
        <v>1.228501228501228</v>
      </c>
      <c r="H915">
        <v>0</v>
      </c>
      <c r="I915">
        <v>0</v>
      </c>
      <c r="J915">
        <v>1830</v>
      </c>
      <c r="K915">
        <v>1077</v>
      </c>
      <c r="L915">
        <v>30</v>
      </c>
      <c r="M915">
        <v>9</v>
      </c>
      <c r="N915">
        <v>3</v>
      </c>
      <c r="O915">
        <v>0</v>
      </c>
      <c r="P915">
        <v>1299479350</v>
      </c>
      <c r="Q915">
        <v>6.4926407283504659</v>
      </c>
    </row>
    <row r="916" spans="1:17" x14ac:dyDescent="0.25">
      <c r="A916" t="str">
        <f t="shared" ca="1" si="14"/>
        <v>SANTANDER;GIRÓN;MUY GRANDE</v>
      </c>
      <c r="B916" t="str">
        <f ca="1">+IFERROR(_xlfn.XLOOKUP(C916,DIVIPOLA!G:G,DIVIPOLA!F:F),C916)</f>
        <v>SANTANDER</v>
      </c>
      <c r="C916" t="s">
        <v>39</v>
      </c>
      <c r="D916" t="s">
        <v>285</v>
      </c>
      <c r="E916" t="s">
        <v>335</v>
      </c>
      <c r="F916">
        <v>4</v>
      </c>
      <c r="G916">
        <v>0.98280098280098283</v>
      </c>
      <c r="H916">
        <v>22</v>
      </c>
      <c r="I916">
        <v>38</v>
      </c>
      <c r="J916">
        <v>3986</v>
      </c>
      <c r="K916">
        <v>1407</v>
      </c>
      <c r="L916">
        <v>8257</v>
      </c>
      <c r="M916">
        <v>771</v>
      </c>
      <c r="N916">
        <v>2052</v>
      </c>
      <c r="O916">
        <v>200</v>
      </c>
      <c r="P916">
        <v>5265273325</v>
      </c>
      <c r="Q916">
        <v>26.30709601948832</v>
      </c>
    </row>
    <row r="917" spans="1:17" x14ac:dyDescent="0.25">
      <c r="A917" t="str">
        <f t="shared" ca="1" si="14"/>
        <v>SANTANDER;PIEDECUESTA;MUY GRANDE</v>
      </c>
      <c r="B917" t="str">
        <f ca="1">+IFERROR(_xlfn.XLOOKUP(C917,DIVIPOLA!G:G,DIVIPOLA!F:F),C917)</f>
        <v>SANTANDER</v>
      </c>
      <c r="C917" t="s">
        <v>39</v>
      </c>
      <c r="D917" t="s">
        <v>289</v>
      </c>
      <c r="E917" t="s">
        <v>335</v>
      </c>
      <c r="F917">
        <v>2</v>
      </c>
      <c r="G917">
        <v>0.49140049140049141</v>
      </c>
      <c r="H917">
        <v>5</v>
      </c>
      <c r="I917">
        <v>1</v>
      </c>
      <c r="J917">
        <v>1984</v>
      </c>
      <c r="K917">
        <v>1502</v>
      </c>
      <c r="L917">
        <v>650</v>
      </c>
      <c r="M917">
        <v>419</v>
      </c>
      <c r="N917">
        <v>515</v>
      </c>
      <c r="O917">
        <v>148</v>
      </c>
      <c r="P917">
        <v>2080010725</v>
      </c>
      <c r="Q917">
        <v>10.392440902228101</v>
      </c>
    </row>
    <row r="918" spans="1:17" x14ac:dyDescent="0.25">
      <c r="A918" t="str">
        <f t="shared" ca="1" si="14"/>
        <v>SUCRE;SINCELEJO;MUY GRANDE</v>
      </c>
      <c r="B918" t="str">
        <f ca="1">+IFERROR(_xlfn.XLOOKUP(C918,DIVIPOLA!G:G,DIVIPOLA!F:F),C918)</f>
        <v>SUCRE</v>
      </c>
      <c r="C918" t="s">
        <v>40</v>
      </c>
      <c r="D918" t="s">
        <v>300</v>
      </c>
      <c r="E918" t="s">
        <v>335</v>
      </c>
      <c r="F918">
        <v>3</v>
      </c>
      <c r="G918">
        <v>10.71428571428571</v>
      </c>
      <c r="H918">
        <v>0</v>
      </c>
      <c r="I918">
        <v>0</v>
      </c>
      <c r="J918">
        <v>286</v>
      </c>
      <c r="K918">
        <v>350</v>
      </c>
      <c r="L918">
        <v>28</v>
      </c>
      <c r="M918">
        <v>24</v>
      </c>
      <c r="N918">
        <v>6</v>
      </c>
      <c r="O918">
        <v>0</v>
      </c>
      <c r="P918">
        <v>311350000</v>
      </c>
      <c r="Q918">
        <v>56.9013699687874</v>
      </c>
    </row>
    <row r="919" spans="1:17" x14ac:dyDescent="0.25">
      <c r="A919" t="str">
        <f t="shared" ca="1" si="14"/>
        <v>TOLIMA;IBAGUÉ;MUY GRANDE</v>
      </c>
      <c r="B919" t="str">
        <f ca="1">+IFERROR(_xlfn.XLOOKUP(C919,DIVIPOLA!G:G,DIVIPOLA!F:F),C919)</f>
        <v>TOLIMA</v>
      </c>
      <c r="C919" t="s">
        <v>41</v>
      </c>
      <c r="D919" t="s">
        <v>304</v>
      </c>
      <c r="E919" t="s">
        <v>335</v>
      </c>
      <c r="F919">
        <v>6</v>
      </c>
      <c r="G919">
        <v>3.8461538461538458</v>
      </c>
      <c r="H919">
        <v>3</v>
      </c>
      <c r="I919">
        <v>22</v>
      </c>
      <c r="J919">
        <v>1870</v>
      </c>
      <c r="K919">
        <v>1485</v>
      </c>
      <c r="L919">
        <v>347</v>
      </c>
      <c r="M919">
        <v>100</v>
      </c>
      <c r="N919">
        <v>123</v>
      </c>
      <c r="O919">
        <v>13</v>
      </c>
      <c r="P919">
        <v>1706293875</v>
      </c>
      <c r="Q919">
        <v>40.791076354036612</v>
      </c>
    </row>
    <row r="920" spans="1:17" x14ac:dyDescent="0.25">
      <c r="A920" t="str">
        <f t="shared" ca="1" si="14"/>
        <v>VALLE_DEL_CAUCA;CANDELARIA;MUY GRANDE</v>
      </c>
      <c r="B920" t="str">
        <f ca="1">+IFERROR(_xlfn.XLOOKUP(C920,DIVIPOLA!G:G,DIVIPOLA!F:F),C920)</f>
        <v>VALLE_DEL_CAUCA</v>
      </c>
      <c r="C920" t="s">
        <v>1190</v>
      </c>
      <c r="D920" t="s">
        <v>315</v>
      </c>
      <c r="E920" t="s">
        <v>335</v>
      </c>
      <c r="F920">
        <v>1</v>
      </c>
      <c r="G920">
        <v>0.13386880856760369</v>
      </c>
      <c r="H920">
        <v>0</v>
      </c>
      <c r="I920">
        <v>0</v>
      </c>
      <c r="J920">
        <v>549</v>
      </c>
      <c r="K920">
        <v>563</v>
      </c>
      <c r="L920">
        <v>347</v>
      </c>
      <c r="M920">
        <v>220</v>
      </c>
      <c r="N920">
        <v>501</v>
      </c>
      <c r="O920">
        <v>161</v>
      </c>
      <c r="P920">
        <v>846328275</v>
      </c>
      <c r="Q920">
        <v>1.864106228113724</v>
      </c>
    </row>
    <row r="921" spans="1:17" x14ac:dyDescent="0.25">
      <c r="A921" t="str">
        <f t="shared" ca="1" si="14"/>
        <v>VALLE_DEL_CAUCA;BUGA;MUY GRANDE</v>
      </c>
      <c r="B921" t="str">
        <f ca="1">+IFERROR(_xlfn.XLOOKUP(C921,DIVIPOLA!G:G,DIVIPOLA!F:F),C921)</f>
        <v>VALLE_DEL_CAUCA</v>
      </c>
      <c r="C921" t="s">
        <v>1190</v>
      </c>
      <c r="D921" t="s">
        <v>1191</v>
      </c>
      <c r="E921" t="s">
        <v>335</v>
      </c>
      <c r="F921">
        <v>1</v>
      </c>
      <c r="G921">
        <v>0.13386880856760369</v>
      </c>
      <c r="H921">
        <v>0</v>
      </c>
      <c r="I921">
        <v>0</v>
      </c>
      <c r="J921">
        <v>3844</v>
      </c>
      <c r="K921">
        <v>70</v>
      </c>
      <c r="L921">
        <v>576</v>
      </c>
      <c r="M921">
        <v>22</v>
      </c>
      <c r="N921">
        <v>181</v>
      </c>
      <c r="O921">
        <v>0</v>
      </c>
      <c r="P921">
        <v>1765726300</v>
      </c>
      <c r="Q921">
        <v>3.889154469019958</v>
      </c>
    </row>
    <row r="922" spans="1:17" x14ac:dyDescent="0.25">
      <c r="A922" t="str">
        <f t="shared" ca="1" si="14"/>
        <v>VALLE_DEL_CAUCA;JAMUNDÍ;MUY GRANDE</v>
      </c>
      <c r="B922" t="str">
        <f ca="1">+IFERROR(_xlfn.XLOOKUP(C922,DIVIPOLA!G:G,DIVIPOLA!F:F),C922)</f>
        <v>VALLE_DEL_CAUCA</v>
      </c>
      <c r="C922" t="s">
        <v>1190</v>
      </c>
      <c r="D922" t="s">
        <v>321</v>
      </c>
      <c r="E922" t="s">
        <v>335</v>
      </c>
      <c r="F922">
        <v>1</v>
      </c>
      <c r="G922">
        <v>0.13386880856760369</v>
      </c>
      <c r="H922">
        <v>0</v>
      </c>
      <c r="I922">
        <v>0</v>
      </c>
      <c r="J922">
        <v>78</v>
      </c>
      <c r="K922">
        <v>28</v>
      </c>
      <c r="L922">
        <v>15</v>
      </c>
      <c r="M922">
        <v>0</v>
      </c>
      <c r="N922">
        <v>235</v>
      </c>
      <c r="O922">
        <v>43</v>
      </c>
      <c r="P922">
        <v>108680000</v>
      </c>
      <c r="Q922">
        <v>0.23937645811419869</v>
      </c>
    </row>
    <row r="923" spans="1:17" x14ac:dyDescent="0.25">
      <c r="A923" t="str">
        <f t="shared" ca="1" si="14"/>
        <v>VALLE_DEL_CAUCA;PALMIRA;MUY GRANDE</v>
      </c>
      <c r="B923" t="str">
        <f ca="1">+IFERROR(_xlfn.XLOOKUP(C923,DIVIPOLA!G:G,DIVIPOLA!F:F),C923)</f>
        <v>VALLE_DEL_CAUCA</v>
      </c>
      <c r="C923" t="s">
        <v>1190</v>
      </c>
      <c r="D923" t="s">
        <v>324</v>
      </c>
      <c r="E923" t="s">
        <v>335</v>
      </c>
      <c r="F923">
        <v>4</v>
      </c>
      <c r="G923">
        <v>0.53547523427041499</v>
      </c>
      <c r="H923">
        <v>0</v>
      </c>
      <c r="I923">
        <v>0</v>
      </c>
      <c r="J923">
        <v>3007</v>
      </c>
      <c r="K923">
        <v>1174</v>
      </c>
      <c r="L923">
        <v>816</v>
      </c>
      <c r="M923">
        <v>191</v>
      </c>
      <c r="N923">
        <v>654</v>
      </c>
      <c r="O923">
        <v>25</v>
      </c>
      <c r="P923">
        <v>2236501150</v>
      </c>
      <c r="Q923">
        <v>4.9260740141270896</v>
      </c>
    </row>
    <row r="924" spans="1:17" x14ac:dyDescent="0.25">
      <c r="A924" t="str">
        <f t="shared" ca="1" si="14"/>
        <v>VALLE_DEL_CAUCA;CALI;MUY GRANDE</v>
      </c>
      <c r="B924" t="str">
        <f ca="1">+IFERROR(_xlfn.XLOOKUP(C924,DIVIPOLA!G:G,DIVIPOLA!F:F),C924)</f>
        <v>VALLE_DEL_CAUCA</v>
      </c>
      <c r="C924" t="s">
        <v>1190</v>
      </c>
      <c r="D924" t="s">
        <v>1083</v>
      </c>
      <c r="E924" t="s">
        <v>335</v>
      </c>
      <c r="F924">
        <v>34</v>
      </c>
      <c r="G924">
        <v>4.5515394912985272</v>
      </c>
      <c r="H924">
        <v>68</v>
      </c>
      <c r="I924">
        <v>27</v>
      </c>
      <c r="J924">
        <v>21414</v>
      </c>
      <c r="K924">
        <v>10319</v>
      </c>
      <c r="L924">
        <v>27380</v>
      </c>
      <c r="M924">
        <v>6802</v>
      </c>
      <c r="N924">
        <v>8614</v>
      </c>
      <c r="O924">
        <v>1751</v>
      </c>
      <c r="P924">
        <v>26270679500</v>
      </c>
      <c r="Q924">
        <v>57.863288654428487</v>
      </c>
    </row>
    <row r="925" spans="1:17" x14ac:dyDescent="0.25">
      <c r="A925" t="str">
        <f t="shared" ca="1" si="14"/>
        <v>VALLE_DEL_CAUCA;TULUÁ;MUY GRANDE</v>
      </c>
      <c r="B925" t="str">
        <f ca="1">+IFERROR(_xlfn.XLOOKUP(C925,DIVIPOLA!G:G,DIVIPOLA!F:F),C925)</f>
        <v>VALLE_DEL_CAUCA</v>
      </c>
      <c r="C925" t="s">
        <v>1190</v>
      </c>
      <c r="D925" t="s">
        <v>328</v>
      </c>
      <c r="E925" t="s">
        <v>335</v>
      </c>
      <c r="F925">
        <v>1</v>
      </c>
      <c r="G925">
        <v>0.13386880856760369</v>
      </c>
      <c r="H925">
        <v>0</v>
      </c>
      <c r="I925">
        <v>0</v>
      </c>
      <c r="J925">
        <v>606</v>
      </c>
      <c r="K925">
        <v>48</v>
      </c>
      <c r="L925">
        <v>79</v>
      </c>
      <c r="M925">
        <v>0</v>
      </c>
      <c r="N925">
        <v>850</v>
      </c>
      <c r="O925">
        <v>30</v>
      </c>
      <c r="P925">
        <v>468473525</v>
      </c>
      <c r="Q925">
        <v>1.0318506913394689</v>
      </c>
    </row>
    <row r="926" spans="1:17" x14ac:dyDescent="0.25">
      <c r="A926" t="str">
        <f t="shared" ca="1" si="14"/>
        <v>VALLE_DEL_CAUCA;YUMBO;MUY GRANDE</v>
      </c>
      <c r="B926" t="str">
        <f ca="1">+IFERROR(_xlfn.XLOOKUP(C926,DIVIPOLA!G:G,DIVIPOLA!F:F),C926)</f>
        <v>VALLE_DEL_CAUCA</v>
      </c>
      <c r="C926" t="s">
        <v>1190</v>
      </c>
      <c r="D926" t="s">
        <v>329</v>
      </c>
      <c r="E926" t="s">
        <v>335</v>
      </c>
      <c r="F926">
        <v>8</v>
      </c>
      <c r="G926">
        <v>1.07095046854083</v>
      </c>
      <c r="H926">
        <v>0</v>
      </c>
      <c r="I926">
        <v>2</v>
      </c>
      <c r="J926">
        <v>3425</v>
      </c>
      <c r="K926">
        <v>1504</v>
      </c>
      <c r="L926">
        <v>583</v>
      </c>
      <c r="M926">
        <v>120</v>
      </c>
      <c r="N926">
        <v>958</v>
      </c>
      <c r="O926">
        <v>277</v>
      </c>
      <c r="P926">
        <v>2623935275</v>
      </c>
      <c r="Q926">
        <v>5.7794288963048031</v>
      </c>
    </row>
    <row r="927" spans="1:17" x14ac:dyDescent="0.25">
      <c r="A927" t="str">
        <f t="shared" ca="1" si="14"/>
        <v>VALLE_DEL_CAUCA;ZARZAL;MUY GRANDE</v>
      </c>
      <c r="B927" t="str">
        <f ca="1">+IFERROR(_xlfn.XLOOKUP(C927,DIVIPOLA!G:G,DIVIPOLA!F:F),C927)</f>
        <v>VALLE_DEL_CAUCA</v>
      </c>
      <c r="C927" t="s">
        <v>1190</v>
      </c>
      <c r="D927" t="s">
        <v>330</v>
      </c>
      <c r="E927" t="s">
        <v>335</v>
      </c>
      <c r="F927">
        <v>1</v>
      </c>
      <c r="G927">
        <v>0.13386880856760369</v>
      </c>
      <c r="H927">
        <v>0</v>
      </c>
      <c r="I927">
        <v>0</v>
      </c>
      <c r="J927">
        <v>288</v>
      </c>
      <c r="K927">
        <v>329</v>
      </c>
      <c r="L927">
        <v>94</v>
      </c>
      <c r="M927">
        <v>71</v>
      </c>
      <c r="N927">
        <v>0</v>
      </c>
      <c r="O927">
        <v>0</v>
      </c>
      <c r="P927">
        <v>335530000</v>
      </c>
      <c r="Q927">
        <v>0.73903186410615662</v>
      </c>
    </row>
    <row r="928" spans="1:17" x14ac:dyDescent="0.25">
      <c r="A928" t="str">
        <f t="shared" ca="1" si="14"/>
        <v>AMAZONAS;LETICIA;PEQUEÑO</v>
      </c>
      <c r="B928" t="str">
        <f ca="1">+IFERROR(_xlfn.XLOOKUP(C928,DIVIPOLA!G:G,DIVIPOLA!F:F),C928)</f>
        <v>AMAZONAS</v>
      </c>
      <c r="C928" t="s">
        <v>16</v>
      </c>
      <c r="D928" t="s">
        <v>43</v>
      </c>
      <c r="E928" t="s">
        <v>336</v>
      </c>
      <c r="F928">
        <v>3</v>
      </c>
      <c r="G928">
        <v>60</v>
      </c>
      <c r="H928">
        <v>0</v>
      </c>
      <c r="I928">
        <v>0</v>
      </c>
      <c r="J928">
        <v>5</v>
      </c>
      <c r="K928">
        <v>7</v>
      </c>
      <c r="L928">
        <v>4</v>
      </c>
      <c r="M928">
        <v>2</v>
      </c>
      <c r="N928">
        <v>1</v>
      </c>
      <c r="O928">
        <v>0</v>
      </c>
      <c r="P928">
        <v>7839650</v>
      </c>
      <c r="Q928">
        <v>51.957954594408307</v>
      </c>
    </row>
    <row r="929" spans="1:17" x14ac:dyDescent="0.25">
      <c r="A929" t="str">
        <f t="shared" ca="1" si="14"/>
        <v>ANTIOQUIA;ABEJORRAL;PEQUEÑO</v>
      </c>
      <c r="B929" t="str">
        <f ca="1">+IFERROR(_xlfn.XLOOKUP(C929,DIVIPOLA!G:G,DIVIPOLA!F:F),C929)</f>
        <v>ANTIOQUIA</v>
      </c>
      <c r="C929" t="s">
        <v>17</v>
      </c>
      <c r="D929" t="s">
        <v>44</v>
      </c>
      <c r="E929" t="s">
        <v>336</v>
      </c>
      <c r="F929">
        <v>2</v>
      </c>
      <c r="G929">
        <v>0.105318588730911</v>
      </c>
      <c r="H929">
        <v>0</v>
      </c>
      <c r="I929">
        <v>0</v>
      </c>
      <c r="J929">
        <v>4</v>
      </c>
      <c r="K929">
        <v>1</v>
      </c>
      <c r="L929">
        <v>0</v>
      </c>
      <c r="M929">
        <v>0</v>
      </c>
      <c r="N929">
        <v>1</v>
      </c>
      <c r="O929">
        <v>2</v>
      </c>
      <c r="P929">
        <v>2925000</v>
      </c>
      <c r="Q929">
        <v>3.813743771489016E-3</v>
      </c>
    </row>
    <row r="930" spans="1:17" x14ac:dyDescent="0.25">
      <c r="A930" t="str">
        <f t="shared" ca="1" si="14"/>
        <v>ANTIOQUIA;AMAGÁ;PEQUEÑO</v>
      </c>
      <c r="B930" t="str">
        <f ca="1">+IFERROR(_xlfn.XLOOKUP(C930,DIVIPOLA!G:G,DIVIPOLA!F:F),C930)</f>
        <v>ANTIOQUIA</v>
      </c>
      <c r="C930" t="s">
        <v>17</v>
      </c>
      <c r="D930" t="s">
        <v>45</v>
      </c>
      <c r="E930" t="s">
        <v>336</v>
      </c>
      <c r="F930">
        <v>1</v>
      </c>
      <c r="G930">
        <v>5.2659294365455502E-2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2</v>
      </c>
      <c r="O930">
        <v>0</v>
      </c>
      <c r="P930">
        <v>390000</v>
      </c>
      <c r="Q930">
        <v>5.0849916953186883E-4</v>
      </c>
    </row>
    <row r="931" spans="1:17" x14ac:dyDescent="0.25">
      <c r="A931" t="str">
        <f t="shared" ca="1" si="14"/>
        <v>ANTIOQUIA;AMALFI;PEQUEÑO</v>
      </c>
      <c r="B931" t="str">
        <f ca="1">+IFERROR(_xlfn.XLOOKUP(C931,DIVIPOLA!G:G,DIVIPOLA!F:F),C931)</f>
        <v>ANTIOQUIA</v>
      </c>
      <c r="C931" t="s">
        <v>17</v>
      </c>
      <c r="D931" t="s">
        <v>46</v>
      </c>
      <c r="E931" t="s">
        <v>336</v>
      </c>
      <c r="F931">
        <v>1</v>
      </c>
      <c r="G931">
        <v>5.2659294365455502E-2</v>
      </c>
      <c r="H931">
        <v>0</v>
      </c>
      <c r="I931">
        <v>0</v>
      </c>
      <c r="J931">
        <v>0</v>
      </c>
      <c r="K931">
        <v>0</v>
      </c>
      <c r="L931">
        <v>3</v>
      </c>
      <c r="M931">
        <v>1</v>
      </c>
      <c r="N931">
        <v>3</v>
      </c>
      <c r="O931">
        <v>1</v>
      </c>
      <c r="P931">
        <v>2080000</v>
      </c>
      <c r="Q931">
        <v>2.7119955708366341E-3</v>
      </c>
    </row>
    <row r="932" spans="1:17" x14ac:dyDescent="0.25">
      <c r="A932" t="str">
        <f t="shared" ca="1" si="14"/>
        <v>ANTIOQUIA;ANZÁ;PEQUEÑO</v>
      </c>
      <c r="B932" t="str">
        <f ca="1">+IFERROR(_xlfn.XLOOKUP(C932,DIVIPOLA!G:G,DIVIPOLA!F:F),C932)</f>
        <v>ANTIOQUIA</v>
      </c>
      <c r="C932" t="s">
        <v>17</v>
      </c>
      <c r="D932" t="s">
        <v>48</v>
      </c>
      <c r="E932" t="s">
        <v>336</v>
      </c>
      <c r="F932">
        <v>1</v>
      </c>
      <c r="G932">
        <v>5.2659294365455502E-2</v>
      </c>
      <c r="H932">
        <v>0</v>
      </c>
      <c r="I932">
        <v>0</v>
      </c>
      <c r="J932">
        <v>6</v>
      </c>
      <c r="K932">
        <v>0</v>
      </c>
      <c r="L932">
        <v>1</v>
      </c>
      <c r="M932">
        <v>0</v>
      </c>
      <c r="N932">
        <v>0</v>
      </c>
      <c r="O932">
        <v>0</v>
      </c>
      <c r="P932">
        <v>2637050</v>
      </c>
      <c r="Q932">
        <v>3.43830188465132E-3</v>
      </c>
    </row>
    <row r="933" spans="1:17" x14ac:dyDescent="0.25">
      <c r="A933" t="str">
        <f t="shared" ca="1" si="14"/>
        <v>ANTIOQUIA;APARTADÓ;PEQUEÑO</v>
      </c>
      <c r="B933" t="str">
        <f ca="1">+IFERROR(_xlfn.XLOOKUP(C933,DIVIPOLA!G:G,DIVIPOLA!F:F),C933)</f>
        <v>ANTIOQUIA</v>
      </c>
      <c r="C933" t="s">
        <v>17</v>
      </c>
      <c r="D933" t="s">
        <v>49</v>
      </c>
      <c r="E933" t="s">
        <v>336</v>
      </c>
      <c r="F933">
        <v>7</v>
      </c>
      <c r="G933">
        <v>0.36861506055818849</v>
      </c>
      <c r="H933">
        <v>0</v>
      </c>
      <c r="I933">
        <v>0</v>
      </c>
      <c r="J933">
        <v>27</v>
      </c>
      <c r="K933">
        <v>29</v>
      </c>
      <c r="L933">
        <v>22</v>
      </c>
      <c r="M933">
        <v>10</v>
      </c>
      <c r="N933">
        <v>8</v>
      </c>
      <c r="O933">
        <v>8</v>
      </c>
      <c r="P933">
        <v>40291550</v>
      </c>
      <c r="Q933">
        <v>5.2533896702953248E-2</v>
      </c>
    </row>
    <row r="934" spans="1:17" x14ac:dyDescent="0.25">
      <c r="A934" t="str">
        <f t="shared" ca="1" si="14"/>
        <v>ANTIOQUIA;ARMENIA;PEQUEÑO</v>
      </c>
      <c r="B934" t="str">
        <f ca="1">+IFERROR(_xlfn.XLOOKUP(C934,DIVIPOLA!G:G,DIVIPOLA!F:F),C934)</f>
        <v>ANTIOQUIA</v>
      </c>
      <c r="C934" t="s">
        <v>17</v>
      </c>
      <c r="D934" t="s">
        <v>51</v>
      </c>
      <c r="E934" t="s">
        <v>336</v>
      </c>
      <c r="F934">
        <v>1</v>
      </c>
      <c r="G934">
        <v>5.2659294365455502E-2</v>
      </c>
      <c r="H934">
        <v>0</v>
      </c>
      <c r="I934">
        <v>0</v>
      </c>
      <c r="J934">
        <v>9</v>
      </c>
      <c r="K934">
        <v>4</v>
      </c>
      <c r="L934">
        <v>0</v>
      </c>
      <c r="M934">
        <v>0</v>
      </c>
      <c r="N934">
        <v>0</v>
      </c>
      <c r="O934">
        <v>14</v>
      </c>
      <c r="P934">
        <v>10609300</v>
      </c>
      <c r="Q934">
        <v>1.3832872408498601E-2</v>
      </c>
    </row>
    <row r="935" spans="1:17" x14ac:dyDescent="0.25">
      <c r="A935" t="str">
        <f t="shared" ca="1" si="14"/>
        <v>ANTIOQUIA;BELLO;PEQUEÑO</v>
      </c>
      <c r="B935" t="str">
        <f ca="1">+IFERROR(_xlfn.XLOOKUP(C935,DIVIPOLA!G:G,DIVIPOLA!F:F),C935)</f>
        <v>ANTIOQUIA</v>
      </c>
      <c r="C935" t="s">
        <v>17</v>
      </c>
      <c r="D935" t="s">
        <v>52</v>
      </c>
      <c r="E935" t="s">
        <v>336</v>
      </c>
      <c r="F935">
        <v>23</v>
      </c>
      <c r="G935">
        <v>1.211163770405477</v>
      </c>
      <c r="H935">
        <v>0</v>
      </c>
      <c r="I935">
        <v>0</v>
      </c>
      <c r="J935">
        <v>196</v>
      </c>
      <c r="K935">
        <v>97</v>
      </c>
      <c r="L935">
        <v>267</v>
      </c>
      <c r="M935">
        <v>124</v>
      </c>
      <c r="N935">
        <v>180</v>
      </c>
      <c r="O935">
        <v>54</v>
      </c>
      <c r="P935">
        <v>300045525</v>
      </c>
      <c r="Q935">
        <v>0.39121256483141947</v>
      </c>
    </row>
    <row r="936" spans="1:17" x14ac:dyDescent="0.25">
      <c r="A936" t="str">
        <f t="shared" ca="1" si="14"/>
        <v>ANTIOQUIA;BURITICÁ;PEQUEÑO</v>
      </c>
      <c r="B936" t="str">
        <f ca="1">+IFERROR(_xlfn.XLOOKUP(C936,DIVIPOLA!G:G,DIVIPOLA!F:F),C936)</f>
        <v>ANTIOQUIA</v>
      </c>
      <c r="C936" t="s">
        <v>17</v>
      </c>
      <c r="D936" t="s">
        <v>53</v>
      </c>
      <c r="E936" t="s">
        <v>336</v>
      </c>
      <c r="F936">
        <v>1</v>
      </c>
      <c r="G936">
        <v>5.2659294365455502E-2</v>
      </c>
      <c r="H936">
        <v>0</v>
      </c>
      <c r="I936">
        <v>0</v>
      </c>
      <c r="J936">
        <v>2</v>
      </c>
      <c r="K936">
        <v>2</v>
      </c>
      <c r="L936">
        <v>0</v>
      </c>
      <c r="M936">
        <v>0</v>
      </c>
      <c r="N936">
        <v>3</v>
      </c>
      <c r="O936">
        <v>2</v>
      </c>
      <c r="P936">
        <v>3055000</v>
      </c>
      <c r="Q936">
        <v>3.9832434946663053E-3</v>
      </c>
    </row>
    <row r="937" spans="1:17" x14ac:dyDescent="0.25">
      <c r="A937" t="str">
        <f t="shared" ca="1" si="14"/>
        <v>ANTIOQUIA;CALDAS;PEQUEÑO</v>
      </c>
      <c r="B937" t="str">
        <f ca="1">+IFERROR(_xlfn.XLOOKUP(C937,DIVIPOLA!G:G,DIVIPOLA!F:F),C937)</f>
        <v>ANTIOQUIA</v>
      </c>
      <c r="C937" t="s">
        <v>17</v>
      </c>
      <c r="D937" t="s">
        <v>23</v>
      </c>
      <c r="E937" t="s">
        <v>336</v>
      </c>
      <c r="F937">
        <v>3</v>
      </c>
      <c r="G937">
        <v>0.15797788309636651</v>
      </c>
      <c r="H937">
        <v>0</v>
      </c>
      <c r="I937">
        <v>0</v>
      </c>
      <c r="J937">
        <v>2</v>
      </c>
      <c r="K937">
        <v>14</v>
      </c>
      <c r="L937">
        <v>0</v>
      </c>
      <c r="M937">
        <v>9</v>
      </c>
      <c r="N937">
        <v>6</v>
      </c>
      <c r="O937">
        <v>10</v>
      </c>
      <c r="P937">
        <v>16132025</v>
      </c>
      <c r="Q937">
        <v>2.1033644398377811E-2</v>
      </c>
    </row>
    <row r="938" spans="1:17" x14ac:dyDescent="0.25">
      <c r="A938" t="str">
        <f t="shared" ca="1" si="14"/>
        <v>ANTIOQUIA;CARAMANTA;PEQUEÑO</v>
      </c>
      <c r="B938" t="str">
        <f ca="1">+IFERROR(_xlfn.XLOOKUP(C938,DIVIPOLA!G:G,DIVIPOLA!F:F),C938)</f>
        <v>ANTIOQUIA</v>
      </c>
      <c r="C938" t="s">
        <v>17</v>
      </c>
      <c r="D938" t="s">
        <v>54</v>
      </c>
      <c r="E938" t="s">
        <v>336</v>
      </c>
      <c r="F938">
        <v>1</v>
      </c>
      <c r="G938">
        <v>5.2659294365455502E-2</v>
      </c>
      <c r="H938">
        <v>0</v>
      </c>
      <c r="I938">
        <v>0</v>
      </c>
      <c r="J938">
        <v>2</v>
      </c>
      <c r="K938">
        <v>23</v>
      </c>
      <c r="L938">
        <v>7</v>
      </c>
      <c r="M938">
        <v>2</v>
      </c>
      <c r="N938">
        <v>0</v>
      </c>
      <c r="O938">
        <v>5</v>
      </c>
      <c r="P938">
        <v>16965000</v>
      </c>
      <c r="Q938">
        <v>2.211971387463629E-2</v>
      </c>
    </row>
    <row r="939" spans="1:17" x14ac:dyDescent="0.25">
      <c r="A939" t="str">
        <f t="shared" ca="1" si="14"/>
        <v>ANTIOQUIA;CAREPA;PEQUEÑO</v>
      </c>
      <c r="B939" t="str">
        <f ca="1">+IFERROR(_xlfn.XLOOKUP(C939,DIVIPOLA!G:G,DIVIPOLA!F:F),C939)</f>
        <v>ANTIOQUIA</v>
      </c>
      <c r="C939" t="s">
        <v>17</v>
      </c>
      <c r="D939" t="s">
        <v>55</v>
      </c>
      <c r="E939" t="s">
        <v>336</v>
      </c>
      <c r="F939">
        <v>1</v>
      </c>
      <c r="G939">
        <v>5.2659294365455502E-2</v>
      </c>
      <c r="H939">
        <v>0</v>
      </c>
      <c r="I939">
        <v>0</v>
      </c>
      <c r="J939">
        <v>4</v>
      </c>
      <c r="K939">
        <v>2</v>
      </c>
      <c r="L939">
        <v>0</v>
      </c>
      <c r="M939">
        <v>0</v>
      </c>
      <c r="N939">
        <v>0</v>
      </c>
      <c r="O939">
        <v>1</v>
      </c>
      <c r="P939">
        <v>2925000</v>
      </c>
      <c r="Q939">
        <v>3.813743771489016E-3</v>
      </c>
    </row>
    <row r="940" spans="1:17" x14ac:dyDescent="0.25">
      <c r="A940" t="str">
        <f t="shared" ca="1" si="14"/>
        <v>ANTIOQUIA;CAUCASIA;PEQUEÑO</v>
      </c>
      <c r="B940" t="str">
        <f ca="1">+IFERROR(_xlfn.XLOOKUP(C940,DIVIPOLA!G:G,DIVIPOLA!F:F),C940)</f>
        <v>ANTIOQUIA</v>
      </c>
      <c r="C940" t="s">
        <v>17</v>
      </c>
      <c r="D940" t="s">
        <v>56</v>
      </c>
      <c r="E940" t="s">
        <v>336</v>
      </c>
      <c r="F940">
        <v>2</v>
      </c>
      <c r="G940">
        <v>0.105318588730911</v>
      </c>
      <c r="H940">
        <v>0</v>
      </c>
      <c r="I940">
        <v>0</v>
      </c>
      <c r="J940">
        <v>7</v>
      </c>
      <c r="K940">
        <v>7</v>
      </c>
      <c r="L940">
        <v>14</v>
      </c>
      <c r="M940">
        <v>0</v>
      </c>
      <c r="N940">
        <v>5</v>
      </c>
      <c r="O940">
        <v>0</v>
      </c>
      <c r="P940">
        <v>10985000</v>
      </c>
      <c r="Q940">
        <v>1.432272660848097E-2</v>
      </c>
    </row>
    <row r="941" spans="1:17" x14ac:dyDescent="0.25">
      <c r="A941" t="str">
        <f t="shared" ca="1" si="14"/>
        <v>ANTIOQUIA;CIUDAD BOLÍVAR;PEQUEÑO</v>
      </c>
      <c r="B941" t="str">
        <f ca="1">+IFERROR(_xlfn.XLOOKUP(C941,DIVIPOLA!G:G,DIVIPOLA!F:F),C941)</f>
        <v>ANTIOQUIA</v>
      </c>
      <c r="C941" t="s">
        <v>17</v>
      </c>
      <c r="D941" t="s">
        <v>57</v>
      </c>
      <c r="E941" t="s">
        <v>336</v>
      </c>
      <c r="F941">
        <v>1</v>
      </c>
      <c r="G941">
        <v>5.2659294365455502E-2</v>
      </c>
      <c r="H941">
        <v>0</v>
      </c>
      <c r="I941">
        <v>0</v>
      </c>
      <c r="J941">
        <v>0</v>
      </c>
      <c r="K941">
        <v>4</v>
      </c>
      <c r="L941">
        <v>0</v>
      </c>
      <c r="M941">
        <v>0</v>
      </c>
      <c r="N941">
        <v>0</v>
      </c>
      <c r="O941">
        <v>0</v>
      </c>
      <c r="P941">
        <v>2277600</v>
      </c>
      <c r="Q941">
        <v>2.969635150066114E-3</v>
      </c>
    </row>
    <row r="942" spans="1:17" x14ac:dyDescent="0.25">
      <c r="A942" t="str">
        <f t="shared" ca="1" si="14"/>
        <v>ANTIOQUIA;COPACABANA;PEQUEÑO</v>
      </c>
      <c r="B942" t="str">
        <f ca="1">+IFERROR(_xlfn.XLOOKUP(C942,DIVIPOLA!G:G,DIVIPOLA!F:F),C942)</f>
        <v>ANTIOQUIA</v>
      </c>
      <c r="C942" t="s">
        <v>17</v>
      </c>
      <c r="D942" t="s">
        <v>58</v>
      </c>
      <c r="E942" t="s">
        <v>336</v>
      </c>
      <c r="F942">
        <v>2</v>
      </c>
      <c r="G942">
        <v>0.105318588730911</v>
      </c>
      <c r="H942">
        <v>0</v>
      </c>
      <c r="I942">
        <v>0</v>
      </c>
      <c r="J942">
        <v>39</v>
      </c>
      <c r="K942">
        <v>7</v>
      </c>
      <c r="L942">
        <v>9</v>
      </c>
      <c r="M942">
        <v>0</v>
      </c>
      <c r="N942">
        <v>5</v>
      </c>
      <c r="O942">
        <v>4</v>
      </c>
      <c r="P942">
        <v>23866375</v>
      </c>
      <c r="Q942">
        <v>3.1118030428810652E-2</v>
      </c>
    </row>
    <row r="943" spans="1:17" x14ac:dyDescent="0.25">
      <c r="A943" t="str">
        <f t="shared" ca="1" si="14"/>
        <v>ANTIOQUIA;DABEIBA;PEQUEÑO</v>
      </c>
      <c r="B943" t="str">
        <f ca="1">+IFERROR(_xlfn.XLOOKUP(C943,DIVIPOLA!G:G,DIVIPOLA!F:F),C943)</f>
        <v>ANTIOQUIA</v>
      </c>
      <c r="C943" t="s">
        <v>17</v>
      </c>
      <c r="D943" t="s">
        <v>59</v>
      </c>
      <c r="E943" t="s">
        <v>336</v>
      </c>
      <c r="F943">
        <v>3</v>
      </c>
      <c r="G943">
        <v>0.15797788309636651</v>
      </c>
      <c r="H943">
        <v>0</v>
      </c>
      <c r="I943">
        <v>0</v>
      </c>
      <c r="J943">
        <v>17</v>
      </c>
      <c r="K943">
        <v>54</v>
      </c>
      <c r="L943">
        <v>21</v>
      </c>
      <c r="M943">
        <v>1</v>
      </c>
      <c r="N943">
        <v>21</v>
      </c>
      <c r="O943">
        <v>0</v>
      </c>
      <c r="P943">
        <v>45457750</v>
      </c>
      <c r="Q943">
        <v>5.9269815702018752E-2</v>
      </c>
    </row>
    <row r="944" spans="1:17" x14ac:dyDescent="0.25">
      <c r="A944" t="str">
        <f t="shared" ca="1" si="14"/>
        <v>ANTIOQUIA;DONMATÍAS;PEQUEÑO</v>
      </c>
      <c r="B944" t="str">
        <f ca="1">+IFERROR(_xlfn.XLOOKUP(C944,DIVIPOLA!G:G,DIVIPOLA!F:F),C944)</f>
        <v>ANTIOQUIA</v>
      </c>
      <c r="C944" t="s">
        <v>17</v>
      </c>
      <c r="D944" t="s">
        <v>60</v>
      </c>
      <c r="E944" t="s">
        <v>336</v>
      </c>
      <c r="F944">
        <v>2</v>
      </c>
      <c r="G944">
        <v>0.105318588730911</v>
      </c>
      <c r="H944">
        <v>0</v>
      </c>
      <c r="I944">
        <v>0</v>
      </c>
      <c r="J944">
        <v>27</v>
      </c>
      <c r="K944">
        <v>3</v>
      </c>
      <c r="L944">
        <v>32</v>
      </c>
      <c r="M944">
        <v>6</v>
      </c>
      <c r="N944">
        <v>46</v>
      </c>
      <c r="O944">
        <v>6</v>
      </c>
      <c r="P944">
        <v>34336900</v>
      </c>
      <c r="Q944">
        <v>4.4769961882817497E-2</v>
      </c>
    </row>
    <row r="945" spans="1:17" x14ac:dyDescent="0.25">
      <c r="A945" t="str">
        <f t="shared" ca="1" si="14"/>
        <v>ANTIOQUIA;EL CARMEN DE VIBORAL;PEQUEÑO</v>
      </c>
      <c r="B945" t="str">
        <f ca="1">+IFERROR(_xlfn.XLOOKUP(C945,DIVIPOLA!G:G,DIVIPOLA!F:F),C945)</f>
        <v>ANTIOQUIA</v>
      </c>
      <c r="C945" t="s">
        <v>17</v>
      </c>
      <c r="D945" t="s">
        <v>63</v>
      </c>
      <c r="E945" t="s">
        <v>336</v>
      </c>
      <c r="F945">
        <v>4</v>
      </c>
      <c r="G945">
        <v>0.21063717746182201</v>
      </c>
      <c r="H945">
        <v>0</v>
      </c>
      <c r="I945">
        <v>0</v>
      </c>
      <c r="J945">
        <v>14</v>
      </c>
      <c r="K945">
        <v>8</v>
      </c>
      <c r="L945">
        <v>33</v>
      </c>
      <c r="M945">
        <v>1</v>
      </c>
      <c r="N945">
        <v>16</v>
      </c>
      <c r="O945">
        <v>1</v>
      </c>
      <c r="P945">
        <v>22035000</v>
      </c>
      <c r="Q945">
        <v>2.8730203078550589E-2</v>
      </c>
    </row>
    <row r="946" spans="1:17" x14ac:dyDescent="0.25">
      <c r="A946" t="str">
        <f t="shared" ca="1" si="14"/>
        <v>ANTIOQUIA;EL SANTUARIO;PEQUEÑO</v>
      </c>
      <c r="B946" t="str">
        <f ca="1">+IFERROR(_xlfn.XLOOKUP(C946,DIVIPOLA!G:G,DIVIPOLA!F:F),C946)</f>
        <v>ANTIOQUIA</v>
      </c>
      <c r="C946" t="s">
        <v>17</v>
      </c>
      <c r="D946" t="s">
        <v>64</v>
      </c>
      <c r="E946" t="s">
        <v>336</v>
      </c>
      <c r="F946">
        <v>2</v>
      </c>
      <c r="G946">
        <v>0.105318588730911</v>
      </c>
      <c r="H946">
        <v>0</v>
      </c>
      <c r="I946">
        <v>0</v>
      </c>
      <c r="J946">
        <v>12</v>
      </c>
      <c r="K946">
        <v>19</v>
      </c>
      <c r="L946">
        <v>3</v>
      </c>
      <c r="M946">
        <v>11</v>
      </c>
      <c r="N946">
        <v>3</v>
      </c>
      <c r="O946">
        <v>0</v>
      </c>
      <c r="P946">
        <v>20857200</v>
      </c>
      <c r="Q946">
        <v>2.7194535586564341E-2</v>
      </c>
    </row>
    <row r="947" spans="1:17" x14ac:dyDescent="0.25">
      <c r="A947" t="str">
        <f t="shared" ca="1" si="14"/>
        <v>ANTIOQUIA;ENVIGADO;PEQUEÑO</v>
      </c>
      <c r="B947" t="str">
        <f ca="1">+IFERROR(_xlfn.XLOOKUP(C947,DIVIPOLA!G:G,DIVIPOLA!F:F),C947)</f>
        <v>ANTIOQUIA</v>
      </c>
      <c r="C947" t="s">
        <v>17</v>
      </c>
      <c r="D947" t="s">
        <v>66</v>
      </c>
      <c r="E947" t="s">
        <v>336</v>
      </c>
      <c r="F947">
        <v>53</v>
      </c>
      <c r="G947">
        <v>2.7909426013691419</v>
      </c>
      <c r="H947">
        <v>5</v>
      </c>
      <c r="I947">
        <v>0</v>
      </c>
      <c r="J947">
        <v>418</v>
      </c>
      <c r="K947">
        <v>177</v>
      </c>
      <c r="L947">
        <v>735</v>
      </c>
      <c r="M947">
        <v>138</v>
      </c>
      <c r="N947">
        <v>763</v>
      </c>
      <c r="O947">
        <v>112</v>
      </c>
      <c r="P947">
        <v>701883325</v>
      </c>
      <c r="Q947">
        <v>0.9151463791558121</v>
      </c>
    </row>
    <row r="948" spans="1:17" x14ac:dyDescent="0.25">
      <c r="A948" t="str">
        <f t="shared" ca="1" si="14"/>
        <v>ANTIOQUIA;FREDONIA;PEQUEÑO</v>
      </c>
      <c r="B948" t="str">
        <f ca="1">+IFERROR(_xlfn.XLOOKUP(C948,DIVIPOLA!G:G,DIVIPOLA!F:F),C948)</f>
        <v>ANTIOQUIA</v>
      </c>
      <c r="C948" t="s">
        <v>17</v>
      </c>
      <c r="D948" t="s">
        <v>67</v>
      </c>
      <c r="E948" t="s">
        <v>336</v>
      </c>
      <c r="F948">
        <v>1</v>
      </c>
      <c r="G948">
        <v>5.2659294365455502E-2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6</v>
      </c>
      <c r="O948">
        <v>0</v>
      </c>
      <c r="P948">
        <v>1170000</v>
      </c>
      <c r="Q948">
        <v>1.525497508595606E-3</v>
      </c>
    </row>
    <row r="949" spans="1:17" x14ac:dyDescent="0.25">
      <c r="A949" t="str">
        <f t="shared" ca="1" si="14"/>
        <v>ANTIOQUIA;GIRARDOTA;PEQUEÑO</v>
      </c>
      <c r="B949" t="str">
        <f ca="1">+IFERROR(_xlfn.XLOOKUP(C949,DIVIPOLA!G:G,DIVIPOLA!F:F),C949)</f>
        <v>ANTIOQUIA</v>
      </c>
      <c r="C949" t="s">
        <v>17</v>
      </c>
      <c r="D949" t="s">
        <v>68</v>
      </c>
      <c r="E949" t="s">
        <v>336</v>
      </c>
      <c r="F949">
        <v>7</v>
      </c>
      <c r="G949">
        <v>0.36861506055818849</v>
      </c>
      <c r="H949">
        <v>0</v>
      </c>
      <c r="I949">
        <v>0</v>
      </c>
      <c r="J949">
        <v>88</v>
      </c>
      <c r="K949">
        <v>52</v>
      </c>
      <c r="L949">
        <v>46</v>
      </c>
      <c r="M949">
        <v>7</v>
      </c>
      <c r="N949">
        <v>41</v>
      </c>
      <c r="O949">
        <v>11</v>
      </c>
      <c r="P949">
        <v>90009725</v>
      </c>
      <c r="Q949">
        <v>0.1173586420827997</v>
      </c>
    </row>
    <row r="950" spans="1:17" x14ac:dyDescent="0.25">
      <c r="A950" t="str">
        <f t="shared" ca="1" si="14"/>
        <v>ANTIOQUIA;GUARNE;PEQUEÑO</v>
      </c>
      <c r="B950" t="str">
        <f ca="1">+IFERROR(_xlfn.XLOOKUP(C950,DIVIPOLA!G:G,DIVIPOLA!F:F),C950)</f>
        <v>ANTIOQUIA</v>
      </c>
      <c r="C950" t="s">
        <v>17</v>
      </c>
      <c r="D950" t="s">
        <v>69</v>
      </c>
      <c r="E950" t="s">
        <v>336</v>
      </c>
      <c r="F950">
        <v>3</v>
      </c>
      <c r="G950">
        <v>0.15797788309636651</v>
      </c>
      <c r="H950">
        <v>0</v>
      </c>
      <c r="I950">
        <v>0</v>
      </c>
      <c r="J950">
        <v>36</v>
      </c>
      <c r="K950">
        <v>11</v>
      </c>
      <c r="L950">
        <v>15</v>
      </c>
      <c r="M950">
        <v>1</v>
      </c>
      <c r="N950">
        <v>17</v>
      </c>
      <c r="O950">
        <v>0</v>
      </c>
      <c r="P950">
        <v>28266550</v>
      </c>
      <c r="Q950">
        <v>3.6855172309053968E-2</v>
      </c>
    </row>
    <row r="951" spans="1:17" x14ac:dyDescent="0.25">
      <c r="A951" t="str">
        <f t="shared" ca="1" si="14"/>
        <v>ANTIOQUIA;GÓMEZ PLATA;PEQUEÑO</v>
      </c>
      <c r="B951" t="str">
        <f ca="1">+IFERROR(_xlfn.XLOOKUP(C951,DIVIPOLA!G:G,DIVIPOLA!F:F),C951)</f>
        <v>ANTIOQUIA</v>
      </c>
      <c r="C951" t="s">
        <v>17</v>
      </c>
      <c r="D951" t="s">
        <v>71</v>
      </c>
      <c r="E951" t="s">
        <v>336</v>
      </c>
      <c r="F951">
        <v>1</v>
      </c>
      <c r="G951">
        <v>5.2659294365455502E-2</v>
      </c>
      <c r="H951">
        <v>0</v>
      </c>
      <c r="I951">
        <v>0</v>
      </c>
      <c r="J951">
        <v>17</v>
      </c>
      <c r="K951">
        <v>15</v>
      </c>
      <c r="L951">
        <v>1</v>
      </c>
      <c r="M951">
        <v>0</v>
      </c>
      <c r="N951">
        <v>0</v>
      </c>
      <c r="O951">
        <v>0</v>
      </c>
      <c r="P951">
        <v>15011100</v>
      </c>
      <c r="Q951">
        <v>1.957213303528163E-2</v>
      </c>
    </row>
    <row r="952" spans="1:17" x14ac:dyDescent="0.25">
      <c r="A952" t="str">
        <f t="shared" ca="1" si="14"/>
        <v>ANTIOQUIA;ITAGÜÍ;PEQUEÑO</v>
      </c>
      <c r="B952" t="str">
        <f ca="1">+IFERROR(_xlfn.XLOOKUP(C952,DIVIPOLA!G:G,DIVIPOLA!F:F),C952)</f>
        <v>ANTIOQUIA</v>
      </c>
      <c r="C952" t="s">
        <v>17</v>
      </c>
      <c r="D952" t="s">
        <v>72</v>
      </c>
      <c r="E952" t="s">
        <v>336</v>
      </c>
      <c r="F952">
        <v>49</v>
      </c>
      <c r="G952">
        <v>2.58030542390732</v>
      </c>
      <c r="H952">
        <v>0</v>
      </c>
      <c r="I952">
        <v>0</v>
      </c>
      <c r="J952">
        <v>427</v>
      </c>
      <c r="K952">
        <v>225</v>
      </c>
      <c r="L952">
        <v>239</v>
      </c>
      <c r="M952">
        <v>114</v>
      </c>
      <c r="N952">
        <v>383</v>
      </c>
      <c r="O952">
        <v>101</v>
      </c>
      <c r="P952">
        <v>506556700</v>
      </c>
      <c r="Q952">
        <v>0.66047092633539495</v>
      </c>
    </row>
    <row r="953" spans="1:17" x14ac:dyDescent="0.25">
      <c r="A953" t="str">
        <f t="shared" ca="1" si="14"/>
        <v>ANTIOQUIA;ITUANGO;PEQUEÑO</v>
      </c>
      <c r="B953" t="str">
        <f ca="1">+IFERROR(_xlfn.XLOOKUP(C953,DIVIPOLA!G:G,DIVIPOLA!F:F),C953)</f>
        <v>ANTIOQUIA</v>
      </c>
      <c r="C953" t="s">
        <v>17</v>
      </c>
      <c r="D953" t="s">
        <v>73</v>
      </c>
      <c r="E953" t="s">
        <v>336</v>
      </c>
      <c r="F953">
        <v>1</v>
      </c>
      <c r="G953">
        <v>5.2659294365455502E-2</v>
      </c>
      <c r="H953">
        <v>0</v>
      </c>
      <c r="I953">
        <v>0</v>
      </c>
      <c r="J953">
        <v>3</v>
      </c>
      <c r="K953">
        <v>9</v>
      </c>
      <c r="L953">
        <v>0</v>
      </c>
      <c r="M953">
        <v>2</v>
      </c>
      <c r="N953">
        <v>18</v>
      </c>
      <c r="O953">
        <v>9</v>
      </c>
      <c r="P953">
        <v>13065000</v>
      </c>
      <c r="Q953">
        <v>1.7034722179317601E-2</v>
      </c>
    </row>
    <row r="954" spans="1:17" x14ac:dyDescent="0.25">
      <c r="A954" t="str">
        <f t="shared" ca="1" si="14"/>
        <v>ANTIOQUIA;JARDÍN;PEQUEÑO</v>
      </c>
      <c r="B954" t="str">
        <f ca="1">+IFERROR(_xlfn.XLOOKUP(C954,DIVIPOLA!G:G,DIVIPOLA!F:F),C954)</f>
        <v>ANTIOQUIA</v>
      </c>
      <c r="C954" t="s">
        <v>17</v>
      </c>
      <c r="D954" t="s">
        <v>74</v>
      </c>
      <c r="E954" t="s">
        <v>336</v>
      </c>
      <c r="F954">
        <v>1</v>
      </c>
      <c r="G954">
        <v>5.2659294365455502E-2</v>
      </c>
      <c r="H954">
        <v>0</v>
      </c>
      <c r="I954">
        <v>0</v>
      </c>
      <c r="J954">
        <v>0</v>
      </c>
      <c r="K954">
        <v>3</v>
      </c>
      <c r="L954">
        <v>0</v>
      </c>
      <c r="M954">
        <v>0</v>
      </c>
      <c r="N954">
        <v>9</v>
      </c>
      <c r="O954">
        <v>0</v>
      </c>
      <c r="P954">
        <v>3315000</v>
      </c>
      <c r="Q954">
        <v>4.3222429410208849E-3</v>
      </c>
    </row>
    <row r="955" spans="1:17" x14ac:dyDescent="0.25">
      <c r="A955" t="str">
        <f t="shared" ca="1" si="14"/>
        <v>ANTIOQUIA;JERICÓ;PEQUEÑO</v>
      </c>
      <c r="B955" t="str">
        <f ca="1">+IFERROR(_xlfn.XLOOKUP(C955,DIVIPOLA!G:G,DIVIPOLA!F:F),C955)</f>
        <v>ANTIOQUIA</v>
      </c>
      <c r="C955" t="s">
        <v>17</v>
      </c>
      <c r="D955" t="s">
        <v>75</v>
      </c>
      <c r="E955" t="s">
        <v>336</v>
      </c>
      <c r="F955">
        <v>1</v>
      </c>
      <c r="G955">
        <v>5.2659294365455502E-2</v>
      </c>
      <c r="H955">
        <v>0</v>
      </c>
      <c r="I955">
        <v>0</v>
      </c>
      <c r="J955">
        <v>14</v>
      </c>
      <c r="K955">
        <v>23</v>
      </c>
      <c r="L955">
        <v>13</v>
      </c>
      <c r="M955">
        <v>13</v>
      </c>
      <c r="N955">
        <v>47</v>
      </c>
      <c r="O955">
        <v>24</v>
      </c>
      <c r="P955">
        <v>43650100</v>
      </c>
      <c r="Q955">
        <v>5.6912922051238532E-2</v>
      </c>
    </row>
    <row r="956" spans="1:17" x14ac:dyDescent="0.25">
      <c r="A956" t="str">
        <f t="shared" ca="1" si="14"/>
        <v>ANTIOQUIA;LA CEJA;PEQUEÑO</v>
      </c>
      <c r="B956" t="str">
        <f ca="1">+IFERROR(_xlfn.XLOOKUP(C956,DIVIPOLA!G:G,DIVIPOLA!F:F),C956)</f>
        <v>ANTIOQUIA</v>
      </c>
      <c r="C956" t="s">
        <v>17</v>
      </c>
      <c r="D956" t="s">
        <v>76</v>
      </c>
      <c r="E956" t="s">
        <v>336</v>
      </c>
      <c r="F956">
        <v>3</v>
      </c>
      <c r="G956">
        <v>0.15797788309636651</v>
      </c>
      <c r="H956">
        <v>0</v>
      </c>
      <c r="I956">
        <v>0</v>
      </c>
      <c r="J956">
        <v>9</v>
      </c>
      <c r="K956">
        <v>16</v>
      </c>
      <c r="L956">
        <v>0</v>
      </c>
      <c r="M956">
        <v>0</v>
      </c>
      <c r="N956">
        <v>0</v>
      </c>
      <c r="O956">
        <v>0</v>
      </c>
      <c r="P956">
        <v>11830000</v>
      </c>
      <c r="Q956">
        <v>1.5424474809133349E-2</v>
      </c>
    </row>
    <row r="957" spans="1:17" x14ac:dyDescent="0.25">
      <c r="A957" t="str">
        <f t="shared" ca="1" si="14"/>
        <v>ANTIOQUIA;LA ESTRELLA;PEQUEÑO</v>
      </c>
      <c r="B957" t="str">
        <f ca="1">+IFERROR(_xlfn.XLOOKUP(C957,DIVIPOLA!G:G,DIVIPOLA!F:F),C957)</f>
        <v>ANTIOQUIA</v>
      </c>
      <c r="C957" t="s">
        <v>17</v>
      </c>
      <c r="D957" t="s">
        <v>77</v>
      </c>
      <c r="E957" t="s">
        <v>336</v>
      </c>
      <c r="F957">
        <v>21</v>
      </c>
      <c r="G957">
        <v>1.105845181674566</v>
      </c>
      <c r="H957">
        <v>0</v>
      </c>
      <c r="I957">
        <v>0</v>
      </c>
      <c r="J957">
        <v>159</v>
      </c>
      <c r="K957">
        <v>45</v>
      </c>
      <c r="L957">
        <v>142</v>
      </c>
      <c r="M957">
        <v>26</v>
      </c>
      <c r="N957">
        <v>83</v>
      </c>
      <c r="O957">
        <v>32</v>
      </c>
      <c r="P957">
        <v>161364450</v>
      </c>
      <c r="Q957">
        <v>0.21039407388965839</v>
      </c>
    </row>
    <row r="958" spans="1:17" x14ac:dyDescent="0.25">
      <c r="A958" t="str">
        <f t="shared" ca="1" si="14"/>
        <v>ANTIOQUIA;LA PINTADA;PEQUEÑO</v>
      </c>
      <c r="B958" t="str">
        <f ca="1">+IFERROR(_xlfn.XLOOKUP(C958,DIVIPOLA!G:G,DIVIPOLA!F:F),C958)</f>
        <v>ANTIOQUIA</v>
      </c>
      <c r="C958" t="s">
        <v>17</v>
      </c>
      <c r="D958" t="s">
        <v>78</v>
      </c>
      <c r="E958" t="s">
        <v>336</v>
      </c>
      <c r="F958">
        <v>1</v>
      </c>
      <c r="G958">
        <v>5.2659294365455502E-2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1</v>
      </c>
      <c r="O958">
        <v>0</v>
      </c>
      <c r="P958">
        <v>195000</v>
      </c>
      <c r="Q958">
        <v>2.5424958476593442E-4</v>
      </c>
    </row>
    <row r="959" spans="1:17" x14ac:dyDescent="0.25">
      <c r="A959" t="str">
        <f t="shared" ca="1" si="14"/>
        <v>ANTIOQUIA;MARINILLA;PEQUEÑO</v>
      </c>
      <c r="B959" t="str">
        <f ca="1">+IFERROR(_xlfn.XLOOKUP(C959,DIVIPOLA!G:G,DIVIPOLA!F:F),C959)</f>
        <v>ANTIOQUIA</v>
      </c>
      <c r="C959" t="s">
        <v>17</v>
      </c>
      <c r="D959" t="s">
        <v>80</v>
      </c>
      <c r="E959" t="s">
        <v>336</v>
      </c>
      <c r="F959">
        <v>2</v>
      </c>
      <c r="G959">
        <v>0.105318588730911</v>
      </c>
      <c r="H959">
        <v>0</v>
      </c>
      <c r="I959">
        <v>0</v>
      </c>
      <c r="J959">
        <v>4</v>
      </c>
      <c r="K959">
        <v>0</v>
      </c>
      <c r="L959">
        <v>0</v>
      </c>
      <c r="M959">
        <v>2</v>
      </c>
      <c r="N959">
        <v>1</v>
      </c>
      <c r="O959">
        <v>1</v>
      </c>
      <c r="P959">
        <v>3082300</v>
      </c>
      <c r="Q959">
        <v>4.0188384365335362E-3</v>
      </c>
    </row>
    <row r="960" spans="1:17" x14ac:dyDescent="0.25">
      <c r="A960" t="str">
        <f t="shared" ca="1" si="14"/>
        <v>ANTIOQUIA;MEDELLÍN;PEQUEÑO</v>
      </c>
      <c r="B960" t="str">
        <f ca="1">+IFERROR(_xlfn.XLOOKUP(C960,DIVIPOLA!G:G,DIVIPOLA!F:F),C960)</f>
        <v>ANTIOQUIA</v>
      </c>
      <c r="C960" t="s">
        <v>17</v>
      </c>
      <c r="D960" t="s">
        <v>81</v>
      </c>
      <c r="E960" t="s">
        <v>336</v>
      </c>
      <c r="F960">
        <v>515</v>
      </c>
      <c r="G960">
        <v>27.119536598209582</v>
      </c>
      <c r="H960">
        <v>4</v>
      </c>
      <c r="I960">
        <v>7</v>
      </c>
      <c r="J960">
        <v>4252</v>
      </c>
      <c r="K960">
        <v>2293</v>
      </c>
      <c r="L960">
        <v>3951</v>
      </c>
      <c r="M960">
        <v>1205</v>
      </c>
      <c r="N960">
        <v>3923</v>
      </c>
      <c r="O960">
        <v>1208</v>
      </c>
      <c r="P960">
        <v>5618331875</v>
      </c>
      <c r="Q960">
        <v>7.3254284425434042</v>
      </c>
    </row>
    <row r="961" spans="1:17" x14ac:dyDescent="0.25">
      <c r="A961" t="str">
        <f t="shared" ca="1" si="14"/>
        <v>ANTIOQUIA;PEÑOL;PEQUEÑO</v>
      </c>
      <c r="B961" t="str">
        <f ca="1">+IFERROR(_xlfn.XLOOKUP(C961,DIVIPOLA!G:G,DIVIPOLA!F:F),C961)</f>
        <v>ANTIOQUIA</v>
      </c>
      <c r="C961" t="s">
        <v>17</v>
      </c>
      <c r="D961" t="s">
        <v>83</v>
      </c>
      <c r="E961" t="s">
        <v>336</v>
      </c>
      <c r="F961">
        <v>3</v>
      </c>
      <c r="G961">
        <v>0.15797788309636651</v>
      </c>
      <c r="H961">
        <v>0</v>
      </c>
      <c r="I961">
        <v>0</v>
      </c>
      <c r="J961">
        <v>10</v>
      </c>
      <c r="K961">
        <v>0</v>
      </c>
      <c r="L961">
        <v>15</v>
      </c>
      <c r="M961">
        <v>3</v>
      </c>
      <c r="N961">
        <v>0</v>
      </c>
      <c r="O961">
        <v>3</v>
      </c>
      <c r="P961">
        <v>9945000</v>
      </c>
      <c r="Q961">
        <v>1.296672882306265E-2</v>
      </c>
    </row>
    <row r="962" spans="1:17" x14ac:dyDescent="0.25">
      <c r="A962" t="str">
        <f t="shared" ca="1" si="14"/>
        <v>ANTIOQUIA;PUERTO BERRÍO;PEQUEÑO</v>
      </c>
      <c r="B962" t="str">
        <f ca="1">+IFERROR(_xlfn.XLOOKUP(C962,DIVIPOLA!G:G,DIVIPOLA!F:F),C962)</f>
        <v>ANTIOQUIA</v>
      </c>
      <c r="C962" t="s">
        <v>17</v>
      </c>
      <c r="D962" t="s">
        <v>84</v>
      </c>
      <c r="E962" t="s">
        <v>336</v>
      </c>
      <c r="F962">
        <v>1</v>
      </c>
      <c r="G962">
        <v>5.2659294365455502E-2</v>
      </c>
      <c r="H962">
        <v>0</v>
      </c>
      <c r="I962">
        <v>0</v>
      </c>
      <c r="J962">
        <v>13</v>
      </c>
      <c r="K962">
        <v>3</v>
      </c>
      <c r="L962">
        <v>10</v>
      </c>
      <c r="M962">
        <v>16</v>
      </c>
      <c r="N962">
        <v>11</v>
      </c>
      <c r="O962">
        <v>10</v>
      </c>
      <c r="P962">
        <v>20865000</v>
      </c>
      <c r="Q962">
        <v>2.7204705569954982E-2</v>
      </c>
    </row>
    <row r="963" spans="1:17" x14ac:dyDescent="0.25">
      <c r="A963" t="str">
        <f t="shared" ref="A963:A1026" ca="1" si="15">B963&amp;";"&amp;D963&amp;";"&amp;E963</f>
        <v>ANTIOQUIA;RETIRO;PEQUEÑO</v>
      </c>
      <c r="B963" t="str">
        <f ca="1">+IFERROR(_xlfn.XLOOKUP(C963,DIVIPOLA!G:G,DIVIPOLA!F:F),C963)</f>
        <v>ANTIOQUIA</v>
      </c>
      <c r="C963" t="s">
        <v>17</v>
      </c>
      <c r="D963" t="s">
        <v>86</v>
      </c>
      <c r="E963" t="s">
        <v>336</v>
      </c>
      <c r="F963">
        <v>2</v>
      </c>
      <c r="G963">
        <v>0.105318588730911</v>
      </c>
      <c r="H963">
        <v>0</v>
      </c>
      <c r="I963">
        <v>0</v>
      </c>
      <c r="J963">
        <v>13</v>
      </c>
      <c r="K963">
        <v>6</v>
      </c>
      <c r="L963">
        <v>10</v>
      </c>
      <c r="M963">
        <v>6</v>
      </c>
      <c r="N963">
        <v>7</v>
      </c>
      <c r="O963">
        <v>1</v>
      </c>
      <c r="P963">
        <v>14820000</v>
      </c>
      <c r="Q963">
        <v>1.932296844221101E-2</v>
      </c>
    </row>
    <row r="964" spans="1:17" x14ac:dyDescent="0.25">
      <c r="A964" t="str">
        <f t="shared" ca="1" si="15"/>
        <v>ANTIOQUIA;RIONEGRO;PEQUEÑO</v>
      </c>
      <c r="B964" t="str">
        <f ca="1">+IFERROR(_xlfn.XLOOKUP(C964,DIVIPOLA!G:G,DIVIPOLA!F:F),C964)</f>
        <v>ANTIOQUIA</v>
      </c>
      <c r="C964" t="s">
        <v>17</v>
      </c>
      <c r="D964" t="s">
        <v>87</v>
      </c>
      <c r="E964" t="s">
        <v>336</v>
      </c>
      <c r="F964">
        <v>14</v>
      </c>
      <c r="G964">
        <v>0.73723012111637698</v>
      </c>
      <c r="H964">
        <v>0</v>
      </c>
      <c r="I964">
        <v>0</v>
      </c>
      <c r="J964">
        <v>110</v>
      </c>
      <c r="K964">
        <v>53</v>
      </c>
      <c r="L964">
        <v>45</v>
      </c>
      <c r="M964">
        <v>17</v>
      </c>
      <c r="N964">
        <v>74</v>
      </c>
      <c r="O964">
        <v>13</v>
      </c>
      <c r="P964">
        <v>109278975</v>
      </c>
      <c r="Q964">
        <v>0.1424827385507535</v>
      </c>
    </row>
    <row r="965" spans="1:17" x14ac:dyDescent="0.25">
      <c r="A965" t="str">
        <f t="shared" ca="1" si="15"/>
        <v>ANTIOQUIA;SABANETA;PEQUEÑO</v>
      </c>
      <c r="B965" t="str">
        <f ca="1">+IFERROR(_xlfn.XLOOKUP(C965,DIVIPOLA!G:G,DIVIPOLA!F:F),C965)</f>
        <v>ANTIOQUIA</v>
      </c>
      <c r="C965" t="s">
        <v>17</v>
      </c>
      <c r="D965" t="s">
        <v>88</v>
      </c>
      <c r="E965" t="s">
        <v>336</v>
      </c>
      <c r="F965">
        <v>25</v>
      </c>
      <c r="G965">
        <v>1.316482359136387</v>
      </c>
      <c r="H965">
        <v>0</v>
      </c>
      <c r="I965">
        <v>0</v>
      </c>
      <c r="J965">
        <v>213</v>
      </c>
      <c r="K965">
        <v>115</v>
      </c>
      <c r="L965">
        <v>77</v>
      </c>
      <c r="M965">
        <v>38</v>
      </c>
      <c r="N965">
        <v>91</v>
      </c>
      <c r="O965">
        <v>14</v>
      </c>
      <c r="P965">
        <v>203518575</v>
      </c>
      <c r="Q965">
        <v>0.26535647787643418</v>
      </c>
    </row>
    <row r="966" spans="1:17" x14ac:dyDescent="0.25">
      <c r="A966" t="str">
        <f t="shared" ca="1" si="15"/>
        <v>ANTIOQUIA;SAN JERÓNIMO;PEQUEÑO</v>
      </c>
      <c r="B966" t="str">
        <f ca="1">+IFERROR(_xlfn.XLOOKUP(C966,DIVIPOLA!G:G,DIVIPOLA!F:F),C966)</f>
        <v>ANTIOQUIA</v>
      </c>
      <c r="C966" t="s">
        <v>17</v>
      </c>
      <c r="D966" t="s">
        <v>92</v>
      </c>
      <c r="E966" t="s">
        <v>336</v>
      </c>
      <c r="F966">
        <v>1</v>
      </c>
      <c r="G966">
        <v>5.2659294365455502E-2</v>
      </c>
      <c r="H966">
        <v>0</v>
      </c>
      <c r="I966">
        <v>0</v>
      </c>
      <c r="J966">
        <v>6</v>
      </c>
      <c r="K966">
        <v>4</v>
      </c>
      <c r="L966">
        <v>0</v>
      </c>
      <c r="M966">
        <v>2</v>
      </c>
      <c r="N966">
        <v>1</v>
      </c>
      <c r="O966">
        <v>3</v>
      </c>
      <c r="P966">
        <v>6370000</v>
      </c>
      <c r="Q966">
        <v>8.3054864356871903E-3</v>
      </c>
    </row>
    <row r="967" spans="1:17" x14ac:dyDescent="0.25">
      <c r="A967" t="str">
        <f t="shared" ca="1" si="15"/>
        <v>ANTIOQUIA;SAN PEDRO DE LOS MILAGROS;PEQUEÑO</v>
      </c>
      <c r="B967" t="str">
        <f ca="1">+IFERROR(_xlfn.XLOOKUP(C967,DIVIPOLA!G:G,DIVIPOLA!F:F),C967)</f>
        <v>ANTIOQUIA</v>
      </c>
      <c r="C967" t="s">
        <v>17</v>
      </c>
      <c r="D967" t="s">
        <v>94</v>
      </c>
      <c r="E967" t="s">
        <v>336</v>
      </c>
      <c r="F967">
        <v>7</v>
      </c>
      <c r="G967">
        <v>0.36861506055818849</v>
      </c>
      <c r="H967">
        <v>0</v>
      </c>
      <c r="I967">
        <v>0</v>
      </c>
      <c r="J967">
        <v>37</v>
      </c>
      <c r="K967">
        <v>23</v>
      </c>
      <c r="L967">
        <v>99</v>
      </c>
      <c r="M967">
        <v>10</v>
      </c>
      <c r="N967">
        <v>87</v>
      </c>
      <c r="O967">
        <v>7</v>
      </c>
      <c r="P967">
        <v>76066575</v>
      </c>
      <c r="Q967">
        <v>9.9178949273419512E-2</v>
      </c>
    </row>
    <row r="968" spans="1:17" x14ac:dyDescent="0.25">
      <c r="A968" t="str">
        <f t="shared" ca="1" si="15"/>
        <v>ANTIOQUIA;SAN ROQUE;PEQUEÑO</v>
      </c>
      <c r="B968" t="str">
        <f ca="1">+IFERROR(_xlfn.XLOOKUP(C968,DIVIPOLA!G:G,DIVIPOLA!F:F),C968)</f>
        <v>ANTIOQUIA</v>
      </c>
      <c r="C968" t="s">
        <v>17</v>
      </c>
      <c r="D968" t="s">
        <v>95</v>
      </c>
      <c r="E968" t="s">
        <v>336</v>
      </c>
      <c r="F968">
        <v>3</v>
      </c>
      <c r="G968">
        <v>0.15797788309636651</v>
      </c>
      <c r="H968">
        <v>0</v>
      </c>
      <c r="I968">
        <v>0</v>
      </c>
      <c r="J968">
        <v>13</v>
      </c>
      <c r="K968">
        <v>39</v>
      </c>
      <c r="L968">
        <v>3</v>
      </c>
      <c r="M968">
        <v>18</v>
      </c>
      <c r="N968">
        <v>2</v>
      </c>
      <c r="O968">
        <v>8</v>
      </c>
      <c r="P968">
        <v>37066250</v>
      </c>
      <c r="Q968">
        <v>4.8328608570924698E-2</v>
      </c>
    </row>
    <row r="969" spans="1:17" x14ac:dyDescent="0.25">
      <c r="A969" t="str">
        <f t="shared" ca="1" si="15"/>
        <v>ANTIOQUIA;SANTA BÁRBARA;PEQUEÑO</v>
      </c>
      <c r="B969" t="str">
        <f ca="1">+IFERROR(_xlfn.XLOOKUP(C969,DIVIPOLA!G:G,DIVIPOLA!F:F),C969)</f>
        <v>ANTIOQUIA</v>
      </c>
      <c r="C969" t="s">
        <v>17</v>
      </c>
      <c r="D969" t="s">
        <v>96</v>
      </c>
      <c r="E969" t="s">
        <v>336</v>
      </c>
      <c r="F969">
        <v>1</v>
      </c>
      <c r="G969">
        <v>5.2659294365455502E-2</v>
      </c>
      <c r="H969">
        <v>0</v>
      </c>
      <c r="I969">
        <v>0</v>
      </c>
      <c r="J969">
        <v>10</v>
      </c>
      <c r="K969">
        <v>4</v>
      </c>
      <c r="L969">
        <v>6</v>
      </c>
      <c r="M969">
        <v>0</v>
      </c>
      <c r="N969">
        <v>3</v>
      </c>
      <c r="O969">
        <v>5</v>
      </c>
      <c r="P969">
        <v>10120500</v>
      </c>
      <c r="Q969">
        <v>1.3195553449352001E-2</v>
      </c>
    </row>
    <row r="970" spans="1:17" x14ac:dyDescent="0.25">
      <c r="A970" t="str">
        <f t="shared" ca="1" si="15"/>
        <v>ANTIOQUIA;SANTA FÉ DE ANTIOQUIA;PEQUEÑO</v>
      </c>
      <c r="B970" t="str">
        <f ca="1">+IFERROR(_xlfn.XLOOKUP(C970,DIVIPOLA!G:G,DIVIPOLA!F:F),C970)</f>
        <v>ANTIOQUIA</v>
      </c>
      <c r="C970" t="s">
        <v>17</v>
      </c>
      <c r="D970" t="s">
        <v>97</v>
      </c>
      <c r="E970" t="s">
        <v>336</v>
      </c>
      <c r="F970">
        <v>3</v>
      </c>
      <c r="G970">
        <v>0.15797788309636651</v>
      </c>
      <c r="H970">
        <v>0</v>
      </c>
      <c r="I970">
        <v>0</v>
      </c>
      <c r="J970">
        <v>11</v>
      </c>
      <c r="K970">
        <v>8</v>
      </c>
      <c r="L970">
        <v>3</v>
      </c>
      <c r="M970">
        <v>1</v>
      </c>
      <c r="N970">
        <v>4</v>
      </c>
      <c r="O970">
        <v>0</v>
      </c>
      <c r="P970">
        <v>10745800</v>
      </c>
      <c r="Q970">
        <v>1.4010847117834759E-2</v>
      </c>
    </row>
    <row r="971" spans="1:17" x14ac:dyDescent="0.25">
      <c r="A971" t="str">
        <f t="shared" ca="1" si="15"/>
        <v>ANTIOQUIA;SANTA ROSA DE OSOS;PEQUEÑO</v>
      </c>
      <c r="B971" t="str">
        <f ca="1">+IFERROR(_xlfn.XLOOKUP(C971,DIVIPOLA!G:G,DIVIPOLA!F:F),C971)</f>
        <v>ANTIOQUIA</v>
      </c>
      <c r="C971" t="s">
        <v>17</v>
      </c>
      <c r="D971" t="s">
        <v>98</v>
      </c>
      <c r="E971" t="s">
        <v>336</v>
      </c>
      <c r="F971">
        <v>7</v>
      </c>
      <c r="G971">
        <v>0.36861506055818849</v>
      </c>
      <c r="H971">
        <v>0</v>
      </c>
      <c r="I971">
        <v>0</v>
      </c>
      <c r="J971">
        <v>28</v>
      </c>
      <c r="K971">
        <v>13</v>
      </c>
      <c r="L971">
        <v>149</v>
      </c>
      <c r="M971">
        <v>35</v>
      </c>
      <c r="N971">
        <v>38</v>
      </c>
      <c r="O971">
        <v>8</v>
      </c>
      <c r="P971">
        <v>80289950</v>
      </c>
      <c r="Q971">
        <v>0.1046855715301417</v>
      </c>
    </row>
    <row r="972" spans="1:17" x14ac:dyDescent="0.25">
      <c r="A972" t="str">
        <f t="shared" ca="1" si="15"/>
        <v>ANTIOQUIA;SONSÓN;PEQUEÑO</v>
      </c>
      <c r="B972" t="str">
        <f ca="1">+IFERROR(_xlfn.XLOOKUP(C972,DIVIPOLA!G:G,DIVIPOLA!F:F),C972)</f>
        <v>ANTIOQUIA</v>
      </c>
      <c r="C972" t="s">
        <v>17</v>
      </c>
      <c r="D972" t="s">
        <v>99</v>
      </c>
      <c r="E972" t="s">
        <v>336</v>
      </c>
      <c r="F972">
        <v>1</v>
      </c>
      <c r="G972">
        <v>5.2659294365455502E-2</v>
      </c>
      <c r="H972">
        <v>0</v>
      </c>
      <c r="I972">
        <v>0</v>
      </c>
      <c r="J972">
        <v>6</v>
      </c>
      <c r="K972">
        <v>0</v>
      </c>
      <c r="L972">
        <v>6</v>
      </c>
      <c r="M972">
        <v>2</v>
      </c>
      <c r="N972">
        <v>18</v>
      </c>
      <c r="O972">
        <v>2</v>
      </c>
      <c r="P972">
        <v>8840000</v>
      </c>
      <c r="Q972">
        <v>1.152598117605569E-2</v>
      </c>
    </row>
    <row r="973" spans="1:17" x14ac:dyDescent="0.25">
      <c r="A973" t="str">
        <f t="shared" ca="1" si="15"/>
        <v>ANTIOQUIA;TURBO;PEQUEÑO</v>
      </c>
      <c r="B973" t="str">
        <f ca="1">+IFERROR(_xlfn.XLOOKUP(C973,DIVIPOLA!G:G,DIVIPOLA!F:F),C973)</f>
        <v>ANTIOQUIA</v>
      </c>
      <c r="C973" t="s">
        <v>17</v>
      </c>
      <c r="D973" t="s">
        <v>100</v>
      </c>
      <c r="E973" t="s">
        <v>336</v>
      </c>
      <c r="F973">
        <v>1</v>
      </c>
      <c r="G973">
        <v>5.2659294365455502E-2</v>
      </c>
      <c r="H973">
        <v>0</v>
      </c>
      <c r="I973">
        <v>0</v>
      </c>
      <c r="J973">
        <v>5</v>
      </c>
      <c r="K973">
        <v>3</v>
      </c>
      <c r="L973">
        <v>3</v>
      </c>
      <c r="M973">
        <v>3</v>
      </c>
      <c r="N973">
        <v>16</v>
      </c>
      <c r="O973">
        <v>3</v>
      </c>
      <c r="P973">
        <v>9555000</v>
      </c>
      <c r="Q973">
        <v>1.2458229653530779E-2</v>
      </c>
    </row>
    <row r="974" spans="1:17" x14ac:dyDescent="0.25">
      <c r="A974" t="str">
        <f t="shared" ca="1" si="15"/>
        <v>ANTIOQUIA;URRAO;PEQUEÑO</v>
      </c>
      <c r="B974" t="str">
        <f ca="1">+IFERROR(_xlfn.XLOOKUP(C974,DIVIPOLA!G:G,DIVIPOLA!F:F),C974)</f>
        <v>ANTIOQUIA</v>
      </c>
      <c r="C974" t="s">
        <v>17</v>
      </c>
      <c r="D974" t="s">
        <v>101</v>
      </c>
      <c r="E974" t="s">
        <v>336</v>
      </c>
      <c r="F974">
        <v>1</v>
      </c>
      <c r="G974">
        <v>5.2659294365455502E-2</v>
      </c>
      <c r="H974">
        <v>0</v>
      </c>
      <c r="I974">
        <v>0</v>
      </c>
      <c r="J974">
        <v>5</v>
      </c>
      <c r="K974">
        <v>1</v>
      </c>
      <c r="L974">
        <v>18</v>
      </c>
      <c r="M974">
        <v>9</v>
      </c>
      <c r="N974">
        <v>3</v>
      </c>
      <c r="O974">
        <v>9</v>
      </c>
      <c r="P974">
        <v>14626950</v>
      </c>
      <c r="Q974">
        <v>1.9071261353292741E-2</v>
      </c>
    </row>
    <row r="975" spans="1:17" x14ac:dyDescent="0.25">
      <c r="A975" t="str">
        <f t="shared" ca="1" si="15"/>
        <v>ANTIOQUIA;YARUMAL;PEQUEÑO</v>
      </c>
      <c r="B975" t="str">
        <f ca="1">+IFERROR(_xlfn.XLOOKUP(C975,DIVIPOLA!G:G,DIVIPOLA!F:F),C975)</f>
        <v>ANTIOQUIA</v>
      </c>
      <c r="C975" t="s">
        <v>17</v>
      </c>
      <c r="D975" t="s">
        <v>103</v>
      </c>
      <c r="E975" t="s">
        <v>336</v>
      </c>
      <c r="F975">
        <v>3</v>
      </c>
      <c r="G975">
        <v>0.15797788309636651</v>
      </c>
      <c r="H975">
        <v>0</v>
      </c>
      <c r="I975">
        <v>0</v>
      </c>
      <c r="J975">
        <v>15</v>
      </c>
      <c r="K975">
        <v>56</v>
      </c>
      <c r="L975">
        <v>1</v>
      </c>
      <c r="M975">
        <v>2</v>
      </c>
      <c r="N975">
        <v>17</v>
      </c>
      <c r="O975">
        <v>14</v>
      </c>
      <c r="P975">
        <v>44541900</v>
      </c>
      <c r="Q975">
        <v>5.8075690152234731E-2</v>
      </c>
    </row>
    <row r="976" spans="1:17" x14ac:dyDescent="0.25">
      <c r="A976" t="str">
        <f t="shared" ca="1" si="15"/>
        <v>ARAUCA;ARAUCA;PEQUEÑO</v>
      </c>
      <c r="B976" t="str">
        <f ca="1">+IFERROR(_xlfn.XLOOKUP(C976,DIVIPOLA!G:G,DIVIPOLA!F:F),C976)</f>
        <v>ARAUCA</v>
      </c>
      <c r="C976" t="s">
        <v>18</v>
      </c>
      <c r="D976" t="s">
        <v>18</v>
      </c>
      <c r="E976" t="s">
        <v>336</v>
      </c>
      <c r="F976">
        <v>2</v>
      </c>
      <c r="G976">
        <v>11.76470588235294</v>
      </c>
      <c r="H976">
        <v>0</v>
      </c>
      <c r="I976">
        <v>0</v>
      </c>
      <c r="J976">
        <v>6</v>
      </c>
      <c r="K976">
        <v>0</v>
      </c>
      <c r="L976">
        <v>0</v>
      </c>
      <c r="M976">
        <v>3</v>
      </c>
      <c r="N976">
        <v>5</v>
      </c>
      <c r="O976">
        <v>1</v>
      </c>
      <c r="P976">
        <v>4810000</v>
      </c>
      <c r="Q976">
        <v>5.5942787160374357</v>
      </c>
    </row>
    <row r="977" spans="1:17" x14ac:dyDescent="0.25">
      <c r="A977" t="str">
        <f t="shared" ca="1" si="15"/>
        <v>ARAUCA;SARAVENA;PEQUEÑO</v>
      </c>
      <c r="B977" t="str">
        <f ca="1">+IFERROR(_xlfn.XLOOKUP(C977,DIVIPOLA!G:G,DIVIPOLA!F:F),C977)</f>
        <v>ARAUCA</v>
      </c>
      <c r="C977" t="s">
        <v>18</v>
      </c>
      <c r="D977" t="s">
        <v>105</v>
      </c>
      <c r="E977" t="s">
        <v>336</v>
      </c>
      <c r="F977">
        <v>1</v>
      </c>
      <c r="G977">
        <v>5.8823529411764701</v>
      </c>
      <c r="H977">
        <v>0</v>
      </c>
      <c r="I977">
        <v>0</v>
      </c>
      <c r="J977">
        <v>0</v>
      </c>
      <c r="K977">
        <v>5</v>
      </c>
      <c r="L977">
        <v>0</v>
      </c>
      <c r="M977">
        <v>0</v>
      </c>
      <c r="N977">
        <v>0</v>
      </c>
      <c r="O977">
        <v>0</v>
      </c>
      <c r="P977">
        <v>2600000</v>
      </c>
      <c r="Q977">
        <v>3.0239344411013169</v>
      </c>
    </row>
    <row r="978" spans="1:17" x14ac:dyDescent="0.25">
      <c r="A978" t="str">
        <f t="shared" ca="1" si="15"/>
        <v>ARAUCA;TAME;PEQUEÑO</v>
      </c>
      <c r="B978" t="str">
        <f ca="1">+IFERROR(_xlfn.XLOOKUP(C978,DIVIPOLA!G:G,DIVIPOLA!F:F),C978)</f>
        <v>ARAUCA</v>
      </c>
      <c r="C978" t="s">
        <v>18</v>
      </c>
      <c r="D978" t="s">
        <v>106</v>
      </c>
      <c r="E978" t="s">
        <v>336</v>
      </c>
      <c r="F978">
        <v>3</v>
      </c>
      <c r="G978">
        <v>17.647058823529409</v>
      </c>
      <c r="H978">
        <v>0</v>
      </c>
      <c r="I978">
        <v>0</v>
      </c>
      <c r="J978">
        <v>11</v>
      </c>
      <c r="K978">
        <v>24</v>
      </c>
      <c r="L978">
        <v>12</v>
      </c>
      <c r="M978">
        <v>7</v>
      </c>
      <c r="N978">
        <v>12</v>
      </c>
      <c r="O978">
        <v>0</v>
      </c>
      <c r="P978">
        <v>24960000</v>
      </c>
      <c r="Q978">
        <v>29.029770634572639</v>
      </c>
    </row>
    <row r="979" spans="1:17" x14ac:dyDescent="0.25">
      <c r="A979" t="str">
        <f t="shared" ca="1" si="15"/>
        <v>SAN_ANDRÉS_PROVIDENCIA_Y_SANTA_CATALINA;SAN ANDRÉS;PEQUEÑO</v>
      </c>
      <c r="B979" t="str">
        <f ca="1">+IFERROR(_xlfn.XLOOKUP(C979,DIVIPOLA!G:G,DIVIPOLA!F:F),C979)</f>
        <v>SAN_ANDRÉS_PROVIDENCIA_Y_SANTA_CATALINA</v>
      </c>
      <c r="C979" t="s">
        <v>1189</v>
      </c>
      <c r="D979" t="s">
        <v>1018</v>
      </c>
      <c r="E979" t="s">
        <v>336</v>
      </c>
      <c r="F979">
        <v>3</v>
      </c>
      <c r="G979">
        <v>33.333333333333329</v>
      </c>
      <c r="H979">
        <v>0</v>
      </c>
      <c r="I979">
        <v>0</v>
      </c>
      <c r="J979">
        <v>12</v>
      </c>
      <c r="K979">
        <v>34</v>
      </c>
      <c r="L979">
        <v>11</v>
      </c>
      <c r="M979">
        <v>5</v>
      </c>
      <c r="N979">
        <v>27</v>
      </c>
      <c r="O979">
        <v>6</v>
      </c>
      <c r="P979">
        <v>34977800</v>
      </c>
      <c r="Q979">
        <v>16.49597042423202</v>
      </c>
    </row>
    <row r="980" spans="1:17" x14ac:dyDescent="0.25">
      <c r="A980" t="str">
        <f t="shared" ca="1" si="15"/>
        <v>ATLÁNTICO;BARRANQUILLA;PEQUEÑO</v>
      </c>
      <c r="B980" t="str">
        <f ca="1">+IFERROR(_xlfn.XLOOKUP(C980,DIVIPOLA!G:G,DIVIPOLA!F:F),C980)</f>
        <v>ATLÁNTICO</v>
      </c>
      <c r="C980" t="s">
        <v>19</v>
      </c>
      <c r="D980" t="s">
        <v>108</v>
      </c>
      <c r="E980" t="s">
        <v>336</v>
      </c>
      <c r="F980">
        <v>105</v>
      </c>
      <c r="G980">
        <v>36.585365853658537</v>
      </c>
      <c r="H980">
        <v>0</v>
      </c>
      <c r="I980">
        <v>0</v>
      </c>
      <c r="J980">
        <v>668</v>
      </c>
      <c r="K980">
        <v>345</v>
      </c>
      <c r="L980">
        <v>428</v>
      </c>
      <c r="M980">
        <v>190</v>
      </c>
      <c r="N980">
        <v>553</v>
      </c>
      <c r="O980">
        <v>238</v>
      </c>
      <c r="P980">
        <v>827997300</v>
      </c>
      <c r="Q980">
        <v>4.6203996067748099</v>
      </c>
    </row>
    <row r="981" spans="1:17" x14ac:dyDescent="0.25">
      <c r="A981" t="str">
        <f t="shared" ca="1" si="15"/>
        <v>ATLÁNTICO;GALAPA;PEQUEÑO</v>
      </c>
      <c r="B981" t="str">
        <f ca="1">+IFERROR(_xlfn.XLOOKUP(C981,DIVIPOLA!G:G,DIVIPOLA!F:F),C981)</f>
        <v>ATLÁNTICO</v>
      </c>
      <c r="C981" t="s">
        <v>19</v>
      </c>
      <c r="D981" t="s">
        <v>109</v>
      </c>
      <c r="E981" t="s">
        <v>336</v>
      </c>
      <c r="F981">
        <v>2</v>
      </c>
      <c r="G981">
        <v>0.69686411149825789</v>
      </c>
      <c r="H981">
        <v>0</v>
      </c>
      <c r="I981">
        <v>0</v>
      </c>
      <c r="J981">
        <v>1</v>
      </c>
      <c r="K981">
        <v>16</v>
      </c>
      <c r="L981">
        <v>0</v>
      </c>
      <c r="M981">
        <v>0</v>
      </c>
      <c r="N981">
        <v>8</v>
      </c>
      <c r="O981">
        <v>0</v>
      </c>
      <c r="P981">
        <v>10270000</v>
      </c>
      <c r="Q981">
        <v>5.7308766540153343E-2</v>
      </c>
    </row>
    <row r="982" spans="1:17" x14ac:dyDescent="0.25">
      <c r="A982" t="str">
        <f t="shared" ca="1" si="15"/>
        <v>ATLÁNTICO;PUERTO COLOMBIA;PEQUEÑO</v>
      </c>
      <c r="B982" t="str">
        <f ca="1">+IFERROR(_xlfn.XLOOKUP(C982,DIVIPOLA!G:G,DIVIPOLA!F:F),C982)</f>
        <v>ATLÁNTICO</v>
      </c>
      <c r="C982" t="s">
        <v>19</v>
      </c>
      <c r="D982" t="s">
        <v>111</v>
      </c>
      <c r="E982" t="s">
        <v>336</v>
      </c>
      <c r="F982">
        <v>3</v>
      </c>
      <c r="G982">
        <v>1.0452961672473871</v>
      </c>
      <c r="H982">
        <v>0</v>
      </c>
      <c r="I982">
        <v>0</v>
      </c>
      <c r="J982">
        <v>31</v>
      </c>
      <c r="K982">
        <v>2</v>
      </c>
      <c r="L982">
        <v>15</v>
      </c>
      <c r="M982">
        <v>3</v>
      </c>
      <c r="N982">
        <v>33</v>
      </c>
      <c r="O982">
        <v>9</v>
      </c>
      <c r="P982">
        <v>27708200</v>
      </c>
      <c r="Q982">
        <v>0.1546176012704846</v>
      </c>
    </row>
    <row r="983" spans="1:17" x14ac:dyDescent="0.25">
      <c r="A983" t="str">
        <f t="shared" ca="1" si="15"/>
        <v>ATLÁNTICO;SOLEDAD;PEQUEÑO</v>
      </c>
      <c r="B983" t="str">
        <f ca="1">+IFERROR(_xlfn.XLOOKUP(C983,DIVIPOLA!G:G,DIVIPOLA!F:F),C983)</f>
        <v>ATLÁNTICO</v>
      </c>
      <c r="C983" t="s">
        <v>19</v>
      </c>
      <c r="D983" t="s">
        <v>112</v>
      </c>
      <c r="E983" t="s">
        <v>336</v>
      </c>
      <c r="F983">
        <v>4</v>
      </c>
      <c r="G983">
        <v>1.393728222996516</v>
      </c>
      <c r="H983">
        <v>0</v>
      </c>
      <c r="I983">
        <v>0</v>
      </c>
      <c r="J983">
        <v>12</v>
      </c>
      <c r="K983">
        <v>24</v>
      </c>
      <c r="L983">
        <v>12</v>
      </c>
      <c r="M983">
        <v>0</v>
      </c>
      <c r="N983">
        <v>17</v>
      </c>
      <c r="O983">
        <v>1</v>
      </c>
      <c r="P983">
        <v>24327550</v>
      </c>
      <c r="Q983">
        <v>0.13575286109483031</v>
      </c>
    </row>
    <row r="984" spans="1:17" x14ac:dyDescent="0.25">
      <c r="A984" t="str">
        <f t="shared" ca="1" si="15"/>
        <v>BOGOTÁ;BOGOTÁ, D.C.;PEQUEÑO</v>
      </c>
      <c r="B984" t="str">
        <f ca="1">+IFERROR(_xlfn.XLOOKUP(C984,DIVIPOLA!G:G,DIVIPOLA!F:F),C984)</f>
        <v>BOGOTÁ</v>
      </c>
      <c r="C984" t="s">
        <v>1146</v>
      </c>
      <c r="D984" t="s">
        <v>20</v>
      </c>
      <c r="E984" t="s">
        <v>336</v>
      </c>
      <c r="F984">
        <v>936</v>
      </c>
      <c r="G984">
        <v>34.148121123677491</v>
      </c>
      <c r="H984">
        <v>71</v>
      </c>
      <c r="I984">
        <v>39</v>
      </c>
      <c r="J984">
        <v>7533</v>
      </c>
      <c r="K984">
        <v>3287</v>
      </c>
      <c r="L984">
        <v>5722</v>
      </c>
      <c r="M984">
        <v>1640</v>
      </c>
      <c r="N984">
        <v>4865</v>
      </c>
      <c r="O984">
        <v>1323</v>
      </c>
      <c r="P984">
        <v>8351984875</v>
      </c>
      <c r="Q984">
        <v>4.007995536558135</v>
      </c>
    </row>
    <row r="985" spans="1:17" x14ac:dyDescent="0.25">
      <c r="A985" t="str">
        <f t="shared" ca="1" si="15"/>
        <v>BOLÍVAR;ARJONA;PEQUEÑO</v>
      </c>
      <c r="B985" t="str">
        <f ca="1">+IFERROR(_xlfn.XLOOKUP(C985,DIVIPOLA!G:G,DIVIPOLA!F:F),C985)</f>
        <v>BOLÍVAR</v>
      </c>
      <c r="C985" t="s">
        <v>21</v>
      </c>
      <c r="D985" t="s">
        <v>113</v>
      </c>
      <c r="E985" t="s">
        <v>336</v>
      </c>
      <c r="F985">
        <v>2</v>
      </c>
      <c r="G985">
        <v>1.1235955056179781</v>
      </c>
      <c r="H985">
        <v>0</v>
      </c>
      <c r="I985">
        <v>0</v>
      </c>
      <c r="J985">
        <v>4</v>
      </c>
      <c r="K985">
        <v>4</v>
      </c>
      <c r="L985">
        <v>2</v>
      </c>
      <c r="M985">
        <v>2</v>
      </c>
      <c r="N985">
        <v>2</v>
      </c>
      <c r="O985">
        <v>0</v>
      </c>
      <c r="P985">
        <v>5453500</v>
      </c>
      <c r="Q985">
        <v>8.4821556524089445E-2</v>
      </c>
    </row>
    <row r="986" spans="1:17" x14ac:dyDescent="0.25">
      <c r="A986" t="str">
        <f t="shared" ca="1" si="15"/>
        <v>BOLÍVAR;CARTAGENA DE INDIAS;PEQUEÑO</v>
      </c>
      <c r="B986" t="str">
        <f ca="1">+IFERROR(_xlfn.XLOOKUP(C986,DIVIPOLA!G:G,DIVIPOLA!F:F),C986)</f>
        <v>BOLÍVAR</v>
      </c>
      <c r="C986" t="s">
        <v>21</v>
      </c>
      <c r="D986" t="s">
        <v>114</v>
      </c>
      <c r="E986" t="s">
        <v>336</v>
      </c>
      <c r="F986">
        <v>59</v>
      </c>
      <c r="G986">
        <v>33.146067415730343</v>
      </c>
      <c r="H986">
        <v>0</v>
      </c>
      <c r="I986">
        <v>0</v>
      </c>
      <c r="J986">
        <v>419</v>
      </c>
      <c r="K986">
        <v>179</v>
      </c>
      <c r="L986">
        <v>300</v>
      </c>
      <c r="M986">
        <v>50</v>
      </c>
      <c r="N986">
        <v>581</v>
      </c>
      <c r="O986">
        <v>58</v>
      </c>
      <c r="P986">
        <v>494767650</v>
      </c>
      <c r="Q986">
        <v>7.6954180234282399</v>
      </c>
    </row>
    <row r="987" spans="1:17" x14ac:dyDescent="0.25">
      <c r="A987" t="str">
        <f t="shared" ca="1" si="15"/>
        <v>BOLÍVAR;MAGANGUÉ;PEQUEÑO</v>
      </c>
      <c r="B987" t="str">
        <f ca="1">+IFERROR(_xlfn.XLOOKUP(C987,DIVIPOLA!G:G,DIVIPOLA!F:F),C987)</f>
        <v>BOLÍVAR</v>
      </c>
      <c r="C987" t="s">
        <v>21</v>
      </c>
      <c r="D987" t="s">
        <v>116</v>
      </c>
      <c r="E987" t="s">
        <v>336</v>
      </c>
      <c r="F987">
        <v>1</v>
      </c>
      <c r="G987">
        <v>0.5617977528089888</v>
      </c>
      <c r="H987">
        <v>0</v>
      </c>
      <c r="I987">
        <v>0</v>
      </c>
      <c r="J987">
        <v>0</v>
      </c>
      <c r="K987">
        <v>3</v>
      </c>
      <c r="L987">
        <v>0</v>
      </c>
      <c r="M987">
        <v>1</v>
      </c>
      <c r="N987">
        <v>0</v>
      </c>
      <c r="O987">
        <v>0</v>
      </c>
      <c r="P987">
        <v>1950000</v>
      </c>
      <c r="Q987">
        <v>3.032951961528824E-2</v>
      </c>
    </row>
    <row r="988" spans="1:17" x14ac:dyDescent="0.25">
      <c r="A988" t="str">
        <f t="shared" ca="1" si="15"/>
        <v>BOLÍVAR;TURBACO;PEQUEÑO</v>
      </c>
      <c r="B988" t="str">
        <f ca="1">+IFERROR(_xlfn.XLOOKUP(C988,DIVIPOLA!G:G,DIVIPOLA!F:F),C988)</f>
        <v>BOLÍVAR</v>
      </c>
      <c r="C988" t="s">
        <v>21</v>
      </c>
      <c r="D988" t="s">
        <v>120</v>
      </c>
      <c r="E988" t="s">
        <v>336</v>
      </c>
      <c r="F988">
        <v>2</v>
      </c>
      <c r="G988">
        <v>1.1235955056179781</v>
      </c>
      <c r="H988">
        <v>0</v>
      </c>
      <c r="I988">
        <v>0</v>
      </c>
      <c r="J988">
        <v>6</v>
      </c>
      <c r="K988">
        <v>1</v>
      </c>
      <c r="L988">
        <v>2</v>
      </c>
      <c r="M988">
        <v>1</v>
      </c>
      <c r="N988">
        <v>0</v>
      </c>
      <c r="O988">
        <v>0</v>
      </c>
      <c r="P988">
        <v>3770000</v>
      </c>
      <c r="Q988">
        <v>5.8637071256223937E-2</v>
      </c>
    </row>
    <row r="989" spans="1:17" x14ac:dyDescent="0.25">
      <c r="A989" t="str">
        <f t="shared" ca="1" si="15"/>
        <v>BOYACÁ;BOYACÁ;PEQUEÑO</v>
      </c>
      <c r="B989" t="str">
        <f ca="1">+IFERROR(_xlfn.XLOOKUP(C989,DIVIPOLA!G:G,DIVIPOLA!F:F),C989)</f>
        <v>BOYACÁ</v>
      </c>
      <c r="C989" t="s">
        <v>22</v>
      </c>
      <c r="D989" t="s">
        <v>22</v>
      </c>
      <c r="E989" t="s">
        <v>336</v>
      </c>
      <c r="F989">
        <v>1</v>
      </c>
      <c r="G989">
        <v>0.91743119266055051</v>
      </c>
      <c r="H989">
        <v>0</v>
      </c>
      <c r="I989">
        <v>0</v>
      </c>
      <c r="J989">
        <v>1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390000</v>
      </c>
      <c r="Q989">
        <v>1.892828074426E-2</v>
      </c>
    </row>
    <row r="990" spans="1:17" x14ac:dyDescent="0.25">
      <c r="A990" t="str">
        <f t="shared" ca="1" si="15"/>
        <v>BOYACÁ;CALDAS;PEQUEÑO</v>
      </c>
      <c r="B990" t="str">
        <f ca="1">+IFERROR(_xlfn.XLOOKUP(C990,DIVIPOLA!G:G,DIVIPOLA!F:F),C990)</f>
        <v>BOYACÁ</v>
      </c>
      <c r="C990" t="s">
        <v>22</v>
      </c>
      <c r="D990" t="s">
        <v>23</v>
      </c>
      <c r="E990" t="s">
        <v>336</v>
      </c>
      <c r="F990">
        <v>1</v>
      </c>
      <c r="G990">
        <v>0.91743119266055051</v>
      </c>
      <c r="H990">
        <v>0</v>
      </c>
      <c r="I990">
        <v>0</v>
      </c>
      <c r="J990">
        <v>0</v>
      </c>
      <c r="K990">
        <v>6</v>
      </c>
      <c r="L990">
        <v>0</v>
      </c>
      <c r="M990">
        <v>0</v>
      </c>
      <c r="N990">
        <v>4</v>
      </c>
      <c r="O990">
        <v>4</v>
      </c>
      <c r="P990">
        <v>5200000</v>
      </c>
      <c r="Q990">
        <v>0.25237707659013331</v>
      </c>
    </row>
    <row r="991" spans="1:17" x14ac:dyDescent="0.25">
      <c r="A991" t="str">
        <f t="shared" ca="1" si="15"/>
        <v>BOYACÁ;CHIQUINQUIRÁ;PEQUEÑO</v>
      </c>
      <c r="B991" t="str">
        <f ca="1">+IFERROR(_xlfn.XLOOKUP(C991,DIVIPOLA!G:G,DIVIPOLA!F:F),C991)</f>
        <v>BOYACÁ</v>
      </c>
      <c r="C991" t="s">
        <v>22</v>
      </c>
      <c r="D991" t="s">
        <v>123</v>
      </c>
      <c r="E991" t="s">
        <v>336</v>
      </c>
      <c r="F991">
        <v>2</v>
      </c>
      <c r="G991">
        <v>1.834862385321101</v>
      </c>
      <c r="H991">
        <v>0</v>
      </c>
      <c r="I991">
        <v>0</v>
      </c>
      <c r="J991">
        <v>10</v>
      </c>
      <c r="K991">
        <v>9</v>
      </c>
      <c r="L991">
        <v>2</v>
      </c>
      <c r="M991">
        <v>2</v>
      </c>
      <c r="N991">
        <v>6</v>
      </c>
      <c r="O991">
        <v>0</v>
      </c>
      <c r="P991">
        <v>11099400</v>
      </c>
      <c r="Q991">
        <v>0.53869886998163952</v>
      </c>
    </row>
    <row r="992" spans="1:17" x14ac:dyDescent="0.25">
      <c r="A992" t="str">
        <f t="shared" ca="1" si="15"/>
        <v>BOYACÁ;CÓMBITA;PEQUEÑO</v>
      </c>
      <c r="B992" t="str">
        <f ca="1">+IFERROR(_xlfn.XLOOKUP(C992,DIVIPOLA!G:G,DIVIPOLA!F:F),C992)</f>
        <v>BOYACÁ</v>
      </c>
      <c r="C992" t="s">
        <v>22</v>
      </c>
      <c r="D992" t="s">
        <v>125</v>
      </c>
      <c r="E992" t="s">
        <v>336</v>
      </c>
      <c r="F992">
        <v>1</v>
      </c>
      <c r="G992">
        <v>0.91743119266055051</v>
      </c>
      <c r="H992">
        <v>0</v>
      </c>
      <c r="I992">
        <v>0</v>
      </c>
      <c r="J992">
        <v>1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390000</v>
      </c>
      <c r="Q992">
        <v>1.892828074426E-2</v>
      </c>
    </row>
    <row r="993" spans="1:17" x14ac:dyDescent="0.25">
      <c r="A993" t="str">
        <f t="shared" ca="1" si="15"/>
        <v>BOYACÁ;DUITAMA;PEQUEÑO</v>
      </c>
      <c r="B993" t="str">
        <f ca="1">+IFERROR(_xlfn.XLOOKUP(C993,DIVIPOLA!G:G,DIVIPOLA!F:F),C993)</f>
        <v>BOYACÁ</v>
      </c>
      <c r="C993" t="s">
        <v>22</v>
      </c>
      <c r="D993" t="s">
        <v>126</v>
      </c>
      <c r="E993" t="s">
        <v>336</v>
      </c>
      <c r="F993">
        <v>9</v>
      </c>
      <c r="G993">
        <v>8.2568807339449553</v>
      </c>
      <c r="H993">
        <v>0</v>
      </c>
      <c r="I993">
        <v>0</v>
      </c>
      <c r="J993">
        <v>62</v>
      </c>
      <c r="K993">
        <v>61</v>
      </c>
      <c r="L993">
        <v>15</v>
      </c>
      <c r="M993">
        <v>7</v>
      </c>
      <c r="N993">
        <v>36</v>
      </c>
      <c r="O993">
        <v>3</v>
      </c>
      <c r="P993">
        <v>71130150</v>
      </c>
      <c r="Q993">
        <v>3.4522344835418601</v>
      </c>
    </row>
    <row r="994" spans="1:17" x14ac:dyDescent="0.25">
      <c r="A994" t="str">
        <f t="shared" ca="1" si="15"/>
        <v>BOYACÁ;MONIQUIRÁ;PEQUEÑO</v>
      </c>
      <c r="B994" t="str">
        <f ca="1">+IFERROR(_xlfn.XLOOKUP(C994,DIVIPOLA!G:G,DIVIPOLA!F:F),C994)</f>
        <v>BOYACÁ</v>
      </c>
      <c r="C994" t="s">
        <v>22</v>
      </c>
      <c r="D994" t="s">
        <v>127</v>
      </c>
      <c r="E994" t="s">
        <v>336</v>
      </c>
      <c r="F994">
        <v>1</v>
      </c>
      <c r="G994">
        <v>0.91743119266055051</v>
      </c>
      <c r="H994">
        <v>0</v>
      </c>
      <c r="I994">
        <v>0</v>
      </c>
      <c r="J994">
        <v>6</v>
      </c>
      <c r="K994">
        <v>34</v>
      </c>
      <c r="L994">
        <v>18</v>
      </c>
      <c r="M994">
        <v>0</v>
      </c>
      <c r="N994">
        <v>13</v>
      </c>
      <c r="O994">
        <v>10</v>
      </c>
      <c r="P994">
        <v>31164250</v>
      </c>
      <c r="Q994">
        <v>1.512527367139243</v>
      </c>
    </row>
    <row r="995" spans="1:17" x14ac:dyDescent="0.25">
      <c r="A995" t="str">
        <f t="shared" ca="1" si="15"/>
        <v>BOYACÁ;NOBSA;PEQUEÑO</v>
      </c>
      <c r="B995" t="str">
        <f ca="1">+IFERROR(_xlfn.XLOOKUP(C995,DIVIPOLA!G:G,DIVIPOLA!F:F),C995)</f>
        <v>BOYACÁ</v>
      </c>
      <c r="C995" t="s">
        <v>22</v>
      </c>
      <c r="D995" t="s">
        <v>128</v>
      </c>
      <c r="E995" t="s">
        <v>336</v>
      </c>
      <c r="F995">
        <v>1</v>
      </c>
      <c r="G995">
        <v>0.91743119266055051</v>
      </c>
      <c r="H995">
        <v>0</v>
      </c>
      <c r="I995">
        <v>0</v>
      </c>
      <c r="J995">
        <v>0</v>
      </c>
      <c r="K995">
        <v>3</v>
      </c>
      <c r="L995">
        <v>0</v>
      </c>
      <c r="M995">
        <v>0</v>
      </c>
      <c r="N995">
        <v>0</v>
      </c>
      <c r="O995">
        <v>0</v>
      </c>
      <c r="P995">
        <v>1560000</v>
      </c>
      <c r="Q995">
        <v>7.5713122977039998E-2</v>
      </c>
    </row>
    <row r="996" spans="1:17" x14ac:dyDescent="0.25">
      <c r="A996" t="str">
        <f t="shared" ca="1" si="15"/>
        <v>BOYACÁ;PAIPA;PEQUEÑO</v>
      </c>
      <c r="B996" t="str">
        <f ca="1">+IFERROR(_xlfn.XLOOKUP(C996,DIVIPOLA!G:G,DIVIPOLA!F:F),C996)</f>
        <v>BOYACÁ</v>
      </c>
      <c r="C996" t="s">
        <v>22</v>
      </c>
      <c r="D996" t="s">
        <v>129</v>
      </c>
      <c r="E996" t="s">
        <v>336</v>
      </c>
      <c r="F996">
        <v>2</v>
      </c>
      <c r="G996">
        <v>1.834862385321101</v>
      </c>
      <c r="H996">
        <v>0</v>
      </c>
      <c r="I996">
        <v>0</v>
      </c>
      <c r="J996">
        <v>27</v>
      </c>
      <c r="K996">
        <v>0</v>
      </c>
      <c r="L996">
        <v>2</v>
      </c>
      <c r="M996">
        <v>0</v>
      </c>
      <c r="N996">
        <v>5</v>
      </c>
      <c r="O996">
        <v>0</v>
      </c>
      <c r="P996">
        <v>12173200</v>
      </c>
      <c r="Q996">
        <v>0.59081473629750203</v>
      </c>
    </row>
    <row r="997" spans="1:17" x14ac:dyDescent="0.25">
      <c r="A997" t="str">
        <f t="shared" ca="1" si="15"/>
        <v>BOYACÁ;PUERTO BOYACÁ;PEQUEÑO</v>
      </c>
      <c r="B997" t="str">
        <f ca="1">+IFERROR(_xlfn.XLOOKUP(C997,DIVIPOLA!G:G,DIVIPOLA!F:F),C997)</f>
        <v>BOYACÁ</v>
      </c>
      <c r="C997" t="s">
        <v>22</v>
      </c>
      <c r="D997" t="s">
        <v>130</v>
      </c>
      <c r="E997" t="s">
        <v>336</v>
      </c>
      <c r="F997">
        <v>2</v>
      </c>
      <c r="G997">
        <v>1.834862385321101</v>
      </c>
      <c r="H997">
        <v>0</v>
      </c>
      <c r="I997">
        <v>0</v>
      </c>
      <c r="J997">
        <v>20</v>
      </c>
      <c r="K997">
        <v>12</v>
      </c>
      <c r="L997">
        <v>6</v>
      </c>
      <c r="M997">
        <v>0</v>
      </c>
      <c r="N997">
        <v>0</v>
      </c>
      <c r="O997">
        <v>0</v>
      </c>
      <c r="P997">
        <v>16044600</v>
      </c>
      <c r="Q997">
        <v>0.77870946981885636</v>
      </c>
    </row>
    <row r="998" spans="1:17" x14ac:dyDescent="0.25">
      <c r="A998" t="str">
        <f t="shared" ca="1" si="15"/>
        <v>BOYACÁ;SAMACÁ;PEQUEÑO</v>
      </c>
      <c r="B998" t="str">
        <f ca="1">+IFERROR(_xlfn.XLOOKUP(C998,DIVIPOLA!G:G,DIVIPOLA!F:F),C998)</f>
        <v>BOYACÁ</v>
      </c>
      <c r="C998" t="s">
        <v>22</v>
      </c>
      <c r="D998" t="s">
        <v>131</v>
      </c>
      <c r="E998" t="s">
        <v>336</v>
      </c>
      <c r="F998">
        <v>2</v>
      </c>
      <c r="G998">
        <v>1.834862385321101</v>
      </c>
      <c r="H998">
        <v>0</v>
      </c>
      <c r="I998">
        <v>0</v>
      </c>
      <c r="J998">
        <v>3</v>
      </c>
      <c r="K998">
        <v>1</v>
      </c>
      <c r="L998">
        <v>0</v>
      </c>
      <c r="M998">
        <v>2</v>
      </c>
      <c r="N998">
        <v>5</v>
      </c>
      <c r="O998">
        <v>0</v>
      </c>
      <c r="P998">
        <v>3772275</v>
      </c>
      <c r="Q998">
        <v>0.18308379549885481</v>
      </c>
    </row>
    <row r="999" spans="1:17" x14ac:dyDescent="0.25">
      <c r="A999" t="str">
        <f t="shared" ca="1" si="15"/>
        <v>BOYACÁ;SAN JOSÉ DE PARE;PEQUEÑO</v>
      </c>
      <c r="B999" t="str">
        <f ca="1">+IFERROR(_xlfn.XLOOKUP(C999,DIVIPOLA!G:G,DIVIPOLA!F:F),C999)</f>
        <v>BOYACÁ</v>
      </c>
      <c r="C999" t="s">
        <v>22</v>
      </c>
      <c r="D999" t="s">
        <v>132</v>
      </c>
      <c r="E999" t="s">
        <v>336</v>
      </c>
      <c r="F999">
        <v>1</v>
      </c>
      <c r="G999">
        <v>0.91743119266055051</v>
      </c>
      <c r="H999">
        <v>0</v>
      </c>
      <c r="I999">
        <v>0</v>
      </c>
      <c r="J999">
        <v>0</v>
      </c>
      <c r="K999">
        <v>30</v>
      </c>
      <c r="L999">
        <v>0</v>
      </c>
      <c r="M999">
        <v>6</v>
      </c>
      <c r="N999">
        <v>0</v>
      </c>
      <c r="O999">
        <v>40</v>
      </c>
      <c r="P999">
        <v>31650125</v>
      </c>
      <c r="Q999">
        <v>1.536108850233133</v>
      </c>
    </row>
    <row r="1000" spans="1:17" x14ac:dyDescent="0.25">
      <c r="A1000" t="str">
        <f t="shared" ca="1" si="15"/>
        <v>BOYACÁ;SOGAMOSO;PEQUEÑO</v>
      </c>
      <c r="B1000" t="str">
        <f ca="1">+IFERROR(_xlfn.XLOOKUP(C1000,DIVIPOLA!G:G,DIVIPOLA!F:F),C1000)</f>
        <v>BOYACÁ</v>
      </c>
      <c r="C1000" t="s">
        <v>22</v>
      </c>
      <c r="D1000" t="s">
        <v>133</v>
      </c>
      <c r="E1000" t="s">
        <v>336</v>
      </c>
      <c r="F1000">
        <v>3</v>
      </c>
      <c r="G1000">
        <v>2.7522935779816522</v>
      </c>
      <c r="H1000">
        <v>0</v>
      </c>
      <c r="I1000">
        <v>0</v>
      </c>
      <c r="J1000">
        <v>19</v>
      </c>
      <c r="K1000">
        <v>13</v>
      </c>
      <c r="L1000">
        <v>7</v>
      </c>
      <c r="M1000">
        <v>0</v>
      </c>
      <c r="N1000">
        <v>18</v>
      </c>
      <c r="O1000">
        <v>4</v>
      </c>
      <c r="P1000">
        <v>21034650</v>
      </c>
      <c r="Q1000">
        <v>1.020896821941663</v>
      </c>
    </row>
    <row r="1001" spans="1:17" x14ac:dyDescent="0.25">
      <c r="A1001" t="str">
        <f t="shared" ca="1" si="15"/>
        <v>BOYACÁ;TUNJA;PEQUEÑO</v>
      </c>
      <c r="B1001" t="str">
        <f ca="1">+IFERROR(_xlfn.XLOOKUP(C1001,DIVIPOLA!G:G,DIVIPOLA!F:F),C1001)</f>
        <v>BOYACÁ</v>
      </c>
      <c r="C1001" t="s">
        <v>22</v>
      </c>
      <c r="D1001" t="s">
        <v>137</v>
      </c>
      <c r="E1001" t="s">
        <v>336</v>
      </c>
      <c r="F1001">
        <v>21</v>
      </c>
      <c r="G1001">
        <v>19.26605504587156</v>
      </c>
      <c r="H1001">
        <v>2</v>
      </c>
      <c r="I1001">
        <v>0</v>
      </c>
      <c r="J1001">
        <v>248</v>
      </c>
      <c r="K1001">
        <v>134</v>
      </c>
      <c r="L1001">
        <v>129</v>
      </c>
      <c r="M1001">
        <v>86</v>
      </c>
      <c r="N1001">
        <v>63</v>
      </c>
      <c r="O1001">
        <v>42</v>
      </c>
      <c r="P1001">
        <v>264758650</v>
      </c>
      <c r="Q1001">
        <v>12.849810401721211</v>
      </c>
    </row>
    <row r="1002" spans="1:17" x14ac:dyDescent="0.25">
      <c r="A1002" t="str">
        <f t="shared" ca="1" si="15"/>
        <v>BOYACÁ;VILLA DE LEYVA;PEQUEÑO</v>
      </c>
      <c r="B1002" t="str">
        <f ca="1">+IFERROR(_xlfn.XLOOKUP(C1002,DIVIPOLA!G:G,DIVIPOLA!F:F),C1002)</f>
        <v>BOYACÁ</v>
      </c>
      <c r="C1002" t="s">
        <v>22</v>
      </c>
      <c r="D1002" t="s">
        <v>140</v>
      </c>
      <c r="E1002" t="s">
        <v>336</v>
      </c>
      <c r="F1002">
        <v>2</v>
      </c>
      <c r="G1002">
        <v>1.834862385321101</v>
      </c>
      <c r="H1002">
        <v>0</v>
      </c>
      <c r="I1002">
        <v>0</v>
      </c>
      <c r="J1002">
        <v>2</v>
      </c>
      <c r="K1002">
        <v>6</v>
      </c>
      <c r="L1002">
        <v>1</v>
      </c>
      <c r="M1002">
        <v>0</v>
      </c>
      <c r="N1002">
        <v>4</v>
      </c>
      <c r="O1002">
        <v>0</v>
      </c>
      <c r="P1002">
        <v>4940000</v>
      </c>
      <c r="Q1002">
        <v>0.23975822276062661</v>
      </c>
    </row>
    <row r="1003" spans="1:17" x14ac:dyDescent="0.25">
      <c r="A1003" t="str">
        <f t="shared" ca="1" si="15"/>
        <v>CALDAS;AGUADAS;PEQUEÑO</v>
      </c>
      <c r="B1003" t="str">
        <f ca="1">+IFERROR(_xlfn.XLOOKUP(C1003,DIVIPOLA!G:G,DIVIPOLA!F:F),C1003)</f>
        <v>CALDAS</v>
      </c>
      <c r="C1003" t="s">
        <v>23</v>
      </c>
      <c r="D1003" t="s">
        <v>141</v>
      </c>
      <c r="E1003" t="s">
        <v>336</v>
      </c>
      <c r="F1003">
        <v>1</v>
      </c>
      <c r="G1003">
        <v>0.62893081761006298</v>
      </c>
      <c r="H1003">
        <v>0</v>
      </c>
      <c r="I1003">
        <v>0</v>
      </c>
      <c r="J1003">
        <v>2</v>
      </c>
      <c r="K1003">
        <v>7</v>
      </c>
      <c r="L1003">
        <v>3</v>
      </c>
      <c r="M1003">
        <v>0</v>
      </c>
      <c r="N1003">
        <v>0</v>
      </c>
      <c r="O1003">
        <v>0</v>
      </c>
      <c r="P1003">
        <v>5348200</v>
      </c>
      <c r="Q1003">
        <v>0.16387854385110401</v>
      </c>
    </row>
    <row r="1004" spans="1:17" x14ac:dyDescent="0.25">
      <c r="A1004" t="str">
        <f t="shared" ca="1" si="15"/>
        <v>CALDAS;CHINCHINÁ;PEQUEÑO</v>
      </c>
      <c r="B1004" t="str">
        <f ca="1">+IFERROR(_xlfn.XLOOKUP(C1004,DIVIPOLA!G:G,DIVIPOLA!F:F),C1004)</f>
        <v>CALDAS</v>
      </c>
      <c r="C1004" t="s">
        <v>23</v>
      </c>
      <c r="D1004" t="s">
        <v>143</v>
      </c>
      <c r="E1004" t="s">
        <v>336</v>
      </c>
      <c r="F1004">
        <v>1</v>
      </c>
      <c r="G1004">
        <v>0.62893081761006298</v>
      </c>
      <c r="H1004">
        <v>0</v>
      </c>
      <c r="I1004">
        <v>0</v>
      </c>
      <c r="J1004">
        <v>9</v>
      </c>
      <c r="K1004">
        <v>3</v>
      </c>
      <c r="L1004">
        <v>2</v>
      </c>
      <c r="M1004">
        <v>0</v>
      </c>
      <c r="N1004">
        <v>8</v>
      </c>
      <c r="O1004">
        <v>2</v>
      </c>
      <c r="P1004">
        <v>7800000</v>
      </c>
      <c r="Q1004">
        <v>0.23900614076485749</v>
      </c>
    </row>
    <row r="1005" spans="1:17" x14ac:dyDescent="0.25">
      <c r="A1005" t="str">
        <f t="shared" ca="1" si="15"/>
        <v>CALDAS;MANIZALES;PEQUEÑO</v>
      </c>
      <c r="B1005" t="str">
        <f ca="1">+IFERROR(_xlfn.XLOOKUP(C1005,DIVIPOLA!G:G,DIVIPOLA!F:F),C1005)</f>
        <v>CALDAS</v>
      </c>
      <c r="C1005" t="s">
        <v>23</v>
      </c>
      <c r="D1005" t="s">
        <v>145</v>
      </c>
      <c r="E1005" t="s">
        <v>336</v>
      </c>
      <c r="F1005">
        <v>56</v>
      </c>
      <c r="G1005">
        <v>35.220125786163521</v>
      </c>
      <c r="H1005">
        <v>1</v>
      </c>
      <c r="I1005">
        <v>0</v>
      </c>
      <c r="J1005">
        <v>358</v>
      </c>
      <c r="K1005">
        <v>279</v>
      </c>
      <c r="L1005">
        <v>500</v>
      </c>
      <c r="M1005">
        <v>160</v>
      </c>
      <c r="N1005">
        <v>232</v>
      </c>
      <c r="O1005">
        <v>75</v>
      </c>
      <c r="P1005">
        <v>554684975</v>
      </c>
      <c r="Q1005">
        <v>16.996553232692499</v>
      </c>
    </row>
    <row r="1006" spans="1:17" x14ac:dyDescent="0.25">
      <c r="A1006" t="str">
        <f t="shared" ca="1" si="15"/>
        <v>CALDAS;MANZANARES;PEQUEÑO</v>
      </c>
      <c r="B1006" t="str">
        <f ca="1">+IFERROR(_xlfn.XLOOKUP(C1006,DIVIPOLA!G:G,DIVIPOLA!F:F),C1006)</f>
        <v>CALDAS</v>
      </c>
      <c r="C1006" t="s">
        <v>23</v>
      </c>
      <c r="D1006" t="s">
        <v>146</v>
      </c>
      <c r="E1006" t="s">
        <v>336</v>
      </c>
      <c r="F1006">
        <v>1</v>
      </c>
      <c r="G1006">
        <v>0.62893081761006298</v>
      </c>
      <c r="H1006">
        <v>0</v>
      </c>
      <c r="I1006">
        <v>0</v>
      </c>
      <c r="J1006">
        <v>1</v>
      </c>
      <c r="K1006">
        <v>7</v>
      </c>
      <c r="L1006">
        <v>0</v>
      </c>
      <c r="M1006">
        <v>0</v>
      </c>
      <c r="N1006">
        <v>0</v>
      </c>
      <c r="O1006">
        <v>0</v>
      </c>
      <c r="P1006">
        <v>4030000</v>
      </c>
      <c r="Q1006">
        <v>0.123486506061843</v>
      </c>
    </row>
    <row r="1007" spans="1:17" x14ac:dyDescent="0.25">
      <c r="A1007" t="str">
        <f t="shared" ca="1" si="15"/>
        <v>CALDAS;MARMATO;PEQUEÑO</v>
      </c>
      <c r="B1007" t="str">
        <f ca="1">+IFERROR(_xlfn.XLOOKUP(C1007,DIVIPOLA!G:G,DIVIPOLA!F:F),C1007)</f>
        <v>CALDAS</v>
      </c>
      <c r="C1007" t="s">
        <v>23</v>
      </c>
      <c r="D1007" t="s">
        <v>147</v>
      </c>
      <c r="E1007" t="s">
        <v>336</v>
      </c>
      <c r="F1007">
        <v>1</v>
      </c>
      <c r="G1007">
        <v>0.62893081761006298</v>
      </c>
      <c r="H1007">
        <v>0</v>
      </c>
      <c r="I1007">
        <v>0</v>
      </c>
      <c r="J1007">
        <v>7</v>
      </c>
      <c r="K1007">
        <v>4</v>
      </c>
      <c r="L1007">
        <v>0</v>
      </c>
      <c r="M1007">
        <v>0</v>
      </c>
      <c r="N1007">
        <v>22</v>
      </c>
      <c r="O1007">
        <v>5</v>
      </c>
      <c r="P1007">
        <v>10725000</v>
      </c>
      <c r="Q1007">
        <v>0.32863344355167912</v>
      </c>
    </row>
    <row r="1008" spans="1:17" x14ac:dyDescent="0.25">
      <c r="A1008" t="str">
        <f t="shared" ca="1" si="15"/>
        <v>CALDAS;VILLAMARÍA;PEQUEÑO</v>
      </c>
      <c r="B1008" t="str">
        <f ca="1">+IFERROR(_xlfn.XLOOKUP(C1008,DIVIPOLA!G:G,DIVIPOLA!F:F),C1008)</f>
        <v>CALDAS</v>
      </c>
      <c r="C1008" t="s">
        <v>23</v>
      </c>
      <c r="D1008" t="s">
        <v>150</v>
      </c>
      <c r="E1008" t="s">
        <v>336</v>
      </c>
      <c r="F1008">
        <v>1</v>
      </c>
      <c r="G1008">
        <v>0.62893081761006298</v>
      </c>
      <c r="H1008">
        <v>0</v>
      </c>
      <c r="I1008">
        <v>0</v>
      </c>
      <c r="J1008">
        <v>8</v>
      </c>
      <c r="K1008">
        <v>8</v>
      </c>
      <c r="L1008">
        <v>0</v>
      </c>
      <c r="M1008">
        <v>0</v>
      </c>
      <c r="N1008">
        <v>1</v>
      </c>
      <c r="O1008">
        <v>0</v>
      </c>
      <c r="P1008">
        <v>7475000</v>
      </c>
      <c r="Q1008">
        <v>0.22904755156632181</v>
      </c>
    </row>
    <row r="1009" spans="1:17" x14ac:dyDescent="0.25">
      <c r="A1009" t="str">
        <f t="shared" ca="1" si="15"/>
        <v>CAQUETÁ;FLORENCIA;PEQUEÑO</v>
      </c>
      <c r="B1009" t="str">
        <f ca="1">+IFERROR(_xlfn.XLOOKUP(C1009,DIVIPOLA!G:G,DIVIPOLA!F:F),C1009)</f>
        <v>CAQUETÁ</v>
      </c>
      <c r="C1009" t="s">
        <v>24</v>
      </c>
      <c r="D1009" t="s">
        <v>153</v>
      </c>
      <c r="E1009" t="s">
        <v>336</v>
      </c>
      <c r="F1009">
        <v>5</v>
      </c>
      <c r="G1009">
        <v>19.23076923076923</v>
      </c>
      <c r="H1009">
        <v>0</v>
      </c>
      <c r="I1009">
        <v>0</v>
      </c>
      <c r="J1009">
        <v>30</v>
      </c>
      <c r="K1009">
        <v>13</v>
      </c>
      <c r="L1009">
        <v>3</v>
      </c>
      <c r="M1009">
        <v>6</v>
      </c>
      <c r="N1009">
        <v>2</v>
      </c>
      <c r="O1009">
        <v>3</v>
      </c>
      <c r="P1009">
        <v>22945000</v>
      </c>
      <c r="Q1009">
        <v>8.0449972879470888</v>
      </c>
    </row>
    <row r="1010" spans="1:17" x14ac:dyDescent="0.25">
      <c r="A1010" t="str">
        <f t="shared" ca="1" si="15"/>
        <v>CAQUETÁ;SAN VICENTE DEL CAGUÁN;PEQUEÑO</v>
      </c>
      <c r="B1010" t="str">
        <f ca="1">+IFERROR(_xlfn.XLOOKUP(C1010,DIVIPOLA!G:G,DIVIPOLA!F:F),C1010)</f>
        <v>CAQUETÁ</v>
      </c>
      <c r="C1010" t="s">
        <v>24</v>
      </c>
      <c r="D1010" t="s">
        <v>154</v>
      </c>
      <c r="E1010" t="s">
        <v>336</v>
      </c>
      <c r="F1010">
        <v>1</v>
      </c>
      <c r="G1010">
        <v>3.8461538461538458</v>
      </c>
      <c r="H1010">
        <v>0</v>
      </c>
      <c r="I1010">
        <v>0</v>
      </c>
      <c r="J1010">
        <v>3</v>
      </c>
      <c r="K1010">
        <v>1</v>
      </c>
      <c r="L1010">
        <v>0</v>
      </c>
      <c r="M1010">
        <v>0</v>
      </c>
      <c r="N1010">
        <v>0</v>
      </c>
      <c r="O1010">
        <v>0</v>
      </c>
      <c r="P1010">
        <v>1690000</v>
      </c>
      <c r="Q1010">
        <v>0.59254937531621621</v>
      </c>
    </row>
    <row r="1011" spans="1:17" x14ac:dyDescent="0.25">
      <c r="A1011" t="str">
        <f t="shared" ca="1" si="15"/>
        <v>CASANARE;AGUAZUL;PEQUEÑO</v>
      </c>
      <c r="B1011" t="str">
        <f ca="1">+IFERROR(_xlfn.XLOOKUP(C1011,DIVIPOLA!G:G,DIVIPOLA!F:F),C1011)</f>
        <v>CASANARE</v>
      </c>
      <c r="C1011" t="s">
        <v>25</v>
      </c>
      <c r="D1011" t="s">
        <v>155</v>
      </c>
      <c r="E1011" t="s">
        <v>336</v>
      </c>
      <c r="F1011">
        <v>1</v>
      </c>
      <c r="G1011">
        <v>2.2727272727272729</v>
      </c>
      <c r="H1011">
        <v>0</v>
      </c>
      <c r="I1011">
        <v>0</v>
      </c>
      <c r="J1011">
        <v>3</v>
      </c>
      <c r="K1011">
        <v>0</v>
      </c>
      <c r="L1011">
        <v>4</v>
      </c>
      <c r="M1011">
        <v>0</v>
      </c>
      <c r="N1011">
        <v>4</v>
      </c>
      <c r="O1011">
        <v>2</v>
      </c>
      <c r="P1011">
        <v>3640000</v>
      </c>
      <c r="Q1011">
        <v>1.1076190344331069</v>
      </c>
    </row>
    <row r="1012" spans="1:17" x14ac:dyDescent="0.25">
      <c r="A1012" t="str">
        <f t="shared" ca="1" si="15"/>
        <v>CASANARE;MANÍ;PEQUEÑO</v>
      </c>
      <c r="B1012" t="str">
        <f ca="1">+IFERROR(_xlfn.XLOOKUP(C1012,DIVIPOLA!G:G,DIVIPOLA!F:F),C1012)</f>
        <v>CASANARE</v>
      </c>
      <c r="C1012" t="s">
        <v>25</v>
      </c>
      <c r="D1012" t="s">
        <v>156</v>
      </c>
      <c r="E1012" t="s">
        <v>336</v>
      </c>
      <c r="F1012">
        <v>1</v>
      </c>
      <c r="G1012">
        <v>2.2727272727272729</v>
      </c>
      <c r="H1012">
        <v>0</v>
      </c>
      <c r="I1012">
        <v>0</v>
      </c>
      <c r="J1012">
        <v>11</v>
      </c>
      <c r="K1012">
        <v>0</v>
      </c>
      <c r="L1012">
        <v>2</v>
      </c>
      <c r="M1012">
        <v>0</v>
      </c>
      <c r="N1012">
        <v>4</v>
      </c>
      <c r="O1012">
        <v>1</v>
      </c>
      <c r="P1012">
        <v>5915000</v>
      </c>
      <c r="Q1012">
        <v>1.799880930953798</v>
      </c>
    </row>
    <row r="1013" spans="1:17" x14ac:dyDescent="0.25">
      <c r="A1013" t="str">
        <f t="shared" ca="1" si="15"/>
        <v>CASANARE;MONTERREY;PEQUEÑO</v>
      </c>
      <c r="B1013" t="str">
        <f ca="1">+IFERROR(_xlfn.XLOOKUP(C1013,DIVIPOLA!G:G,DIVIPOLA!F:F),C1013)</f>
        <v>CASANARE</v>
      </c>
      <c r="C1013" t="s">
        <v>25</v>
      </c>
      <c r="D1013" t="s">
        <v>157</v>
      </c>
      <c r="E1013" t="s">
        <v>336</v>
      </c>
      <c r="F1013">
        <v>1</v>
      </c>
      <c r="G1013">
        <v>2.2727272727272729</v>
      </c>
      <c r="H1013">
        <v>0</v>
      </c>
      <c r="I1013">
        <v>0</v>
      </c>
      <c r="J1013">
        <v>1</v>
      </c>
      <c r="K1013">
        <v>0</v>
      </c>
      <c r="L1013">
        <v>0</v>
      </c>
      <c r="M1013">
        <v>0</v>
      </c>
      <c r="N1013">
        <v>0</v>
      </c>
      <c r="O1013">
        <v>1</v>
      </c>
      <c r="P1013">
        <v>715000</v>
      </c>
      <c r="Q1013">
        <v>0.21756802462078881</v>
      </c>
    </row>
    <row r="1014" spans="1:17" x14ac:dyDescent="0.25">
      <c r="A1014" t="str">
        <f t="shared" ca="1" si="15"/>
        <v>CASANARE;VILLANUEVA;PEQUEÑO</v>
      </c>
      <c r="B1014" t="str">
        <f ca="1">+IFERROR(_xlfn.XLOOKUP(C1014,DIVIPOLA!G:G,DIVIPOLA!F:F),C1014)</f>
        <v>CASANARE</v>
      </c>
      <c r="C1014" t="s">
        <v>25</v>
      </c>
      <c r="D1014" t="s">
        <v>159</v>
      </c>
      <c r="E1014" t="s">
        <v>336</v>
      </c>
      <c r="F1014">
        <v>3</v>
      </c>
      <c r="G1014">
        <v>6.8181818181818166</v>
      </c>
      <c r="H1014">
        <v>3</v>
      </c>
      <c r="I1014">
        <v>0</v>
      </c>
      <c r="J1014">
        <v>15</v>
      </c>
      <c r="K1014">
        <v>11</v>
      </c>
      <c r="L1014">
        <v>0</v>
      </c>
      <c r="M1014">
        <v>0</v>
      </c>
      <c r="N1014">
        <v>4</v>
      </c>
      <c r="O1014">
        <v>0</v>
      </c>
      <c r="P1014">
        <v>13764400</v>
      </c>
      <c r="Q1014">
        <v>4.1883822630634766</v>
      </c>
    </row>
    <row r="1015" spans="1:17" x14ac:dyDescent="0.25">
      <c r="A1015" t="str">
        <f t="shared" ca="1" si="15"/>
        <v>CASANARE;YOPAL;PEQUEÑO</v>
      </c>
      <c r="B1015" t="str">
        <f ca="1">+IFERROR(_xlfn.XLOOKUP(C1015,DIVIPOLA!G:G,DIVIPOLA!F:F),C1015)</f>
        <v>CASANARE</v>
      </c>
      <c r="C1015" t="s">
        <v>25</v>
      </c>
      <c r="D1015" t="s">
        <v>160</v>
      </c>
      <c r="E1015" t="s">
        <v>336</v>
      </c>
      <c r="F1015">
        <v>10</v>
      </c>
      <c r="G1015">
        <v>22.72727272727273</v>
      </c>
      <c r="H1015">
        <v>0</v>
      </c>
      <c r="I1015">
        <v>0</v>
      </c>
      <c r="J1015">
        <v>37</v>
      </c>
      <c r="K1015">
        <v>26</v>
      </c>
      <c r="L1015">
        <v>13</v>
      </c>
      <c r="M1015">
        <v>23</v>
      </c>
      <c r="N1015">
        <v>36</v>
      </c>
      <c r="O1015">
        <v>8</v>
      </c>
      <c r="P1015">
        <v>51395825</v>
      </c>
      <c r="Q1015">
        <v>15.639284082525529</v>
      </c>
    </row>
    <row r="1016" spans="1:17" x14ac:dyDescent="0.25">
      <c r="A1016" t="str">
        <f t="shared" ca="1" si="15"/>
        <v>CAUCA;FLORENCIA;PEQUEÑO</v>
      </c>
      <c r="B1016" t="str">
        <f ca="1">+IFERROR(_xlfn.XLOOKUP(C1016,DIVIPOLA!G:G,DIVIPOLA!F:F),C1016)</f>
        <v>CAUCA</v>
      </c>
      <c r="C1016" t="s">
        <v>26</v>
      </c>
      <c r="D1016" t="s">
        <v>153</v>
      </c>
      <c r="E1016" t="s">
        <v>336</v>
      </c>
      <c r="F1016">
        <v>2</v>
      </c>
      <c r="G1016">
        <v>4.3478260869565224</v>
      </c>
      <c r="H1016">
        <v>0</v>
      </c>
      <c r="I1016">
        <v>0</v>
      </c>
      <c r="J1016">
        <v>7</v>
      </c>
      <c r="K1016">
        <v>1</v>
      </c>
      <c r="L1016">
        <v>1</v>
      </c>
      <c r="M1016">
        <v>1</v>
      </c>
      <c r="N1016">
        <v>1</v>
      </c>
      <c r="O1016">
        <v>0</v>
      </c>
      <c r="P1016">
        <v>4095000</v>
      </c>
      <c r="Q1016">
        <v>0.34590002775435941</v>
      </c>
    </row>
    <row r="1017" spans="1:17" x14ac:dyDescent="0.25">
      <c r="A1017" t="str">
        <f t="shared" ca="1" si="15"/>
        <v>CAUCA;PIENDAMÓ - TUNÍA;PEQUEÑO</v>
      </c>
      <c r="B1017" t="str">
        <f ca="1">+IFERROR(_xlfn.XLOOKUP(C1017,DIVIPOLA!G:G,DIVIPOLA!F:F),C1017)</f>
        <v>CAUCA</v>
      </c>
      <c r="C1017" t="s">
        <v>26</v>
      </c>
      <c r="D1017" t="s">
        <v>162</v>
      </c>
      <c r="E1017" t="s">
        <v>336</v>
      </c>
      <c r="F1017">
        <v>1</v>
      </c>
      <c r="G1017">
        <v>2.1739130434782612</v>
      </c>
      <c r="H1017">
        <v>0</v>
      </c>
      <c r="I1017">
        <v>0</v>
      </c>
      <c r="J1017">
        <v>0</v>
      </c>
      <c r="K1017">
        <v>2</v>
      </c>
      <c r="L1017">
        <v>0</v>
      </c>
      <c r="M1017">
        <v>0</v>
      </c>
      <c r="N1017">
        <v>0</v>
      </c>
      <c r="O1017">
        <v>1</v>
      </c>
      <c r="P1017">
        <v>1365000</v>
      </c>
      <c r="Q1017">
        <v>0.1153000092514531</v>
      </c>
    </row>
    <row r="1018" spans="1:17" x14ac:dyDescent="0.25">
      <c r="A1018" t="str">
        <f t="shared" ca="1" si="15"/>
        <v>CAUCA;POPAYÁN;PEQUEÑO</v>
      </c>
      <c r="B1018" t="str">
        <f ca="1">+IFERROR(_xlfn.XLOOKUP(C1018,DIVIPOLA!G:G,DIVIPOLA!F:F),C1018)</f>
        <v>CAUCA</v>
      </c>
      <c r="C1018" t="s">
        <v>26</v>
      </c>
      <c r="D1018" t="s">
        <v>163</v>
      </c>
      <c r="E1018" t="s">
        <v>336</v>
      </c>
      <c r="F1018">
        <v>9</v>
      </c>
      <c r="G1018">
        <v>19.565217391304351</v>
      </c>
      <c r="H1018">
        <v>0</v>
      </c>
      <c r="I1018">
        <v>0</v>
      </c>
      <c r="J1018">
        <v>74</v>
      </c>
      <c r="K1018">
        <v>81</v>
      </c>
      <c r="L1018">
        <v>23</v>
      </c>
      <c r="M1018">
        <v>33</v>
      </c>
      <c r="N1018">
        <v>32</v>
      </c>
      <c r="O1018">
        <v>7</v>
      </c>
      <c r="P1018">
        <v>100654450</v>
      </c>
      <c r="Q1018">
        <v>8.5021677774358437</v>
      </c>
    </row>
    <row r="1019" spans="1:17" x14ac:dyDescent="0.25">
      <c r="A1019" t="str">
        <f t="shared" ca="1" si="15"/>
        <v>CAUCA;SANTANDER DE QUILICHAO;PEQUEÑO</v>
      </c>
      <c r="B1019" t="str">
        <f ca="1">+IFERROR(_xlfn.XLOOKUP(C1019,DIVIPOLA!G:G,DIVIPOLA!F:F),C1019)</f>
        <v>CAUCA</v>
      </c>
      <c r="C1019" t="s">
        <v>26</v>
      </c>
      <c r="D1019" t="s">
        <v>165</v>
      </c>
      <c r="E1019" t="s">
        <v>336</v>
      </c>
      <c r="F1019">
        <v>2</v>
      </c>
      <c r="G1019">
        <v>4.3478260869565224</v>
      </c>
      <c r="H1019">
        <v>0</v>
      </c>
      <c r="I1019">
        <v>0</v>
      </c>
      <c r="J1019">
        <v>7</v>
      </c>
      <c r="K1019">
        <v>19</v>
      </c>
      <c r="L1019">
        <v>5</v>
      </c>
      <c r="M1019">
        <v>0</v>
      </c>
      <c r="N1019">
        <v>3</v>
      </c>
      <c r="O1019">
        <v>22</v>
      </c>
      <c r="P1019">
        <v>22713275</v>
      </c>
      <c r="Q1019">
        <v>1.918564701561025</v>
      </c>
    </row>
    <row r="1020" spans="1:17" x14ac:dyDescent="0.25">
      <c r="A1020" t="str">
        <f t="shared" ca="1" si="15"/>
        <v>CESAR;AGUACHICA;PEQUEÑO</v>
      </c>
      <c r="B1020" t="str">
        <f ca="1">+IFERROR(_xlfn.XLOOKUP(C1020,DIVIPOLA!G:G,DIVIPOLA!F:F),C1020)</f>
        <v>CESAR</v>
      </c>
      <c r="C1020" t="s">
        <v>27</v>
      </c>
      <c r="D1020" t="s">
        <v>167</v>
      </c>
      <c r="E1020" t="s">
        <v>336</v>
      </c>
      <c r="F1020">
        <v>4</v>
      </c>
      <c r="G1020">
        <v>9.3023255813953494</v>
      </c>
      <c r="H1020">
        <v>0</v>
      </c>
      <c r="I1020">
        <v>0</v>
      </c>
      <c r="J1020">
        <v>27</v>
      </c>
      <c r="K1020">
        <v>6</v>
      </c>
      <c r="L1020">
        <v>12</v>
      </c>
      <c r="M1020">
        <v>3</v>
      </c>
      <c r="N1020">
        <v>19</v>
      </c>
      <c r="O1020">
        <v>7</v>
      </c>
      <c r="P1020">
        <v>24475750</v>
      </c>
      <c r="Q1020">
        <v>3.5895013638770621</v>
      </c>
    </row>
    <row r="1021" spans="1:17" x14ac:dyDescent="0.25">
      <c r="A1021" t="str">
        <f t="shared" ca="1" si="15"/>
        <v>CESAR;VALLEDUPAR;PEQUEÑO</v>
      </c>
      <c r="B1021" t="str">
        <f ca="1">+IFERROR(_xlfn.XLOOKUP(C1021,DIVIPOLA!G:G,DIVIPOLA!F:F),C1021)</f>
        <v>CESAR</v>
      </c>
      <c r="C1021" t="s">
        <v>27</v>
      </c>
      <c r="D1021" t="s">
        <v>171</v>
      </c>
      <c r="E1021" t="s">
        <v>336</v>
      </c>
      <c r="F1021">
        <v>15</v>
      </c>
      <c r="G1021">
        <v>34.883720930232563</v>
      </c>
      <c r="H1021">
        <v>0</v>
      </c>
      <c r="I1021">
        <v>2</v>
      </c>
      <c r="J1021">
        <v>45</v>
      </c>
      <c r="K1021">
        <v>103</v>
      </c>
      <c r="L1021">
        <v>13</v>
      </c>
      <c r="M1021">
        <v>19</v>
      </c>
      <c r="N1021">
        <v>25</v>
      </c>
      <c r="O1021">
        <v>41</v>
      </c>
      <c r="P1021">
        <v>103079275</v>
      </c>
      <c r="Q1021">
        <v>15.117134232861449</v>
      </c>
    </row>
    <row r="1022" spans="1:17" x14ac:dyDescent="0.25">
      <c r="A1022" t="str">
        <f t="shared" ca="1" si="15"/>
        <v>CHOCÓ;QUIBDÓ;PEQUEÑO</v>
      </c>
      <c r="B1022" t="str">
        <f ca="1">+IFERROR(_xlfn.XLOOKUP(C1022,DIVIPOLA!G:G,DIVIPOLA!F:F),C1022)</f>
        <v>CHOCÓ</v>
      </c>
      <c r="C1022" t="s">
        <v>28</v>
      </c>
      <c r="D1022" t="s">
        <v>172</v>
      </c>
      <c r="E1022" t="s">
        <v>336</v>
      </c>
      <c r="F1022">
        <v>1</v>
      </c>
      <c r="G1022">
        <v>33.333333333333329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4</v>
      </c>
      <c r="N1022">
        <v>0</v>
      </c>
      <c r="O1022">
        <v>0</v>
      </c>
      <c r="P1022">
        <v>1560000</v>
      </c>
      <c r="Q1022">
        <v>32.310177705977381</v>
      </c>
    </row>
    <row r="1023" spans="1:17" x14ac:dyDescent="0.25">
      <c r="A1023" t="str">
        <f t="shared" ca="1" si="15"/>
        <v>CUNDINAMARCA;CAJICÁ;PEQUEÑO</v>
      </c>
      <c r="B1023" t="str">
        <f ca="1">+IFERROR(_xlfn.XLOOKUP(C1023,DIVIPOLA!G:G,DIVIPOLA!F:F),C1023)</f>
        <v>CUNDINAMARCA</v>
      </c>
      <c r="C1023" t="s">
        <v>29</v>
      </c>
      <c r="D1023" t="s">
        <v>173</v>
      </c>
      <c r="E1023" t="s">
        <v>336</v>
      </c>
      <c r="F1023">
        <v>14</v>
      </c>
      <c r="G1023">
        <v>3.598971722365039</v>
      </c>
      <c r="H1023">
        <v>3</v>
      </c>
      <c r="I1023">
        <v>0</v>
      </c>
      <c r="J1023">
        <v>108</v>
      </c>
      <c r="K1023">
        <v>23</v>
      </c>
      <c r="L1023">
        <v>70</v>
      </c>
      <c r="M1023">
        <v>4</v>
      </c>
      <c r="N1023">
        <v>70</v>
      </c>
      <c r="O1023">
        <v>17</v>
      </c>
      <c r="P1023">
        <v>96041075</v>
      </c>
      <c r="Q1023">
        <v>0.93543237176997407</v>
      </c>
    </row>
    <row r="1024" spans="1:17" x14ac:dyDescent="0.25">
      <c r="A1024" t="str">
        <f t="shared" ca="1" si="15"/>
        <v>CUNDINAMARCA;CHÍA;PEQUEÑO</v>
      </c>
      <c r="B1024" t="str">
        <f ca="1">+IFERROR(_xlfn.XLOOKUP(C1024,DIVIPOLA!G:G,DIVIPOLA!F:F),C1024)</f>
        <v>CUNDINAMARCA</v>
      </c>
      <c r="C1024" t="s">
        <v>29</v>
      </c>
      <c r="D1024" t="s">
        <v>175</v>
      </c>
      <c r="E1024" t="s">
        <v>336</v>
      </c>
      <c r="F1024">
        <v>14</v>
      </c>
      <c r="G1024">
        <v>3.598971722365039</v>
      </c>
      <c r="H1024">
        <v>0</v>
      </c>
      <c r="I1024">
        <v>0</v>
      </c>
      <c r="J1024">
        <v>119</v>
      </c>
      <c r="K1024">
        <v>67</v>
      </c>
      <c r="L1024">
        <v>95</v>
      </c>
      <c r="M1024">
        <v>28</v>
      </c>
      <c r="N1024">
        <v>84</v>
      </c>
      <c r="O1024">
        <v>22</v>
      </c>
      <c r="P1024">
        <v>142357475</v>
      </c>
      <c r="Q1024">
        <v>1.386550395009998</v>
      </c>
    </row>
    <row r="1025" spans="1:17" x14ac:dyDescent="0.25">
      <c r="A1025" t="str">
        <f t="shared" ca="1" si="15"/>
        <v>CUNDINAMARCA;COGUA;PEQUEÑO</v>
      </c>
      <c r="B1025" t="str">
        <f ca="1">+IFERROR(_xlfn.XLOOKUP(C1025,DIVIPOLA!G:G,DIVIPOLA!F:F),C1025)</f>
        <v>CUNDINAMARCA</v>
      </c>
      <c r="C1025" t="s">
        <v>29</v>
      </c>
      <c r="D1025" t="s">
        <v>176</v>
      </c>
      <c r="E1025" t="s">
        <v>336</v>
      </c>
      <c r="F1025">
        <v>2</v>
      </c>
      <c r="G1025">
        <v>0.51413881748071977</v>
      </c>
      <c r="H1025">
        <v>0</v>
      </c>
      <c r="I1025">
        <v>0</v>
      </c>
      <c r="J1025">
        <v>8</v>
      </c>
      <c r="K1025">
        <v>4</v>
      </c>
      <c r="L1025">
        <v>1</v>
      </c>
      <c r="M1025">
        <v>0</v>
      </c>
      <c r="N1025">
        <v>0</v>
      </c>
      <c r="O1025">
        <v>0</v>
      </c>
      <c r="P1025">
        <v>5781100</v>
      </c>
      <c r="Q1025">
        <v>5.6307450582361737E-2</v>
      </c>
    </row>
    <row r="1026" spans="1:17" x14ac:dyDescent="0.25">
      <c r="A1026" t="str">
        <f t="shared" ca="1" si="15"/>
        <v>CUNDINAMARCA;COTA;PEQUEÑO</v>
      </c>
      <c r="B1026" t="str">
        <f ca="1">+IFERROR(_xlfn.XLOOKUP(C1026,DIVIPOLA!G:G,DIVIPOLA!F:F),C1026)</f>
        <v>CUNDINAMARCA</v>
      </c>
      <c r="C1026" t="s">
        <v>29</v>
      </c>
      <c r="D1026" t="s">
        <v>177</v>
      </c>
      <c r="E1026" t="s">
        <v>336</v>
      </c>
      <c r="F1026">
        <v>28</v>
      </c>
      <c r="G1026">
        <v>7.1979434447300772</v>
      </c>
      <c r="H1026">
        <v>0</v>
      </c>
      <c r="I1026">
        <v>0</v>
      </c>
      <c r="J1026">
        <v>235</v>
      </c>
      <c r="K1026">
        <v>48</v>
      </c>
      <c r="L1026">
        <v>125</v>
      </c>
      <c r="M1026">
        <v>44</v>
      </c>
      <c r="N1026">
        <v>124</v>
      </c>
      <c r="O1026">
        <v>27</v>
      </c>
      <c r="P1026">
        <v>202658300</v>
      </c>
      <c r="Q1026">
        <v>1.973875596747235</v>
      </c>
    </row>
    <row r="1027" spans="1:17" x14ac:dyDescent="0.25">
      <c r="A1027" t="str">
        <f t="shared" ref="A1027:A1090" ca="1" si="16">B1027&amp;";"&amp;D1027&amp;";"&amp;E1027</f>
        <v>CUNDINAMARCA;EL ROSAL;PEQUEÑO</v>
      </c>
      <c r="B1027" t="str">
        <f ca="1">+IFERROR(_xlfn.XLOOKUP(C1027,DIVIPOLA!G:G,DIVIPOLA!F:F),C1027)</f>
        <v>CUNDINAMARCA</v>
      </c>
      <c r="C1027" t="s">
        <v>29</v>
      </c>
      <c r="D1027" t="s">
        <v>178</v>
      </c>
      <c r="E1027" t="s">
        <v>336</v>
      </c>
      <c r="F1027">
        <v>1</v>
      </c>
      <c r="G1027">
        <v>0.25706940874035988</v>
      </c>
      <c r="H1027">
        <v>0</v>
      </c>
      <c r="I1027">
        <v>0</v>
      </c>
      <c r="J1027">
        <v>15</v>
      </c>
      <c r="K1027">
        <v>0</v>
      </c>
      <c r="L1027">
        <v>0</v>
      </c>
      <c r="M1027">
        <v>0</v>
      </c>
      <c r="N1027">
        <v>15</v>
      </c>
      <c r="O1027">
        <v>0</v>
      </c>
      <c r="P1027">
        <v>8941725</v>
      </c>
      <c r="Q1027">
        <v>8.70916847241128E-2</v>
      </c>
    </row>
    <row r="1028" spans="1:17" x14ac:dyDescent="0.25">
      <c r="A1028" t="str">
        <f t="shared" ca="1" si="16"/>
        <v>CUNDINAMARCA;FACATATIVÁ;PEQUEÑO</v>
      </c>
      <c r="B1028" t="str">
        <f ca="1">+IFERROR(_xlfn.XLOOKUP(C1028,DIVIPOLA!G:G,DIVIPOLA!F:F),C1028)</f>
        <v>CUNDINAMARCA</v>
      </c>
      <c r="C1028" t="s">
        <v>29</v>
      </c>
      <c r="D1028" t="s">
        <v>179</v>
      </c>
      <c r="E1028" t="s">
        <v>336</v>
      </c>
      <c r="F1028">
        <v>5</v>
      </c>
      <c r="G1028">
        <v>1.2853470437018</v>
      </c>
      <c r="H1028">
        <v>0</v>
      </c>
      <c r="I1028">
        <v>0</v>
      </c>
      <c r="J1028">
        <v>14</v>
      </c>
      <c r="K1028">
        <v>7</v>
      </c>
      <c r="L1028">
        <v>32</v>
      </c>
      <c r="M1028">
        <v>11</v>
      </c>
      <c r="N1028">
        <v>21</v>
      </c>
      <c r="O1028">
        <v>0</v>
      </c>
      <c r="P1028">
        <v>25805000</v>
      </c>
      <c r="Q1028">
        <v>0.25133863145038909</v>
      </c>
    </row>
    <row r="1029" spans="1:17" x14ac:dyDescent="0.25">
      <c r="A1029" t="str">
        <f t="shared" ca="1" si="16"/>
        <v>CUNDINAMARCA;FUNZA;PEQUEÑO</v>
      </c>
      <c r="B1029" t="str">
        <f ca="1">+IFERROR(_xlfn.XLOOKUP(C1029,DIVIPOLA!G:G,DIVIPOLA!F:F),C1029)</f>
        <v>CUNDINAMARCA</v>
      </c>
      <c r="C1029" t="s">
        <v>29</v>
      </c>
      <c r="D1029" t="s">
        <v>180</v>
      </c>
      <c r="E1029" t="s">
        <v>336</v>
      </c>
      <c r="F1029">
        <v>11</v>
      </c>
      <c r="G1029">
        <v>2.8277634961439588</v>
      </c>
      <c r="H1029">
        <v>0</v>
      </c>
      <c r="I1029">
        <v>0</v>
      </c>
      <c r="J1029">
        <v>109</v>
      </c>
      <c r="K1029">
        <v>22</v>
      </c>
      <c r="L1029">
        <v>73</v>
      </c>
      <c r="M1029">
        <v>4</v>
      </c>
      <c r="N1029">
        <v>53</v>
      </c>
      <c r="O1029">
        <v>4</v>
      </c>
      <c r="P1029">
        <v>88434450</v>
      </c>
      <c r="Q1029">
        <v>0.8613444540231685</v>
      </c>
    </row>
    <row r="1030" spans="1:17" x14ac:dyDescent="0.25">
      <c r="A1030" t="str">
        <f t="shared" ca="1" si="16"/>
        <v>CUNDINAMARCA;FUSAGASUGÁ;PEQUEÑO</v>
      </c>
      <c r="B1030" t="str">
        <f ca="1">+IFERROR(_xlfn.XLOOKUP(C1030,DIVIPOLA!G:G,DIVIPOLA!F:F),C1030)</f>
        <v>CUNDINAMARCA</v>
      </c>
      <c r="C1030" t="s">
        <v>29</v>
      </c>
      <c r="D1030" t="s">
        <v>181</v>
      </c>
      <c r="E1030" t="s">
        <v>336</v>
      </c>
      <c r="F1030">
        <v>2</v>
      </c>
      <c r="G1030">
        <v>0.51413881748071977</v>
      </c>
      <c r="H1030">
        <v>0</v>
      </c>
      <c r="I1030">
        <v>0</v>
      </c>
      <c r="J1030">
        <v>0</v>
      </c>
      <c r="K1030">
        <v>11</v>
      </c>
      <c r="L1030">
        <v>0</v>
      </c>
      <c r="M1030">
        <v>0</v>
      </c>
      <c r="N1030">
        <v>0</v>
      </c>
      <c r="O1030">
        <v>0</v>
      </c>
      <c r="P1030">
        <v>5720000</v>
      </c>
      <c r="Q1030">
        <v>5.5712341480187007E-2</v>
      </c>
    </row>
    <row r="1031" spans="1:17" x14ac:dyDescent="0.25">
      <c r="A1031" t="str">
        <f t="shared" ca="1" si="16"/>
        <v>CUNDINAMARCA;FÓMEQUE;PEQUEÑO</v>
      </c>
      <c r="B1031" t="str">
        <f ca="1">+IFERROR(_xlfn.XLOOKUP(C1031,DIVIPOLA!G:G,DIVIPOLA!F:F),C1031)</f>
        <v>CUNDINAMARCA</v>
      </c>
      <c r="C1031" t="s">
        <v>29</v>
      </c>
      <c r="D1031" t="s">
        <v>182</v>
      </c>
      <c r="E1031" t="s">
        <v>336</v>
      </c>
      <c r="F1031">
        <v>2</v>
      </c>
      <c r="G1031">
        <v>0.51413881748071977</v>
      </c>
      <c r="H1031">
        <v>0</v>
      </c>
      <c r="I1031">
        <v>0</v>
      </c>
      <c r="J1031">
        <v>2</v>
      </c>
      <c r="K1031">
        <v>2</v>
      </c>
      <c r="L1031">
        <v>0</v>
      </c>
      <c r="M1031">
        <v>0</v>
      </c>
      <c r="N1031">
        <v>2</v>
      </c>
      <c r="O1031">
        <v>0</v>
      </c>
      <c r="P1031">
        <v>2210000</v>
      </c>
      <c r="Q1031">
        <v>2.1525222844617709E-2</v>
      </c>
    </row>
    <row r="1032" spans="1:17" x14ac:dyDescent="0.25">
      <c r="A1032" t="str">
        <f t="shared" ca="1" si="16"/>
        <v>CUNDINAMARCA;GIRARDOT;PEQUEÑO</v>
      </c>
      <c r="B1032" t="str">
        <f ca="1">+IFERROR(_xlfn.XLOOKUP(C1032,DIVIPOLA!G:G,DIVIPOLA!F:F),C1032)</f>
        <v>CUNDINAMARCA</v>
      </c>
      <c r="C1032" t="s">
        <v>29</v>
      </c>
      <c r="D1032" t="s">
        <v>184</v>
      </c>
      <c r="E1032" t="s">
        <v>336</v>
      </c>
      <c r="F1032">
        <v>5</v>
      </c>
      <c r="G1032">
        <v>1.2853470437018</v>
      </c>
      <c r="H1032">
        <v>0</v>
      </c>
      <c r="I1032">
        <v>0</v>
      </c>
      <c r="J1032">
        <v>24</v>
      </c>
      <c r="K1032">
        <v>14</v>
      </c>
      <c r="L1032">
        <v>8</v>
      </c>
      <c r="M1032">
        <v>0</v>
      </c>
      <c r="N1032">
        <v>1</v>
      </c>
      <c r="O1032">
        <v>0</v>
      </c>
      <c r="P1032">
        <v>19835075</v>
      </c>
      <c r="Q1032">
        <v>0.1931920405043917</v>
      </c>
    </row>
    <row r="1033" spans="1:17" x14ac:dyDescent="0.25">
      <c r="A1033" t="str">
        <f t="shared" ca="1" si="16"/>
        <v>CUNDINAMARCA;GRANADA;PEQUEÑO</v>
      </c>
      <c r="B1033" t="str">
        <f ca="1">+IFERROR(_xlfn.XLOOKUP(C1033,DIVIPOLA!G:G,DIVIPOLA!F:F),C1033)</f>
        <v>CUNDINAMARCA</v>
      </c>
      <c r="C1033" t="s">
        <v>29</v>
      </c>
      <c r="D1033" t="s">
        <v>185</v>
      </c>
      <c r="E1033" t="s">
        <v>336</v>
      </c>
      <c r="F1033">
        <v>1</v>
      </c>
      <c r="G1033">
        <v>0.25706940874035988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2</v>
      </c>
      <c r="P1033">
        <v>650000</v>
      </c>
      <c r="Q1033">
        <v>6.3309478954757976E-3</v>
      </c>
    </row>
    <row r="1034" spans="1:17" x14ac:dyDescent="0.25">
      <c r="A1034" t="str">
        <f t="shared" ca="1" si="16"/>
        <v>CUNDINAMARCA;GUADUAS;PEQUEÑO</v>
      </c>
      <c r="B1034" t="str">
        <f ca="1">+IFERROR(_xlfn.XLOOKUP(C1034,DIVIPOLA!G:G,DIVIPOLA!F:F),C1034)</f>
        <v>CUNDINAMARCA</v>
      </c>
      <c r="C1034" t="s">
        <v>29</v>
      </c>
      <c r="D1034" t="s">
        <v>186</v>
      </c>
      <c r="E1034" t="s">
        <v>336</v>
      </c>
      <c r="F1034">
        <v>1</v>
      </c>
      <c r="G1034">
        <v>0.25706940874035988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1</v>
      </c>
      <c r="O1034">
        <v>0</v>
      </c>
      <c r="P1034">
        <v>213525</v>
      </c>
      <c r="Q1034">
        <v>2.0797163836637992E-3</v>
      </c>
    </row>
    <row r="1035" spans="1:17" x14ac:dyDescent="0.25">
      <c r="A1035" t="str">
        <f t="shared" ca="1" si="16"/>
        <v>CUNDINAMARCA;LA CALERA;PEQUEÑO</v>
      </c>
      <c r="B1035" t="str">
        <f ca="1">+IFERROR(_xlfn.XLOOKUP(C1035,DIVIPOLA!G:G,DIVIPOLA!F:F),C1035)</f>
        <v>CUNDINAMARCA</v>
      </c>
      <c r="C1035" t="s">
        <v>29</v>
      </c>
      <c r="D1035" t="s">
        <v>189</v>
      </c>
      <c r="E1035" t="s">
        <v>336</v>
      </c>
      <c r="F1035">
        <v>1</v>
      </c>
      <c r="G1035">
        <v>0.25706940874035988</v>
      </c>
      <c r="H1035">
        <v>0</v>
      </c>
      <c r="I1035">
        <v>0</v>
      </c>
      <c r="J1035">
        <v>19</v>
      </c>
      <c r="K1035">
        <v>0</v>
      </c>
      <c r="L1035">
        <v>19</v>
      </c>
      <c r="M1035">
        <v>5</v>
      </c>
      <c r="N1035">
        <v>6</v>
      </c>
      <c r="O1035">
        <v>0</v>
      </c>
      <c r="P1035">
        <v>15809625</v>
      </c>
      <c r="Q1035">
        <v>0.1539844801877101</v>
      </c>
    </row>
    <row r="1036" spans="1:17" x14ac:dyDescent="0.25">
      <c r="A1036" t="str">
        <f t="shared" ca="1" si="16"/>
        <v>CUNDINAMARCA;LA MESA;PEQUEÑO</v>
      </c>
      <c r="B1036" t="str">
        <f ca="1">+IFERROR(_xlfn.XLOOKUP(C1036,DIVIPOLA!G:G,DIVIPOLA!F:F),C1036)</f>
        <v>CUNDINAMARCA</v>
      </c>
      <c r="C1036" t="s">
        <v>29</v>
      </c>
      <c r="D1036" t="s">
        <v>190</v>
      </c>
      <c r="E1036" t="s">
        <v>336</v>
      </c>
      <c r="F1036">
        <v>1</v>
      </c>
      <c r="G1036">
        <v>0.25706940874035988</v>
      </c>
      <c r="H1036">
        <v>0</v>
      </c>
      <c r="I1036">
        <v>0</v>
      </c>
      <c r="J1036">
        <v>4</v>
      </c>
      <c r="K1036">
        <v>10</v>
      </c>
      <c r="L1036">
        <v>0</v>
      </c>
      <c r="M1036">
        <v>0</v>
      </c>
      <c r="N1036">
        <v>5</v>
      </c>
      <c r="O1036">
        <v>8</v>
      </c>
      <c r="P1036">
        <v>10335000</v>
      </c>
      <c r="Q1036">
        <v>0.1006620715380652</v>
      </c>
    </row>
    <row r="1037" spans="1:17" x14ac:dyDescent="0.25">
      <c r="A1037" t="str">
        <f t="shared" ca="1" si="16"/>
        <v>CUNDINAMARCA;MADRID;PEQUEÑO</v>
      </c>
      <c r="B1037" t="str">
        <f ca="1">+IFERROR(_xlfn.XLOOKUP(C1037,DIVIPOLA!G:G,DIVIPOLA!F:F),C1037)</f>
        <v>CUNDINAMARCA</v>
      </c>
      <c r="C1037" t="s">
        <v>29</v>
      </c>
      <c r="D1037" t="s">
        <v>191</v>
      </c>
      <c r="E1037" t="s">
        <v>336</v>
      </c>
      <c r="F1037">
        <v>2</v>
      </c>
      <c r="G1037">
        <v>0.51413881748071977</v>
      </c>
      <c r="H1037">
        <v>0</v>
      </c>
      <c r="I1037">
        <v>0</v>
      </c>
      <c r="J1037">
        <v>0</v>
      </c>
      <c r="K1037">
        <v>1</v>
      </c>
      <c r="L1037">
        <v>1</v>
      </c>
      <c r="M1037">
        <v>0</v>
      </c>
      <c r="N1037">
        <v>1</v>
      </c>
      <c r="O1037">
        <v>2</v>
      </c>
      <c r="P1037">
        <v>1625000</v>
      </c>
      <c r="Q1037">
        <v>1.5827369738689489E-2</v>
      </c>
    </row>
    <row r="1038" spans="1:17" x14ac:dyDescent="0.25">
      <c r="A1038" t="str">
        <f t="shared" ca="1" si="16"/>
        <v>CUNDINAMARCA;MANTA;PEQUEÑO</v>
      </c>
      <c r="B1038" t="str">
        <f ca="1">+IFERROR(_xlfn.XLOOKUP(C1038,DIVIPOLA!G:G,DIVIPOLA!F:F),C1038)</f>
        <v>CUNDINAMARCA</v>
      </c>
      <c r="C1038" t="s">
        <v>29</v>
      </c>
      <c r="D1038" t="s">
        <v>192</v>
      </c>
      <c r="E1038" t="s">
        <v>336</v>
      </c>
      <c r="F1038">
        <v>1</v>
      </c>
      <c r="G1038">
        <v>0.25706940874035988</v>
      </c>
      <c r="H1038">
        <v>0</v>
      </c>
      <c r="I1038">
        <v>0</v>
      </c>
      <c r="J1038">
        <v>0</v>
      </c>
      <c r="K1038">
        <v>9</v>
      </c>
      <c r="L1038">
        <v>4</v>
      </c>
      <c r="M1038">
        <v>12</v>
      </c>
      <c r="N1038">
        <v>3</v>
      </c>
      <c r="O1038">
        <v>0</v>
      </c>
      <c r="P1038">
        <v>11664250</v>
      </c>
      <c r="Q1038">
        <v>0.11360885998431321</v>
      </c>
    </row>
    <row r="1039" spans="1:17" x14ac:dyDescent="0.25">
      <c r="A1039" t="str">
        <f t="shared" ca="1" si="16"/>
        <v>CUNDINAMARCA;MOSQUERA;PEQUEÑO</v>
      </c>
      <c r="B1039" t="str">
        <f ca="1">+IFERROR(_xlfn.XLOOKUP(C1039,DIVIPOLA!G:G,DIVIPOLA!F:F),C1039)</f>
        <v>CUNDINAMARCA</v>
      </c>
      <c r="C1039" t="s">
        <v>29</v>
      </c>
      <c r="D1039" t="s">
        <v>193</v>
      </c>
      <c r="E1039" t="s">
        <v>336</v>
      </c>
      <c r="F1039">
        <v>15</v>
      </c>
      <c r="G1039">
        <v>3.8560411311053979</v>
      </c>
      <c r="H1039">
        <v>0</v>
      </c>
      <c r="I1039">
        <v>0</v>
      </c>
      <c r="J1039">
        <v>120</v>
      </c>
      <c r="K1039">
        <v>42</v>
      </c>
      <c r="L1039">
        <v>37</v>
      </c>
      <c r="M1039">
        <v>23</v>
      </c>
      <c r="N1039">
        <v>107</v>
      </c>
      <c r="O1039">
        <v>18</v>
      </c>
      <c r="P1039">
        <v>115914825</v>
      </c>
      <c r="Q1039">
        <v>1.129001103674147</v>
      </c>
    </row>
    <row r="1040" spans="1:17" x14ac:dyDescent="0.25">
      <c r="A1040" t="str">
        <f t="shared" ca="1" si="16"/>
        <v>CUNDINAMARCA;PACHO;PEQUEÑO</v>
      </c>
      <c r="B1040" t="str">
        <f ca="1">+IFERROR(_xlfn.XLOOKUP(C1040,DIVIPOLA!G:G,DIVIPOLA!F:F),C1040)</f>
        <v>CUNDINAMARCA</v>
      </c>
      <c r="C1040" t="s">
        <v>29</v>
      </c>
      <c r="D1040" t="s">
        <v>194</v>
      </c>
      <c r="E1040" t="s">
        <v>336</v>
      </c>
      <c r="F1040">
        <v>1</v>
      </c>
      <c r="G1040">
        <v>0.25706940874035988</v>
      </c>
      <c r="H1040">
        <v>0</v>
      </c>
      <c r="I1040">
        <v>0</v>
      </c>
      <c r="J1040">
        <v>1</v>
      </c>
      <c r="K1040">
        <v>0</v>
      </c>
      <c r="L1040">
        <v>0</v>
      </c>
      <c r="M1040">
        <v>6</v>
      </c>
      <c r="N1040">
        <v>0</v>
      </c>
      <c r="O1040">
        <v>0</v>
      </c>
      <c r="P1040">
        <v>2989350</v>
      </c>
      <c r="Q1040">
        <v>2.9116029371293189E-2</v>
      </c>
    </row>
    <row r="1041" spans="1:17" x14ac:dyDescent="0.25">
      <c r="A1041" t="str">
        <f t="shared" ca="1" si="16"/>
        <v>CUNDINAMARCA;SIBATÉ;PEQUEÑO</v>
      </c>
      <c r="B1041" t="str">
        <f ca="1">+IFERROR(_xlfn.XLOOKUP(C1041,DIVIPOLA!G:G,DIVIPOLA!F:F),C1041)</f>
        <v>CUNDINAMARCA</v>
      </c>
      <c r="C1041" t="s">
        <v>29</v>
      </c>
      <c r="D1041" t="s">
        <v>198</v>
      </c>
      <c r="E1041" t="s">
        <v>336</v>
      </c>
      <c r="F1041">
        <v>1</v>
      </c>
      <c r="G1041">
        <v>0.25706940874035988</v>
      </c>
      <c r="H1041">
        <v>0</v>
      </c>
      <c r="I1041">
        <v>0</v>
      </c>
      <c r="J1041">
        <v>9</v>
      </c>
      <c r="K1041">
        <v>4</v>
      </c>
      <c r="L1041">
        <v>6</v>
      </c>
      <c r="M1041">
        <v>0</v>
      </c>
      <c r="N1041">
        <v>0</v>
      </c>
      <c r="O1041">
        <v>0</v>
      </c>
      <c r="P1041">
        <v>7471100</v>
      </c>
      <c r="Q1041">
        <v>7.276791511059881E-2</v>
      </c>
    </row>
    <row r="1042" spans="1:17" x14ac:dyDescent="0.25">
      <c r="A1042" t="str">
        <f t="shared" ca="1" si="16"/>
        <v>CUNDINAMARCA;SIMIJACA;PEQUEÑO</v>
      </c>
      <c r="B1042" t="str">
        <f ca="1">+IFERROR(_xlfn.XLOOKUP(C1042,DIVIPOLA!G:G,DIVIPOLA!F:F),C1042)</f>
        <v>CUNDINAMARCA</v>
      </c>
      <c r="C1042" t="s">
        <v>29</v>
      </c>
      <c r="D1042" t="s">
        <v>199</v>
      </c>
      <c r="E1042" t="s">
        <v>336</v>
      </c>
      <c r="F1042">
        <v>1</v>
      </c>
      <c r="G1042">
        <v>0.25706940874035988</v>
      </c>
      <c r="H1042">
        <v>0</v>
      </c>
      <c r="I1042">
        <v>0</v>
      </c>
      <c r="J1042">
        <v>16</v>
      </c>
      <c r="K1042">
        <v>0</v>
      </c>
      <c r="L1042">
        <v>3</v>
      </c>
      <c r="M1042">
        <v>19</v>
      </c>
      <c r="N1042">
        <v>20</v>
      </c>
      <c r="O1042">
        <v>0</v>
      </c>
      <c r="P1042">
        <v>18824000</v>
      </c>
      <c r="Q1042">
        <v>0.18334425105297911</v>
      </c>
    </row>
    <row r="1043" spans="1:17" x14ac:dyDescent="0.25">
      <c r="A1043" t="str">
        <f t="shared" ca="1" si="16"/>
        <v>CUNDINAMARCA;SOACHA;PEQUEÑO</v>
      </c>
      <c r="B1043" t="str">
        <f ca="1">+IFERROR(_xlfn.XLOOKUP(C1043,DIVIPOLA!G:G,DIVIPOLA!F:F),C1043)</f>
        <v>CUNDINAMARCA</v>
      </c>
      <c r="C1043" t="s">
        <v>29</v>
      </c>
      <c r="D1043" t="s">
        <v>200</v>
      </c>
      <c r="E1043" t="s">
        <v>336</v>
      </c>
      <c r="F1043">
        <v>7</v>
      </c>
      <c r="G1043">
        <v>1.7994858611825191</v>
      </c>
      <c r="H1043">
        <v>0</v>
      </c>
      <c r="I1043">
        <v>0</v>
      </c>
      <c r="J1043">
        <v>35</v>
      </c>
      <c r="K1043">
        <v>4</v>
      </c>
      <c r="L1043">
        <v>7</v>
      </c>
      <c r="M1043">
        <v>0</v>
      </c>
      <c r="N1043">
        <v>71</v>
      </c>
      <c r="O1043">
        <v>2</v>
      </c>
      <c r="P1043">
        <v>32384625</v>
      </c>
      <c r="Q1043">
        <v>0.31542365152234292</v>
      </c>
    </row>
    <row r="1044" spans="1:17" x14ac:dyDescent="0.25">
      <c r="A1044" t="str">
        <f t="shared" ca="1" si="16"/>
        <v>CUNDINAMARCA;SOPÓ;PEQUEÑO</v>
      </c>
      <c r="B1044" t="str">
        <f ca="1">+IFERROR(_xlfn.XLOOKUP(C1044,DIVIPOLA!G:G,DIVIPOLA!F:F),C1044)</f>
        <v>CUNDINAMARCA</v>
      </c>
      <c r="C1044" t="s">
        <v>29</v>
      </c>
      <c r="D1044" t="s">
        <v>201</v>
      </c>
      <c r="E1044" t="s">
        <v>336</v>
      </c>
      <c r="F1044">
        <v>4</v>
      </c>
      <c r="G1044">
        <v>1.02827763496144</v>
      </c>
      <c r="H1044">
        <v>0</v>
      </c>
      <c r="I1044">
        <v>0</v>
      </c>
      <c r="J1044">
        <v>2</v>
      </c>
      <c r="K1044">
        <v>6</v>
      </c>
      <c r="L1044">
        <v>1</v>
      </c>
      <c r="M1044">
        <v>0</v>
      </c>
      <c r="N1044">
        <v>6</v>
      </c>
      <c r="O1044">
        <v>2</v>
      </c>
      <c r="P1044">
        <v>5980000</v>
      </c>
      <c r="Q1044">
        <v>5.824472063837733E-2</v>
      </c>
    </row>
    <row r="1045" spans="1:17" x14ac:dyDescent="0.25">
      <c r="A1045" t="str">
        <f t="shared" ca="1" si="16"/>
        <v>CUNDINAMARCA;TABIO;PEQUEÑO</v>
      </c>
      <c r="B1045" t="str">
        <f ca="1">+IFERROR(_xlfn.XLOOKUP(C1045,DIVIPOLA!G:G,DIVIPOLA!F:F),C1045)</f>
        <v>CUNDINAMARCA</v>
      </c>
      <c r="C1045" t="s">
        <v>29</v>
      </c>
      <c r="D1045" t="s">
        <v>203</v>
      </c>
      <c r="E1045" t="s">
        <v>336</v>
      </c>
      <c r="F1045">
        <v>2</v>
      </c>
      <c r="G1045">
        <v>0.51413881748071977</v>
      </c>
      <c r="H1045">
        <v>0</v>
      </c>
      <c r="I1045">
        <v>0</v>
      </c>
      <c r="J1045">
        <v>9</v>
      </c>
      <c r="K1045">
        <v>0</v>
      </c>
      <c r="L1045">
        <v>16</v>
      </c>
      <c r="M1045">
        <v>4</v>
      </c>
      <c r="N1045">
        <v>3</v>
      </c>
      <c r="O1045">
        <v>0</v>
      </c>
      <c r="P1045">
        <v>9815000</v>
      </c>
      <c r="Q1045">
        <v>9.5597313221684535E-2</v>
      </c>
    </row>
    <row r="1046" spans="1:17" x14ac:dyDescent="0.25">
      <c r="A1046" t="str">
        <f t="shared" ca="1" si="16"/>
        <v>CUNDINAMARCA;TENJO;PEQUEÑO</v>
      </c>
      <c r="B1046" t="str">
        <f ca="1">+IFERROR(_xlfn.XLOOKUP(C1046,DIVIPOLA!G:G,DIVIPOLA!F:F),C1046)</f>
        <v>CUNDINAMARCA</v>
      </c>
      <c r="C1046" t="s">
        <v>29</v>
      </c>
      <c r="D1046" t="s">
        <v>204</v>
      </c>
      <c r="E1046" t="s">
        <v>336</v>
      </c>
      <c r="F1046">
        <v>2</v>
      </c>
      <c r="G1046">
        <v>0.51413881748071977</v>
      </c>
      <c r="H1046">
        <v>0</v>
      </c>
      <c r="I1046">
        <v>0</v>
      </c>
      <c r="J1046">
        <v>24</v>
      </c>
      <c r="K1046">
        <v>23</v>
      </c>
      <c r="L1046">
        <v>0</v>
      </c>
      <c r="M1046">
        <v>3</v>
      </c>
      <c r="N1046">
        <v>2</v>
      </c>
      <c r="O1046">
        <v>2</v>
      </c>
      <c r="P1046">
        <v>23530000</v>
      </c>
      <c r="Q1046">
        <v>0.22918031381622381</v>
      </c>
    </row>
    <row r="1047" spans="1:17" x14ac:dyDescent="0.25">
      <c r="A1047" t="str">
        <f t="shared" ca="1" si="16"/>
        <v>CUNDINAMARCA;TOCAIMA;PEQUEÑO</v>
      </c>
      <c r="B1047" t="str">
        <f ca="1">+IFERROR(_xlfn.XLOOKUP(C1047,DIVIPOLA!G:G,DIVIPOLA!F:F),C1047)</f>
        <v>CUNDINAMARCA</v>
      </c>
      <c r="C1047" t="s">
        <v>29</v>
      </c>
      <c r="D1047" t="s">
        <v>205</v>
      </c>
      <c r="E1047" t="s">
        <v>336</v>
      </c>
      <c r="F1047">
        <v>2</v>
      </c>
      <c r="G1047">
        <v>0.51413881748071977</v>
      </c>
      <c r="H1047">
        <v>0</v>
      </c>
      <c r="I1047">
        <v>0</v>
      </c>
      <c r="J1047">
        <v>0</v>
      </c>
      <c r="K1047">
        <v>5</v>
      </c>
      <c r="L1047">
        <v>0</v>
      </c>
      <c r="M1047">
        <v>0</v>
      </c>
      <c r="N1047">
        <v>1</v>
      </c>
      <c r="O1047">
        <v>0</v>
      </c>
      <c r="P1047">
        <v>2795000</v>
      </c>
      <c r="Q1047">
        <v>2.722307595054593E-2</v>
      </c>
    </row>
    <row r="1048" spans="1:17" x14ac:dyDescent="0.25">
      <c r="A1048" t="str">
        <f t="shared" ca="1" si="16"/>
        <v>CUNDINAMARCA;TOCANCIPÁ;PEQUEÑO</v>
      </c>
      <c r="B1048" t="str">
        <f ca="1">+IFERROR(_xlfn.XLOOKUP(C1048,DIVIPOLA!G:G,DIVIPOLA!F:F),C1048)</f>
        <v>CUNDINAMARCA</v>
      </c>
      <c r="C1048" t="s">
        <v>29</v>
      </c>
      <c r="D1048" t="s">
        <v>206</v>
      </c>
      <c r="E1048" t="s">
        <v>336</v>
      </c>
      <c r="F1048">
        <v>4</v>
      </c>
      <c r="G1048">
        <v>1.02827763496144</v>
      </c>
      <c r="H1048">
        <v>0</v>
      </c>
      <c r="I1048">
        <v>0</v>
      </c>
      <c r="J1048">
        <v>5</v>
      </c>
      <c r="K1048">
        <v>4</v>
      </c>
      <c r="L1048">
        <v>6</v>
      </c>
      <c r="M1048">
        <v>3</v>
      </c>
      <c r="N1048">
        <v>0</v>
      </c>
      <c r="O1048">
        <v>4</v>
      </c>
      <c r="P1048">
        <v>8134100</v>
      </c>
      <c r="Q1048">
        <v>7.9225481963984129E-2</v>
      </c>
    </row>
    <row r="1049" spans="1:17" x14ac:dyDescent="0.25">
      <c r="A1049" t="str">
        <f t="shared" ca="1" si="16"/>
        <v>CUNDINAMARCA;UBAQUE;PEQUEÑO</v>
      </c>
      <c r="B1049" t="str">
        <f ca="1">+IFERROR(_xlfn.XLOOKUP(C1049,DIVIPOLA!G:G,DIVIPOLA!F:F),C1049)</f>
        <v>CUNDINAMARCA</v>
      </c>
      <c r="C1049" t="s">
        <v>29</v>
      </c>
      <c r="D1049" t="s">
        <v>207</v>
      </c>
      <c r="E1049" t="s">
        <v>336</v>
      </c>
      <c r="F1049">
        <v>1</v>
      </c>
      <c r="G1049">
        <v>0.25706940874035988</v>
      </c>
      <c r="H1049">
        <v>0</v>
      </c>
      <c r="I1049">
        <v>0</v>
      </c>
      <c r="J1049">
        <v>4</v>
      </c>
      <c r="K1049">
        <v>3</v>
      </c>
      <c r="L1049">
        <v>2</v>
      </c>
      <c r="M1049">
        <v>6</v>
      </c>
      <c r="N1049">
        <v>4</v>
      </c>
      <c r="O1049">
        <v>0</v>
      </c>
      <c r="P1049">
        <v>7235475</v>
      </c>
      <c r="Q1049">
        <v>7.0472946498488828E-2</v>
      </c>
    </row>
    <row r="1050" spans="1:17" x14ac:dyDescent="0.25">
      <c r="A1050" t="str">
        <f t="shared" ca="1" si="16"/>
        <v>CUNDINAMARCA;VILLA DE SAN DIEGO DE UBATÉ;PEQUEÑO</v>
      </c>
      <c r="B1050" t="str">
        <f ca="1">+IFERROR(_xlfn.XLOOKUP(C1050,DIVIPOLA!G:G,DIVIPOLA!F:F),C1050)</f>
        <v>CUNDINAMARCA</v>
      </c>
      <c r="C1050" t="s">
        <v>29</v>
      </c>
      <c r="D1050" t="s">
        <v>208</v>
      </c>
      <c r="E1050" t="s">
        <v>336</v>
      </c>
      <c r="F1050">
        <v>2</v>
      </c>
      <c r="G1050">
        <v>0.51413881748071977</v>
      </c>
      <c r="H1050">
        <v>0</v>
      </c>
      <c r="I1050">
        <v>0</v>
      </c>
      <c r="J1050">
        <v>3</v>
      </c>
      <c r="K1050">
        <v>4</v>
      </c>
      <c r="L1050">
        <v>0</v>
      </c>
      <c r="M1050">
        <v>0</v>
      </c>
      <c r="N1050">
        <v>2</v>
      </c>
      <c r="O1050">
        <v>1</v>
      </c>
      <c r="P1050">
        <v>3965000</v>
      </c>
      <c r="Q1050">
        <v>3.861878216240236E-2</v>
      </c>
    </row>
    <row r="1051" spans="1:17" x14ac:dyDescent="0.25">
      <c r="A1051" t="str">
        <f t="shared" ca="1" si="16"/>
        <v>CUNDINAMARCA;VILLETA;PEQUEÑO</v>
      </c>
      <c r="B1051" t="str">
        <f ca="1">+IFERROR(_xlfn.XLOOKUP(C1051,DIVIPOLA!G:G,DIVIPOLA!F:F),C1051)</f>
        <v>CUNDINAMARCA</v>
      </c>
      <c r="C1051" t="s">
        <v>29</v>
      </c>
      <c r="D1051" t="s">
        <v>210</v>
      </c>
      <c r="E1051" t="s">
        <v>336</v>
      </c>
      <c r="F1051">
        <v>1</v>
      </c>
      <c r="G1051">
        <v>0.25706940874035988</v>
      </c>
      <c r="H1051">
        <v>0</v>
      </c>
      <c r="I1051">
        <v>0</v>
      </c>
      <c r="J1051">
        <v>2</v>
      </c>
      <c r="K1051">
        <v>0</v>
      </c>
      <c r="L1051">
        <v>0</v>
      </c>
      <c r="M1051">
        <v>0</v>
      </c>
      <c r="N1051">
        <v>15</v>
      </c>
      <c r="O1051">
        <v>0</v>
      </c>
      <c r="P1051">
        <v>3705000</v>
      </c>
      <c r="Q1051">
        <v>3.6086403004212043E-2</v>
      </c>
    </row>
    <row r="1052" spans="1:17" x14ac:dyDescent="0.25">
      <c r="A1052" t="str">
        <f t="shared" ca="1" si="16"/>
        <v>CUNDINAMARCA;ZIPAQUIRÁ;PEQUEÑO</v>
      </c>
      <c r="B1052" t="str">
        <f ca="1">+IFERROR(_xlfn.XLOOKUP(C1052,DIVIPOLA!G:G,DIVIPOLA!F:F),C1052)</f>
        <v>CUNDINAMARCA</v>
      </c>
      <c r="C1052" t="s">
        <v>29</v>
      </c>
      <c r="D1052" t="s">
        <v>211</v>
      </c>
      <c r="E1052" t="s">
        <v>336</v>
      </c>
      <c r="F1052">
        <v>6</v>
      </c>
      <c r="G1052">
        <v>1.5424164524421591</v>
      </c>
      <c r="H1052">
        <v>0</v>
      </c>
      <c r="I1052">
        <v>0</v>
      </c>
      <c r="J1052">
        <v>41</v>
      </c>
      <c r="K1052">
        <v>16</v>
      </c>
      <c r="L1052">
        <v>54</v>
      </c>
      <c r="M1052">
        <v>8</v>
      </c>
      <c r="N1052">
        <v>5</v>
      </c>
      <c r="O1052">
        <v>0</v>
      </c>
      <c r="P1052">
        <v>44211050</v>
      </c>
      <c r="Q1052">
        <v>0.43061208300657727</v>
      </c>
    </row>
    <row r="1053" spans="1:17" x14ac:dyDescent="0.25">
      <c r="A1053" t="str">
        <f t="shared" ca="1" si="16"/>
        <v>CÓRDOBA;CERETÉ;PEQUEÑO</v>
      </c>
      <c r="B1053" t="str">
        <f ca="1">+IFERROR(_xlfn.XLOOKUP(C1053,DIVIPOLA!G:G,DIVIPOLA!F:F),C1053)</f>
        <v>CÓRDOBA</v>
      </c>
      <c r="C1053" t="s">
        <v>30</v>
      </c>
      <c r="D1053" t="s">
        <v>213</v>
      </c>
      <c r="E1053" t="s">
        <v>336</v>
      </c>
      <c r="F1053">
        <v>3</v>
      </c>
      <c r="G1053">
        <v>3.333333333333333</v>
      </c>
      <c r="H1053">
        <v>0</v>
      </c>
      <c r="I1053">
        <v>0</v>
      </c>
      <c r="J1053">
        <v>0</v>
      </c>
      <c r="K1053">
        <v>29</v>
      </c>
      <c r="L1053">
        <v>4</v>
      </c>
      <c r="M1053">
        <v>18</v>
      </c>
      <c r="N1053">
        <v>0</v>
      </c>
      <c r="O1053">
        <v>4</v>
      </c>
      <c r="P1053">
        <v>24761100</v>
      </c>
      <c r="Q1053">
        <v>0.32193811239674702</v>
      </c>
    </row>
    <row r="1054" spans="1:17" x14ac:dyDescent="0.25">
      <c r="A1054" t="str">
        <f t="shared" ca="1" si="16"/>
        <v>CÓRDOBA;CHINÚ;PEQUEÑO</v>
      </c>
      <c r="B1054" t="str">
        <f ca="1">+IFERROR(_xlfn.XLOOKUP(C1054,DIVIPOLA!G:G,DIVIPOLA!F:F),C1054)</f>
        <v>CÓRDOBA</v>
      </c>
      <c r="C1054" t="s">
        <v>30</v>
      </c>
      <c r="D1054" t="s">
        <v>214</v>
      </c>
      <c r="E1054" t="s">
        <v>336</v>
      </c>
      <c r="F1054">
        <v>1</v>
      </c>
      <c r="G1054">
        <v>1.1111111111111109</v>
      </c>
      <c r="H1054">
        <v>0</v>
      </c>
      <c r="I1054">
        <v>0</v>
      </c>
      <c r="J1054">
        <v>4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1560000</v>
      </c>
      <c r="Q1054">
        <v>2.0282760270703859E-2</v>
      </c>
    </row>
    <row r="1055" spans="1:17" x14ac:dyDescent="0.25">
      <c r="A1055" t="str">
        <f t="shared" ca="1" si="16"/>
        <v>CÓRDOBA;LORICA;PEQUEÑO</v>
      </c>
      <c r="B1055" t="str">
        <f ca="1">+IFERROR(_xlfn.XLOOKUP(C1055,DIVIPOLA!G:G,DIVIPOLA!F:F),C1055)</f>
        <v>CÓRDOBA</v>
      </c>
      <c r="C1055" t="s">
        <v>30</v>
      </c>
      <c r="D1055" t="s">
        <v>216</v>
      </c>
      <c r="E1055" t="s">
        <v>336</v>
      </c>
      <c r="F1055">
        <v>1</v>
      </c>
      <c r="G1055">
        <v>1.1111111111111109</v>
      </c>
      <c r="H1055">
        <v>0</v>
      </c>
      <c r="I1055">
        <v>0</v>
      </c>
      <c r="J1055">
        <v>3</v>
      </c>
      <c r="K1055">
        <v>2</v>
      </c>
      <c r="L1055">
        <v>19</v>
      </c>
      <c r="M1055">
        <v>2</v>
      </c>
      <c r="N1055">
        <v>2</v>
      </c>
      <c r="O1055">
        <v>8</v>
      </c>
      <c r="P1055">
        <v>10920000</v>
      </c>
      <c r="Q1055">
        <v>0.14197932189492701</v>
      </c>
    </row>
    <row r="1056" spans="1:17" x14ac:dyDescent="0.25">
      <c r="A1056" t="str">
        <f t="shared" ca="1" si="16"/>
        <v>CÓRDOBA;MONTERÍA;PEQUEÑO</v>
      </c>
      <c r="B1056" t="str">
        <f ca="1">+IFERROR(_xlfn.XLOOKUP(C1056,DIVIPOLA!G:G,DIVIPOLA!F:F),C1056)</f>
        <v>CÓRDOBA</v>
      </c>
      <c r="C1056" t="s">
        <v>30</v>
      </c>
      <c r="D1056" t="s">
        <v>218</v>
      </c>
      <c r="E1056" t="s">
        <v>336</v>
      </c>
      <c r="F1056">
        <v>22</v>
      </c>
      <c r="G1056">
        <v>24.444444444444439</v>
      </c>
      <c r="H1056">
        <v>0</v>
      </c>
      <c r="I1056">
        <v>5</v>
      </c>
      <c r="J1056">
        <v>221</v>
      </c>
      <c r="K1056">
        <v>259</v>
      </c>
      <c r="L1056">
        <v>252</v>
      </c>
      <c r="M1056">
        <v>316</v>
      </c>
      <c r="N1056">
        <v>260</v>
      </c>
      <c r="O1056">
        <v>190</v>
      </c>
      <c r="P1056">
        <v>537101825</v>
      </c>
      <c r="Q1056">
        <v>6.9832740752772668</v>
      </c>
    </row>
    <row r="1057" spans="1:17" x14ac:dyDescent="0.25">
      <c r="A1057" t="str">
        <f t="shared" ca="1" si="16"/>
        <v>CÓRDOBA;PLANETA RICA;PEQUEÑO</v>
      </c>
      <c r="B1057" t="str">
        <f ca="1">+IFERROR(_xlfn.XLOOKUP(C1057,DIVIPOLA!G:G,DIVIPOLA!F:F),C1057)</f>
        <v>CÓRDOBA</v>
      </c>
      <c r="C1057" t="s">
        <v>30</v>
      </c>
      <c r="D1057" t="s">
        <v>219</v>
      </c>
      <c r="E1057" t="s">
        <v>336</v>
      </c>
      <c r="F1057">
        <v>1</v>
      </c>
      <c r="G1057">
        <v>1.1111111111111109</v>
      </c>
      <c r="H1057">
        <v>0</v>
      </c>
      <c r="I1057">
        <v>0</v>
      </c>
      <c r="J1057">
        <v>37</v>
      </c>
      <c r="K1057">
        <v>30</v>
      </c>
      <c r="L1057">
        <v>0</v>
      </c>
      <c r="M1057">
        <v>11</v>
      </c>
      <c r="N1057">
        <v>29</v>
      </c>
      <c r="O1057">
        <v>6</v>
      </c>
      <c r="P1057">
        <v>42727750</v>
      </c>
      <c r="Q1057">
        <v>0.55553635266446588</v>
      </c>
    </row>
    <row r="1058" spans="1:17" x14ac:dyDescent="0.25">
      <c r="A1058" t="str">
        <f t="shared" ca="1" si="16"/>
        <v>CÓRDOBA;SAHAGÚN;PEQUEÑO</v>
      </c>
      <c r="B1058" t="str">
        <f ca="1">+IFERROR(_xlfn.XLOOKUP(C1058,DIVIPOLA!G:G,DIVIPOLA!F:F),C1058)</f>
        <v>CÓRDOBA</v>
      </c>
      <c r="C1058" t="s">
        <v>30</v>
      </c>
      <c r="D1058" t="s">
        <v>220</v>
      </c>
      <c r="E1058" t="s">
        <v>336</v>
      </c>
      <c r="F1058">
        <v>1</v>
      </c>
      <c r="G1058">
        <v>1.1111111111111109</v>
      </c>
      <c r="H1058">
        <v>0</v>
      </c>
      <c r="I1058">
        <v>0</v>
      </c>
      <c r="J1058">
        <v>0</v>
      </c>
      <c r="K1058">
        <v>3</v>
      </c>
      <c r="L1058">
        <v>1</v>
      </c>
      <c r="M1058">
        <v>0</v>
      </c>
      <c r="N1058">
        <v>3</v>
      </c>
      <c r="O1058">
        <v>1</v>
      </c>
      <c r="P1058">
        <v>2730000</v>
      </c>
      <c r="Q1058">
        <v>3.5494830473731753E-2</v>
      </c>
    </row>
    <row r="1059" spans="1:17" x14ac:dyDescent="0.25">
      <c r="A1059" t="str">
        <f t="shared" ca="1" si="16"/>
        <v>CÓRDOBA;TIERRALTA;PEQUEÑO</v>
      </c>
      <c r="B1059" t="str">
        <f ca="1">+IFERROR(_xlfn.XLOOKUP(C1059,DIVIPOLA!G:G,DIVIPOLA!F:F),C1059)</f>
        <v>CÓRDOBA</v>
      </c>
      <c r="C1059" t="s">
        <v>30</v>
      </c>
      <c r="D1059" t="s">
        <v>221</v>
      </c>
      <c r="E1059" t="s">
        <v>336</v>
      </c>
      <c r="F1059">
        <v>1</v>
      </c>
      <c r="G1059">
        <v>1.1111111111111109</v>
      </c>
      <c r="H1059">
        <v>0</v>
      </c>
      <c r="I1059">
        <v>0</v>
      </c>
      <c r="J1059">
        <v>0</v>
      </c>
      <c r="K1059">
        <v>3</v>
      </c>
      <c r="L1059">
        <v>0</v>
      </c>
      <c r="M1059">
        <v>12</v>
      </c>
      <c r="N1059">
        <v>3</v>
      </c>
      <c r="O1059">
        <v>0</v>
      </c>
      <c r="P1059">
        <v>6825000</v>
      </c>
      <c r="Q1059">
        <v>8.8737076184329397E-2</v>
      </c>
    </row>
    <row r="1060" spans="1:17" x14ac:dyDescent="0.25">
      <c r="A1060" t="str">
        <f t="shared" ca="1" si="16"/>
        <v>CÓRDOBA;VALENCIA;PEQUEÑO</v>
      </c>
      <c r="B1060" t="str">
        <f ca="1">+IFERROR(_xlfn.XLOOKUP(C1060,DIVIPOLA!G:G,DIVIPOLA!F:F),C1060)</f>
        <v>CÓRDOBA</v>
      </c>
      <c r="C1060" t="s">
        <v>30</v>
      </c>
      <c r="D1060" t="s">
        <v>222</v>
      </c>
      <c r="E1060" t="s">
        <v>336</v>
      </c>
      <c r="F1060">
        <v>1</v>
      </c>
      <c r="G1060">
        <v>1.1111111111111109</v>
      </c>
      <c r="H1060">
        <v>0</v>
      </c>
      <c r="I1060">
        <v>0</v>
      </c>
      <c r="J1060">
        <v>11</v>
      </c>
      <c r="K1060">
        <v>37</v>
      </c>
      <c r="L1060">
        <v>11</v>
      </c>
      <c r="M1060">
        <v>18</v>
      </c>
      <c r="N1060">
        <v>55</v>
      </c>
      <c r="O1060">
        <v>26</v>
      </c>
      <c r="P1060">
        <v>53560650</v>
      </c>
      <c r="Q1060">
        <v>0.69638322044427858</v>
      </c>
    </row>
    <row r="1061" spans="1:17" x14ac:dyDescent="0.25">
      <c r="A1061" t="str">
        <f t="shared" ca="1" si="16"/>
        <v>GUAVIARE;SAN JOSÉ DEL GUAVIARE;PEQUEÑO</v>
      </c>
      <c r="B1061" t="str">
        <f ca="1">+IFERROR(_xlfn.XLOOKUP(C1061,DIVIPOLA!G:G,DIVIPOLA!F:F),C1061)</f>
        <v>GUAVIARE</v>
      </c>
      <c r="C1061" t="s">
        <v>31</v>
      </c>
      <c r="D1061" t="s">
        <v>223</v>
      </c>
      <c r="E1061" t="s">
        <v>336</v>
      </c>
      <c r="F1061">
        <v>1</v>
      </c>
      <c r="G1061">
        <v>33.333333333333329</v>
      </c>
      <c r="H1061">
        <v>0</v>
      </c>
      <c r="I1061">
        <v>0</v>
      </c>
      <c r="J1061">
        <v>0</v>
      </c>
      <c r="K1061">
        <v>1</v>
      </c>
      <c r="L1061">
        <v>1</v>
      </c>
      <c r="M1061">
        <v>0</v>
      </c>
      <c r="N1061">
        <v>0</v>
      </c>
      <c r="O1061">
        <v>0</v>
      </c>
      <c r="P1061">
        <v>780000</v>
      </c>
      <c r="Q1061">
        <v>5.741626794258373</v>
      </c>
    </row>
    <row r="1062" spans="1:17" x14ac:dyDescent="0.25">
      <c r="A1062" t="str">
        <f t="shared" ca="1" si="16"/>
        <v>HUILA;GARZÓN;PEQUEÑO</v>
      </c>
      <c r="B1062" t="str">
        <f ca="1">+IFERROR(_xlfn.XLOOKUP(C1062,DIVIPOLA!G:G,DIVIPOLA!F:F),C1062)</f>
        <v>HUILA</v>
      </c>
      <c r="C1062" t="s">
        <v>32</v>
      </c>
      <c r="D1062" t="s">
        <v>225</v>
      </c>
      <c r="E1062" t="s">
        <v>336</v>
      </c>
      <c r="F1062">
        <v>1</v>
      </c>
      <c r="G1062">
        <v>1.1235955056179781</v>
      </c>
      <c r="H1062">
        <v>0</v>
      </c>
      <c r="I1062">
        <v>0</v>
      </c>
      <c r="J1062">
        <v>2</v>
      </c>
      <c r="K1062">
        <v>4</v>
      </c>
      <c r="L1062">
        <v>0</v>
      </c>
      <c r="M1062">
        <v>3</v>
      </c>
      <c r="N1062">
        <v>2</v>
      </c>
      <c r="O1062">
        <v>1</v>
      </c>
      <c r="P1062">
        <v>5177250</v>
      </c>
      <c r="Q1062">
        <v>0.2106785038096704</v>
      </c>
    </row>
    <row r="1063" spans="1:17" x14ac:dyDescent="0.25">
      <c r="A1063" t="str">
        <f t="shared" ca="1" si="16"/>
        <v>HUILA;LA PLATA;PEQUEÑO</v>
      </c>
      <c r="B1063" t="str">
        <f ca="1">+IFERROR(_xlfn.XLOOKUP(C1063,DIVIPOLA!G:G,DIVIPOLA!F:F),C1063)</f>
        <v>HUILA</v>
      </c>
      <c r="C1063" t="s">
        <v>32</v>
      </c>
      <c r="D1063" t="s">
        <v>226</v>
      </c>
      <c r="E1063" t="s">
        <v>336</v>
      </c>
      <c r="F1063">
        <v>1</v>
      </c>
      <c r="G1063">
        <v>1.1235955056179781</v>
      </c>
      <c r="H1063">
        <v>0</v>
      </c>
      <c r="I1063">
        <v>0</v>
      </c>
      <c r="J1063">
        <v>5</v>
      </c>
      <c r="K1063">
        <v>5</v>
      </c>
      <c r="L1063">
        <v>3</v>
      </c>
      <c r="M1063">
        <v>1</v>
      </c>
      <c r="N1063">
        <v>15</v>
      </c>
      <c r="O1063">
        <v>3</v>
      </c>
      <c r="P1063">
        <v>9620000</v>
      </c>
      <c r="Q1063">
        <v>0.39146790412845228</v>
      </c>
    </row>
    <row r="1064" spans="1:17" x14ac:dyDescent="0.25">
      <c r="A1064" t="str">
        <f t="shared" ca="1" si="16"/>
        <v>HUILA;NEIVA;PEQUEÑO</v>
      </c>
      <c r="B1064" t="str">
        <f ca="1">+IFERROR(_xlfn.XLOOKUP(C1064,DIVIPOLA!G:G,DIVIPOLA!F:F),C1064)</f>
        <v>HUILA</v>
      </c>
      <c r="C1064" t="s">
        <v>32</v>
      </c>
      <c r="D1064" t="s">
        <v>227</v>
      </c>
      <c r="E1064" t="s">
        <v>336</v>
      </c>
      <c r="F1064">
        <v>29</v>
      </c>
      <c r="G1064">
        <v>32.584269662921351</v>
      </c>
      <c r="H1064">
        <v>0</v>
      </c>
      <c r="I1064">
        <v>1</v>
      </c>
      <c r="J1064">
        <v>140</v>
      </c>
      <c r="K1064">
        <v>97</v>
      </c>
      <c r="L1064">
        <v>37</v>
      </c>
      <c r="M1064">
        <v>43</v>
      </c>
      <c r="N1064">
        <v>105</v>
      </c>
      <c r="O1064">
        <v>59</v>
      </c>
      <c r="P1064">
        <v>174771025</v>
      </c>
      <c r="Q1064">
        <v>7.1119799229866247</v>
      </c>
    </row>
    <row r="1065" spans="1:17" x14ac:dyDescent="0.25">
      <c r="A1065" t="str">
        <f t="shared" ca="1" si="16"/>
        <v>HUILA;PALERMO;PEQUEÑO</v>
      </c>
      <c r="B1065" t="str">
        <f ca="1">+IFERROR(_xlfn.XLOOKUP(C1065,DIVIPOLA!G:G,DIVIPOLA!F:F),C1065)</f>
        <v>HUILA</v>
      </c>
      <c r="C1065" t="s">
        <v>32</v>
      </c>
      <c r="D1065" t="s">
        <v>228</v>
      </c>
      <c r="E1065" t="s">
        <v>336</v>
      </c>
      <c r="F1065">
        <v>2</v>
      </c>
      <c r="G1065">
        <v>2.2471910112359552</v>
      </c>
      <c r="H1065">
        <v>0</v>
      </c>
      <c r="I1065">
        <v>0</v>
      </c>
      <c r="J1065">
        <v>7</v>
      </c>
      <c r="K1065">
        <v>0</v>
      </c>
      <c r="L1065">
        <v>0</v>
      </c>
      <c r="M1065">
        <v>0</v>
      </c>
      <c r="N1065">
        <v>52</v>
      </c>
      <c r="O1065">
        <v>7</v>
      </c>
      <c r="P1065">
        <v>15830425</v>
      </c>
      <c r="Q1065">
        <v>0.64418953183083727</v>
      </c>
    </row>
    <row r="1066" spans="1:17" x14ac:dyDescent="0.25">
      <c r="A1066" t="str">
        <f t="shared" ca="1" si="16"/>
        <v>HUILA;PALESTINA;PEQUEÑO</v>
      </c>
      <c r="B1066" t="str">
        <f ca="1">+IFERROR(_xlfn.XLOOKUP(C1066,DIVIPOLA!G:G,DIVIPOLA!F:F),C1066)</f>
        <v>HUILA</v>
      </c>
      <c r="C1066" t="s">
        <v>32</v>
      </c>
      <c r="D1066" t="s">
        <v>229</v>
      </c>
      <c r="E1066" t="s">
        <v>336</v>
      </c>
      <c r="F1066">
        <v>1</v>
      </c>
      <c r="G1066">
        <v>1.1235955056179781</v>
      </c>
      <c r="H1066">
        <v>0</v>
      </c>
      <c r="I1066">
        <v>0</v>
      </c>
      <c r="J1066">
        <v>4</v>
      </c>
      <c r="K1066">
        <v>0</v>
      </c>
      <c r="L1066">
        <v>2</v>
      </c>
      <c r="M1066">
        <v>0</v>
      </c>
      <c r="N1066">
        <v>10</v>
      </c>
      <c r="O1066">
        <v>4</v>
      </c>
      <c r="P1066">
        <v>5330000</v>
      </c>
      <c r="Q1066">
        <v>0.21689437931441269</v>
      </c>
    </row>
    <row r="1067" spans="1:17" x14ac:dyDescent="0.25">
      <c r="A1067" t="str">
        <f t="shared" ca="1" si="16"/>
        <v>HUILA;PITALITO;PEQUEÑO</v>
      </c>
      <c r="B1067" t="str">
        <f ca="1">+IFERROR(_xlfn.XLOOKUP(C1067,DIVIPOLA!G:G,DIVIPOLA!F:F),C1067)</f>
        <v>HUILA</v>
      </c>
      <c r="C1067" t="s">
        <v>32</v>
      </c>
      <c r="D1067" t="s">
        <v>230</v>
      </c>
      <c r="E1067" t="s">
        <v>336</v>
      </c>
      <c r="F1067">
        <v>4</v>
      </c>
      <c r="G1067">
        <v>4.4943820224719104</v>
      </c>
      <c r="H1067">
        <v>0</v>
      </c>
      <c r="I1067">
        <v>0</v>
      </c>
      <c r="J1067">
        <v>7</v>
      </c>
      <c r="K1067">
        <v>6</v>
      </c>
      <c r="L1067">
        <v>0</v>
      </c>
      <c r="M1067">
        <v>0</v>
      </c>
      <c r="N1067">
        <v>5</v>
      </c>
      <c r="O1067">
        <v>0</v>
      </c>
      <c r="P1067">
        <v>7288125</v>
      </c>
      <c r="Q1067">
        <v>0.29657661317839668</v>
      </c>
    </row>
    <row r="1068" spans="1:17" x14ac:dyDescent="0.25">
      <c r="A1068" t="str">
        <f t="shared" ca="1" si="16"/>
        <v>HUILA;TIMANÁ;PEQUEÑO</v>
      </c>
      <c r="B1068" t="str">
        <f ca="1">+IFERROR(_xlfn.XLOOKUP(C1068,DIVIPOLA!G:G,DIVIPOLA!F:F),C1068)</f>
        <v>HUILA</v>
      </c>
      <c r="C1068" t="s">
        <v>32</v>
      </c>
      <c r="D1068" t="s">
        <v>232</v>
      </c>
      <c r="E1068" t="s">
        <v>336</v>
      </c>
      <c r="F1068">
        <v>1</v>
      </c>
      <c r="G1068">
        <v>1.1235955056179781</v>
      </c>
      <c r="H1068">
        <v>0</v>
      </c>
      <c r="I1068">
        <v>0</v>
      </c>
      <c r="J1068">
        <v>6</v>
      </c>
      <c r="K1068">
        <v>2</v>
      </c>
      <c r="L1068">
        <v>0</v>
      </c>
      <c r="M1068">
        <v>0</v>
      </c>
      <c r="N1068">
        <v>0</v>
      </c>
      <c r="O1068">
        <v>2</v>
      </c>
      <c r="P1068">
        <v>4030000</v>
      </c>
      <c r="Q1068">
        <v>0.16399331118894619</v>
      </c>
    </row>
    <row r="1069" spans="1:17" x14ac:dyDescent="0.25">
      <c r="A1069" t="str">
        <f t="shared" ca="1" si="16"/>
        <v>LA_GUAJIRA;DIBULLA;PEQUEÑO</v>
      </c>
      <c r="B1069" t="str">
        <f ca="1">+IFERROR(_xlfn.XLOOKUP(C1069,DIVIPOLA!G:G,DIVIPOLA!F:F),C1069)</f>
        <v>LA_GUAJIRA</v>
      </c>
      <c r="C1069" t="s">
        <v>1187</v>
      </c>
      <c r="D1069" t="s">
        <v>233</v>
      </c>
      <c r="E1069" t="s">
        <v>336</v>
      </c>
      <c r="F1069">
        <v>1</v>
      </c>
      <c r="G1069">
        <v>7.6923076923076934</v>
      </c>
      <c r="H1069">
        <v>0</v>
      </c>
      <c r="I1069">
        <v>0</v>
      </c>
      <c r="J1069">
        <v>0</v>
      </c>
      <c r="K1069">
        <v>2</v>
      </c>
      <c r="L1069">
        <v>0</v>
      </c>
      <c r="M1069">
        <v>1</v>
      </c>
      <c r="N1069">
        <v>0</v>
      </c>
      <c r="O1069">
        <v>0</v>
      </c>
      <c r="P1069">
        <v>1430000</v>
      </c>
      <c r="Q1069">
        <v>0.26920584886416549</v>
      </c>
    </row>
    <row r="1070" spans="1:17" x14ac:dyDescent="0.25">
      <c r="A1070" t="str">
        <f t="shared" ca="1" si="16"/>
        <v>LA_GUAJIRA;MAICAO;PEQUEÑO</v>
      </c>
      <c r="B1070" t="str">
        <f ca="1">+IFERROR(_xlfn.XLOOKUP(C1070,DIVIPOLA!G:G,DIVIPOLA!F:F),C1070)</f>
        <v>LA_GUAJIRA</v>
      </c>
      <c r="C1070" t="s">
        <v>1187</v>
      </c>
      <c r="D1070" t="s">
        <v>234</v>
      </c>
      <c r="E1070" t="s">
        <v>336</v>
      </c>
      <c r="F1070">
        <v>1</v>
      </c>
      <c r="G1070">
        <v>7.6923076923076934</v>
      </c>
      <c r="H1070">
        <v>0</v>
      </c>
      <c r="I1070">
        <v>0</v>
      </c>
      <c r="J1070">
        <v>0</v>
      </c>
      <c r="K1070">
        <v>1</v>
      </c>
      <c r="L1070">
        <v>0</v>
      </c>
      <c r="M1070">
        <v>0</v>
      </c>
      <c r="N1070">
        <v>0</v>
      </c>
      <c r="O1070">
        <v>1</v>
      </c>
      <c r="P1070">
        <v>845000</v>
      </c>
      <c r="Q1070">
        <v>0.15907618341973409</v>
      </c>
    </row>
    <row r="1071" spans="1:17" x14ac:dyDescent="0.25">
      <c r="A1071" t="str">
        <f t="shared" ca="1" si="16"/>
        <v>LA_GUAJIRA;RIOHACHA;PEQUEÑO</v>
      </c>
      <c r="B1071" t="str">
        <f ca="1">+IFERROR(_xlfn.XLOOKUP(C1071,DIVIPOLA!G:G,DIVIPOLA!F:F),C1071)</f>
        <v>LA_GUAJIRA</v>
      </c>
      <c r="C1071" t="s">
        <v>1187</v>
      </c>
      <c r="D1071" t="s">
        <v>235</v>
      </c>
      <c r="E1071" t="s">
        <v>336</v>
      </c>
      <c r="F1071">
        <v>5</v>
      </c>
      <c r="G1071">
        <v>38.461538461538467</v>
      </c>
      <c r="H1071">
        <v>0</v>
      </c>
      <c r="I1071">
        <v>0</v>
      </c>
      <c r="J1071">
        <v>8</v>
      </c>
      <c r="K1071">
        <v>36</v>
      </c>
      <c r="L1071">
        <v>5</v>
      </c>
      <c r="M1071">
        <v>24</v>
      </c>
      <c r="N1071">
        <v>10</v>
      </c>
      <c r="O1071">
        <v>14</v>
      </c>
      <c r="P1071">
        <v>39413725</v>
      </c>
      <c r="Q1071">
        <v>7.4198638430236219</v>
      </c>
    </row>
    <row r="1072" spans="1:17" x14ac:dyDescent="0.25">
      <c r="A1072" t="str">
        <f t="shared" ca="1" si="16"/>
        <v>MAGDALENA;SAN SEBASTIÁN DE BUENAVISTA;PEQUEÑO</v>
      </c>
      <c r="B1072" t="str">
        <f ca="1">+IFERROR(_xlfn.XLOOKUP(C1072,DIVIPOLA!G:G,DIVIPOLA!F:F),C1072)</f>
        <v>MAGDALENA</v>
      </c>
      <c r="C1072" t="s">
        <v>33</v>
      </c>
      <c r="D1072" t="s">
        <v>238</v>
      </c>
      <c r="E1072" t="s">
        <v>336</v>
      </c>
      <c r="F1072">
        <v>1</v>
      </c>
      <c r="G1072">
        <v>1.428571428571429</v>
      </c>
      <c r="H1072">
        <v>0</v>
      </c>
      <c r="I1072">
        <v>0</v>
      </c>
      <c r="J1072">
        <v>7</v>
      </c>
      <c r="K1072">
        <v>4</v>
      </c>
      <c r="L1072">
        <v>0</v>
      </c>
      <c r="M1072">
        <v>0</v>
      </c>
      <c r="N1072">
        <v>2</v>
      </c>
      <c r="O1072">
        <v>0</v>
      </c>
      <c r="P1072">
        <v>5484050</v>
      </c>
      <c r="Q1072">
        <v>0.33178008450423419</v>
      </c>
    </row>
    <row r="1073" spans="1:17" x14ac:dyDescent="0.25">
      <c r="A1073" t="str">
        <f t="shared" ca="1" si="16"/>
        <v>MAGDALENA;SANTA MARTA;PEQUEÑO</v>
      </c>
      <c r="B1073" t="str">
        <f ca="1">+IFERROR(_xlfn.XLOOKUP(C1073,DIVIPOLA!G:G,DIVIPOLA!F:F),C1073)</f>
        <v>MAGDALENA</v>
      </c>
      <c r="C1073" t="s">
        <v>33</v>
      </c>
      <c r="D1073" t="s">
        <v>239</v>
      </c>
      <c r="E1073" t="s">
        <v>336</v>
      </c>
      <c r="F1073">
        <v>29</v>
      </c>
      <c r="G1073">
        <v>41.428571428571431</v>
      </c>
      <c r="H1073">
        <v>0</v>
      </c>
      <c r="I1073">
        <v>0</v>
      </c>
      <c r="J1073">
        <v>226</v>
      </c>
      <c r="K1073">
        <v>190</v>
      </c>
      <c r="L1073">
        <v>42</v>
      </c>
      <c r="M1073">
        <v>94</v>
      </c>
      <c r="N1073">
        <v>339</v>
      </c>
      <c r="O1073">
        <v>129</v>
      </c>
      <c r="P1073">
        <v>346749000</v>
      </c>
      <c r="Q1073">
        <v>20.978002119192691</v>
      </c>
    </row>
    <row r="1074" spans="1:17" x14ac:dyDescent="0.25">
      <c r="A1074" t="str">
        <f t="shared" ca="1" si="16"/>
        <v>META;ACACÍAS;PEQUEÑO</v>
      </c>
      <c r="B1074" t="str">
        <f ca="1">+IFERROR(_xlfn.XLOOKUP(C1074,DIVIPOLA!G:G,DIVIPOLA!F:F),C1074)</f>
        <v>META</v>
      </c>
      <c r="C1074" t="s">
        <v>34</v>
      </c>
      <c r="D1074" t="s">
        <v>240</v>
      </c>
      <c r="E1074" t="s">
        <v>336</v>
      </c>
      <c r="F1074">
        <v>1</v>
      </c>
      <c r="G1074">
        <v>0.78740157480314954</v>
      </c>
      <c r="H1074">
        <v>0</v>
      </c>
      <c r="I1074">
        <v>0</v>
      </c>
      <c r="J1074">
        <v>3</v>
      </c>
      <c r="K1074">
        <v>3</v>
      </c>
      <c r="L1074">
        <v>0</v>
      </c>
      <c r="M1074">
        <v>0</v>
      </c>
      <c r="N1074">
        <v>0</v>
      </c>
      <c r="O1074">
        <v>0</v>
      </c>
      <c r="P1074">
        <v>2989350</v>
      </c>
      <c r="Q1074">
        <v>0.16371503189844469</v>
      </c>
    </row>
    <row r="1075" spans="1:17" x14ac:dyDescent="0.25">
      <c r="A1075" t="str">
        <f t="shared" ca="1" si="16"/>
        <v>META;CASTILLA LA NUEVA;PEQUEÑO</v>
      </c>
      <c r="B1075" t="str">
        <f ca="1">+IFERROR(_xlfn.XLOOKUP(C1075,DIVIPOLA!G:G,DIVIPOLA!F:F),C1075)</f>
        <v>META</v>
      </c>
      <c r="C1075" t="s">
        <v>34</v>
      </c>
      <c r="D1075" t="s">
        <v>242</v>
      </c>
      <c r="E1075" t="s">
        <v>336</v>
      </c>
      <c r="F1075">
        <v>2</v>
      </c>
      <c r="G1075">
        <v>1.5748031496062991</v>
      </c>
      <c r="H1075">
        <v>0</v>
      </c>
      <c r="I1075">
        <v>0</v>
      </c>
      <c r="J1075">
        <v>13</v>
      </c>
      <c r="K1075">
        <v>4</v>
      </c>
      <c r="L1075">
        <v>9</v>
      </c>
      <c r="M1075">
        <v>0</v>
      </c>
      <c r="N1075">
        <v>17</v>
      </c>
      <c r="O1075">
        <v>5</v>
      </c>
      <c r="P1075">
        <v>14430000</v>
      </c>
      <c r="Q1075">
        <v>0.79027477889660191</v>
      </c>
    </row>
    <row r="1076" spans="1:17" x14ac:dyDescent="0.25">
      <c r="A1076" t="str">
        <f t="shared" ca="1" si="16"/>
        <v>META;CUMARAL;PEQUEÑO</v>
      </c>
      <c r="B1076" t="str">
        <f ca="1">+IFERROR(_xlfn.XLOOKUP(C1076,DIVIPOLA!G:G,DIVIPOLA!F:F),C1076)</f>
        <v>META</v>
      </c>
      <c r="C1076" t="s">
        <v>34</v>
      </c>
      <c r="D1076" t="s">
        <v>243</v>
      </c>
      <c r="E1076" t="s">
        <v>336</v>
      </c>
      <c r="F1076">
        <v>1</v>
      </c>
      <c r="G1076">
        <v>0.78740157480314954</v>
      </c>
      <c r="H1076">
        <v>0</v>
      </c>
      <c r="I1076">
        <v>0</v>
      </c>
      <c r="J1076">
        <v>3</v>
      </c>
      <c r="K1076">
        <v>1</v>
      </c>
      <c r="L1076">
        <v>6</v>
      </c>
      <c r="M1076">
        <v>3</v>
      </c>
      <c r="N1076">
        <v>6</v>
      </c>
      <c r="O1076">
        <v>0</v>
      </c>
      <c r="P1076">
        <v>5590000</v>
      </c>
      <c r="Q1076">
        <v>0.3061424819148999</v>
      </c>
    </row>
    <row r="1077" spans="1:17" x14ac:dyDescent="0.25">
      <c r="A1077" t="str">
        <f t="shared" ca="1" si="16"/>
        <v>META;GRANADA;PEQUEÑO</v>
      </c>
      <c r="B1077" t="str">
        <f ca="1">+IFERROR(_xlfn.XLOOKUP(C1077,DIVIPOLA!G:G,DIVIPOLA!F:F),C1077)</f>
        <v>META</v>
      </c>
      <c r="C1077" t="s">
        <v>34</v>
      </c>
      <c r="D1077" t="s">
        <v>185</v>
      </c>
      <c r="E1077" t="s">
        <v>336</v>
      </c>
      <c r="F1077">
        <v>1</v>
      </c>
      <c r="G1077">
        <v>0.78740157480314954</v>
      </c>
      <c r="H1077">
        <v>0</v>
      </c>
      <c r="I1077">
        <v>0</v>
      </c>
      <c r="J1077">
        <v>0</v>
      </c>
      <c r="K1077">
        <v>9</v>
      </c>
      <c r="L1077">
        <v>0</v>
      </c>
      <c r="M1077">
        <v>0</v>
      </c>
      <c r="N1077">
        <v>0</v>
      </c>
      <c r="O1077">
        <v>0</v>
      </c>
      <c r="P1077">
        <v>4680000</v>
      </c>
      <c r="Q1077">
        <v>0.25630533369619518</v>
      </c>
    </row>
    <row r="1078" spans="1:17" x14ac:dyDescent="0.25">
      <c r="A1078" t="str">
        <f t="shared" ca="1" si="16"/>
        <v>META;PUERTO GAITÁN;PEQUEÑO</v>
      </c>
      <c r="B1078" t="str">
        <f ca="1">+IFERROR(_xlfn.XLOOKUP(C1078,DIVIPOLA!G:G,DIVIPOLA!F:F),C1078)</f>
        <v>META</v>
      </c>
      <c r="C1078" t="s">
        <v>34</v>
      </c>
      <c r="D1078" t="s">
        <v>244</v>
      </c>
      <c r="E1078" t="s">
        <v>336</v>
      </c>
      <c r="F1078">
        <v>2</v>
      </c>
      <c r="G1078">
        <v>1.5748031496062991</v>
      </c>
      <c r="H1078">
        <v>0</v>
      </c>
      <c r="I1078">
        <v>0</v>
      </c>
      <c r="J1078">
        <v>8</v>
      </c>
      <c r="K1078">
        <v>0</v>
      </c>
      <c r="L1078">
        <v>1</v>
      </c>
      <c r="M1078">
        <v>1</v>
      </c>
      <c r="N1078">
        <v>0</v>
      </c>
      <c r="O1078">
        <v>0</v>
      </c>
      <c r="P1078">
        <v>3770000</v>
      </c>
      <c r="Q1078">
        <v>0.2064681854774906</v>
      </c>
    </row>
    <row r="1079" spans="1:17" x14ac:dyDescent="0.25">
      <c r="A1079" t="str">
        <f t="shared" ca="1" si="16"/>
        <v>META;RESTREPO;PEQUEÑO</v>
      </c>
      <c r="B1079" t="str">
        <f ca="1">+IFERROR(_xlfn.XLOOKUP(C1079,DIVIPOLA!G:G,DIVIPOLA!F:F),C1079)</f>
        <v>META</v>
      </c>
      <c r="C1079" t="s">
        <v>34</v>
      </c>
      <c r="D1079" t="s">
        <v>245</v>
      </c>
      <c r="E1079" t="s">
        <v>336</v>
      </c>
      <c r="F1079">
        <v>1</v>
      </c>
      <c r="G1079">
        <v>0.78740157480314954</v>
      </c>
      <c r="H1079">
        <v>0</v>
      </c>
      <c r="I1079">
        <v>0</v>
      </c>
      <c r="J1079">
        <v>2</v>
      </c>
      <c r="K1079">
        <v>0</v>
      </c>
      <c r="L1079">
        <v>1</v>
      </c>
      <c r="M1079">
        <v>0</v>
      </c>
      <c r="N1079">
        <v>1</v>
      </c>
      <c r="O1079">
        <v>0</v>
      </c>
      <c r="P1079">
        <v>1235000</v>
      </c>
      <c r="Q1079">
        <v>6.7636129725384853E-2</v>
      </c>
    </row>
    <row r="1080" spans="1:17" x14ac:dyDescent="0.25">
      <c r="A1080" t="str">
        <f t="shared" ca="1" si="16"/>
        <v>META;SAN MARTÍN;PEQUEÑO</v>
      </c>
      <c r="B1080" t="str">
        <f ca="1">+IFERROR(_xlfn.XLOOKUP(C1080,DIVIPOLA!G:G,DIVIPOLA!F:F),C1080)</f>
        <v>META</v>
      </c>
      <c r="C1080" t="s">
        <v>34</v>
      </c>
      <c r="D1080" t="s">
        <v>170</v>
      </c>
      <c r="E1080" t="s">
        <v>336</v>
      </c>
      <c r="F1080">
        <v>1</v>
      </c>
      <c r="G1080">
        <v>0.78740157480314954</v>
      </c>
      <c r="H1080">
        <v>0</v>
      </c>
      <c r="I1080">
        <v>0</v>
      </c>
      <c r="J1080">
        <v>5</v>
      </c>
      <c r="K1080">
        <v>11</v>
      </c>
      <c r="L1080">
        <v>0</v>
      </c>
      <c r="M1080">
        <v>0</v>
      </c>
      <c r="N1080">
        <v>3</v>
      </c>
      <c r="O1080">
        <v>0</v>
      </c>
      <c r="P1080">
        <v>8255000</v>
      </c>
      <c r="Q1080">
        <v>0.45209413026967771</v>
      </c>
    </row>
    <row r="1081" spans="1:17" x14ac:dyDescent="0.25">
      <c r="A1081" t="str">
        <f t="shared" ca="1" si="16"/>
        <v>META;VILLAVICENCIO;PEQUEÑO</v>
      </c>
      <c r="B1081" t="str">
        <f ca="1">+IFERROR(_xlfn.XLOOKUP(C1081,DIVIPOLA!G:G,DIVIPOLA!F:F),C1081)</f>
        <v>META</v>
      </c>
      <c r="C1081" t="s">
        <v>34</v>
      </c>
      <c r="D1081" t="s">
        <v>246</v>
      </c>
      <c r="E1081" t="s">
        <v>336</v>
      </c>
      <c r="F1081">
        <v>51</v>
      </c>
      <c r="G1081">
        <v>40.15748031496063</v>
      </c>
      <c r="H1081">
        <v>3</v>
      </c>
      <c r="I1081">
        <v>1</v>
      </c>
      <c r="J1081">
        <v>325</v>
      </c>
      <c r="K1081">
        <v>200</v>
      </c>
      <c r="L1081">
        <v>576</v>
      </c>
      <c r="M1081">
        <v>169</v>
      </c>
      <c r="N1081">
        <v>428</v>
      </c>
      <c r="O1081">
        <v>116</v>
      </c>
      <c r="P1081">
        <v>579934875</v>
      </c>
      <c r="Q1081">
        <v>31.760769585242791</v>
      </c>
    </row>
    <row r="1082" spans="1:17" x14ac:dyDescent="0.25">
      <c r="A1082" t="str">
        <f t="shared" ca="1" si="16"/>
        <v>NARIÑO;IPIALES;PEQUEÑO</v>
      </c>
      <c r="B1082" t="str">
        <f ca="1">+IFERROR(_xlfn.XLOOKUP(C1082,DIVIPOLA!G:G,DIVIPOLA!F:F),C1082)</f>
        <v>NARIÑO</v>
      </c>
      <c r="C1082" t="s">
        <v>35</v>
      </c>
      <c r="D1082" t="s">
        <v>249</v>
      </c>
      <c r="E1082" t="s">
        <v>336</v>
      </c>
      <c r="F1082">
        <v>6</v>
      </c>
      <c r="G1082">
        <v>6.8965517241379306</v>
      </c>
      <c r="H1082">
        <v>0</v>
      </c>
      <c r="I1082">
        <v>0</v>
      </c>
      <c r="J1082">
        <v>17</v>
      </c>
      <c r="K1082">
        <v>49</v>
      </c>
      <c r="L1082">
        <v>17</v>
      </c>
      <c r="M1082">
        <v>22</v>
      </c>
      <c r="N1082">
        <v>1</v>
      </c>
      <c r="O1082">
        <v>1</v>
      </c>
      <c r="P1082">
        <v>46074600</v>
      </c>
      <c r="Q1082">
        <v>4.2677513657328179</v>
      </c>
    </row>
    <row r="1083" spans="1:17" x14ac:dyDescent="0.25">
      <c r="A1083" t="str">
        <f t="shared" ca="1" si="16"/>
        <v>NARIÑO;LA UNIÓN;PEQUEÑO</v>
      </c>
      <c r="B1083" t="str">
        <f ca="1">+IFERROR(_xlfn.XLOOKUP(C1083,DIVIPOLA!G:G,DIVIPOLA!F:F),C1083)</f>
        <v>NARIÑO</v>
      </c>
      <c r="C1083" t="s">
        <v>35</v>
      </c>
      <c r="D1083" t="s">
        <v>79</v>
      </c>
      <c r="E1083" t="s">
        <v>336</v>
      </c>
      <c r="F1083">
        <v>2</v>
      </c>
      <c r="G1083">
        <v>2.298850574712644</v>
      </c>
      <c r="H1083">
        <v>0</v>
      </c>
      <c r="I1083">
        <v>0</v>
      </c>
      <c r="J1083">
        <v>13</v>
      </c>
      <c r="K1083">
        <v>52</v>
      </c>
      <c r="L1083">
        <v>0</v>
      </c>
      <c r="M1083">
        <v>5</v>
      </c>
      <c r="N1083">
        <v>2</v>
      </c>
      <c r="O1083">
        <v>4</v>
      </c>
      <c r="P1083">
        <v>36305750</v>
      </c>
      <c r="Q1083">
        <v>3.3628922257915259</v>
      </c>
    </row>
    <row r="1084" spans="1:17" x14ac:dyDescent="0.25">
      <c r="A1084" t="str">
        <f t="shared" ca="1" si="16"/>
        <v>NARIÑO;PASTO;PEQUEÑO</v>
      </c>
      <c r="B1084" t="str">
        <f ca="1">+IFERROR(_xlfn.XLOOKUP(C1084,DIVIPOLA!G:G,DIVIPOLA!F:F),C1084)</f>
        <v>NARIÑO</v>
      </c>
      <c r="C1084" t="s">
        <v>35</v>
      </c>
      <c r="D1084" t="s">
        <v>250</v>
      </c>
      <c r="E1084" t="s">
        <v>336</v>
      </c>
      <c r="F1084">
        <v>35</v>
      </c>
      <c r="G1084">
        <v>40.229885057471257</v>
      </c>
      <c r="H1084">
        <v>2</v>
      </c>
      <c r="I1084">
        <v>0</v>
      </c>
      <c r="J1084">
        <v>133</v>
      </c>
      <c r="K1084">
        <v>261</v>
      </c>
      <c r="L1084">
        <v>162</v>
      </c>
      <c r="M1084">
        <v>115</v>
      </c>
      <c r="N1084">
        <v>137</v>
      </c>
      <c r="O1084">
        <v>116</v>
      </c>
      <c r="P1084">
        <v>344293950</v>
      </c>
      <c r="Q1084">
        <v>31.890911159859151</v>
      </c>
    </row>
    <row r="1085" spans="1:17" x14ac:dyDescent="0.25">
      <c r="A1085" t="str">
        <f t="shared" ca="1" si="16"/>
        <v>NARIÑO;SAN ANDRÉS DE TUMACO;PEQUEÑO</v>
      </c>
      <c r="B1085" t="str">
        <f ca="1">+IFERROR(_xlfn.XLOOKUP(C1085,DIVIPOLA!G:G,DIVIPOLA!F:F),C1085)</f>
        <v>NARIÑO</v>
      </c>
      <c r="C1085" t="s">
        <v>35</v>
      </c>
      <c r="D1085" t="s">
        <v>251</v>
      </c>
      <c r="E1085" t="s">
        <v>336</v>
      </c>
      <c r="F1085">
        <v>1</v>
      </c>
      <c r="G1085">
        <v>1.149425287356322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1</v>
      </c>
      <c r="N1085">
        <v>0</v>
      </c>
      <c r="O1085">
        <v>1</v>
      </c>
      <c r="P1085">
        <v>715000</v>
      </c>
      <c r="Q1085">
        <v>6.6228295557616668E-2</v>
      </c>
    </row>
    <row r="1086" spans="1:17" x14ac:dyDescent="0.25">
      <c r="A1086" t="str">
        <f t="shared" ca="1" si="16"/>
        <v>NARIÑO;TAMINANGO;PEQUEÑO</v>
      </c>
      <c r="B1086" t="str">
        <f ca="1">+IFERROR(_xlfn.XLOOKUP(C1086,DIVIPOLA!G:G,DIVIPOLA!F:F),C1086)</f>
        <v>NARIÑO</v>
      </c>
      <c r="C1086" t="s">
        <v>35</v>
      </c>
      <c r="D1086" t="s">
        <v>252</v>
      </c>
      <c r="E1086" t="s">
        <v>336</v>
      </c>
      <c r="F1086">
        <v>1</v>
      </c>
      <c r="G1086">
        <v>1.149425287356322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4</v>
      </c>
      <c r="N1086">
        <v>0</v>
      </c>
      <c r="O1086">
        <v>3</v>
      </c>
      <c r="P1086">
        <v>2535000</v>
      </c>
      <c r="Q1086">
        <v>0.23480941152245899</v>
      </c>
    </row>
    <row r="1087" spans="1:17" x14ac:dyDescent="0.25">
      <c r="A1087" t="str">
        <f t="shared" ca="1" si="16"/>
        <v>NARIÑO;TÚQUERRES;PEQUEÑO</v>
      </c>
      <c r="B1087" t="str">
        <f ca="1">+IFERROR(_xlfn.XLOOKUP(C1087,DIVIPOLA!G:G,DIVIPOLA!F:F),C1087)</f>
        <v>NARIÑO</v>
      </c>
      <c r="C1087" t="s">
        <v>35</v>
      </c>
      <c r="D1087" t="s">
        <v>253</v>
      </c>
      <c r="E1087" t="s">
        <v>336</v>
      </c>
      <c r="F1087">
        <v>1</v>
      </c>
      <c r="G1087">
        <v>1.149425287356322</v>
      </c>
      <c r="H1087">
        <v>0</v>
      </c>
      <c r="I1087">
        <v>0</v>
      </c>
      <c r="J1087">
        <v>1</v>
      </c>
      <c r="K1087">
        <v>0</v>
      </c>
      <c r="L1087">
        <v>0</v>
      </c>
      <c r="M1087">
        <v>1</v>
      </c>
      <c r="N1087">
        <v>0</v>
      </c>
      <c r="O1087">
        <v>0</v>
      </c>
      <c r="P1087">
        <v>780000</v>
      </c>
      <c r="Q1087">
        <v>7.2249049699218179E-2</v>
      </c>
    </row>
    <row r="1088" spans="1:17" x14ac:dyDescent="0.25">
      <c r="A1088" t="str">
        <f t="shared" ca="1" si="16"/>
        <v>NORTE_DE_SANTANDER;CUCUTILLA;PEQUEÑO</v>
      </c>
      <c r="B1088" t="str">
        <f ca="1">+IFERROR(_xlfn.XLOOKUP(C1088,DIVIPOLA!G:G,DIVIPOLA!F:F),C1088)</f>
        <v>NORTE_DE_SANTANDER</v>
      </c>
      <c r="C1088" t="s">
        <v>1186</v>
      </c>
      <c r="D1088" t="s">
        <v>255</v>
      </c>
      <c r="E1088" t="s">
        <v>336</v>
      </c>
      <c r="F1088">
        <v>1</v>
      </c>
      <c r="G1088">
        <v>0.36496350364963498</v>
      </c>
      <c r="H1088">
        <v>0</v>
      </c>
      <c r="I1088">
        <v>0</v>
      </c>
      <c r="J1088">
        <v>21</v>
      </c>
      <c r="K1088">
        <v>5</v>
      </c>
      <c r="L1088">
        <v>2</v>
      </c>
      <c r="M1088">
        <v>0</v>
      </c>
      <c r="N1088">
        <v>40</v>
      </c>
      <c r="O1088">
        <v>8</v>
      </c>
      <c r="P1088">
        <v>22061975</v>
      </c>
      <c r="Q1088">
        <v>0.47874712027432659</v>
      </c>
    </row>
    <row r="1089" spans="1:17" x14ac:dyDescent="0.25">
      <c r="A1089" t="str">
        <f t="shared" ca="1" si="16"/>
        <v>NORTE_DE_SANTANDER;LOS PATIOS;PEQUEÑO</v>
      </c>
      <c r="B1089" t="str">
        <f ca="1">+IFERROR(_xlfn.XLOOKUP(C1089,DIVIPOLA!G:G,DIVIPOLA!F:F),C1089)</f>
        <v>NORTE_DE_SANTANDER</v>
      </c>
      <c r="C1089" t="s">
        <v>1186</v>
      </c>
      <c r="D1089" t="s">
        <v>257</v>
      </c>
      <c r="E1089" t="s">
        <v>336</v>
      </c>
      <c r="F1089">
        <v>3</v>
      </c>
      <c r="G1089">
        <v>1.0948905109489051</v>
      </c>
      <c r="H1089">
        <v>0</v>
      </c>
      <c r="I1089">
        <v>0</v>
      </c>
      <c r="J1089">
        <v>2</v>
      </c>
      <c r="K1089">
        <v>4</v>
      </c>
      <c r="L1089">
        <v>0</v>
      </c>
      <c r="M1089">
        <v>0</v>
      </c>
      <c r="N1089">
        <v>3</v>
      </c>
      <c r="O1089">
        <v>4</v>
      </c>
      <c r="P1089">
        <v>4745000</v>
      </c>
      <c r="Q1089">
        <v>0.10296698666831421</v>
      </c>
    </row>
    <row r="1090" spans="1:17" x14ac:dyDescent="0.25">
      <c r="A1090" t="str">
        <f t="shared" ca="1" si="16"/>
        <v>NORTE_DE_SANTANDER;OCAÑA;PEQUEÑO</v>
      </c>
      <c r="B1090" t="str">
        <f ca="1">+IFERROR(_xlfn.XLOOKUP(C1090,DIVIPOLA!G:G,DIVIPOLA!F:F),C1090)</f>
        <v>NORTE_DE_SANTANDER</v>
      </c>
      <c r="C1090" t="s">
        <v>1186</v>
      </c>
      <c r="D1090" t="s">
        <v>258</v>
      </c>
      <c r="E1090" t="s">
        <v>336</v>
      </c>
      <c r="F1090">
        <v>1</v>
      </c>
      <c r="G1090">
        <v>0.36496350364963498</v>
      </c>
      <c r="H1090">
        <v>0</v>
      </c>
      <c r="I1090">
        <v>0</v>
      </c>
      <c r="J1090">
        <v>6</v>
      </c>
      <c r="K1090">
        <v>15</v>
      </c>
      <c r="L1090">
        <v>2</v>
      </c>
      <c r="M1090">
        <v>0</v>
      </c>
      <c r="N1090">
        <v>0</v>
      </c>
      <c r="O1090">
        <v>0</v>
      </c>
      <c r="P1090">
        <v>10660000</v>
      </c>
      <c r="Q1090">
        <v>0.23132309333703449</v>
      </c>
    </row>
    <row r="1091" spans="1:17" x14ac:dyDescent="0.25">
      <c r="A1091" t="str">
        <f t="shared" ref="A1091:A1154" ca="1" si="17">B1091&amp;";"&amp;D1091&amp;";"&amp;E1091</f>
        <v>NORTE_DE_SANTANDER;PAMPLONA;PEQUEÑO</v>
      </c>
      <c r="B1091" t="str">
        <f ca="1">+IFERROR(_xlfn.XLOOKUP(C1091,DIVIPOLA!G:G,DIVIPOLA!F:F),C1091)</f>
        <v>NORTE_DE_SANTANDER</v>
      </c>
      <c r="C1091" t="s">
        <v>1186</v>
      </c>
      <c r="D1091" t="s">
        <v>259</v>
      </c>
      <c r="E1091" t="s">
        <v>336</v>
      </c>
      <c r="F1091">
        <v>2</v>
      </c>
      <c r="G1091">
        <v>0.72992700729927007</v>
      </c>
      <c r="H1091">
        <v>0</v>
      </c>
      <c r="I1091">
        <v>0</v>
      </c>
      <c r="J1091">
        <v>1</v>
      </c>
      <c r="K1091">
        <v>0</v>
      </c>
      <c r="L1091">
        <v>0</v>
      </c>
      <c r="M1091">
        <v>0</v>
      </c>
      <c r="N1091">
        <v>2</v>
      </c>
      <c r="O1091">
        <v>0</v>
      </c>
      <c r="P1091">
        <v>817050</v>
      </c>
      <c r="Q1091">
        <v>1.7730068800283681E-2</v>
      </c>
    </row>
    <row r="1092" spans="1:17" x14ac:dyDescent="0.25">
      <c r="A1092" t="str">
        <f t="shared" ca="1" si="17"/>
        <v>NORTE_DE_SANTANDER;SAN JOSÉ DE CÚCUTA;PEQUEÑO</v>
      </c>
      <c r="B1092" t="str">
        <f ca="1">+IFERROR(_xlfn.XLOOKUP(C1092,DIVIPOLA!G:G,DIVIPOLA!F:F),C1092)</f>
        <v>NORTE_DE_SANTANDER</v>
      </c>
      <c r="C1092" t="s">
        <v>1186</v>
      </c>
      <c r="D1092" t="s">
        <v>260</v>
      </c>
      <c r="E1092" t="s">
        <v>336</v>
      </c>
      <c r="F1092">
        <v>88</v>
      </c>
      <c r="G1092">
        <v>32.116788321167881</v>
      </c>
      <c r="H1092">
        <v>2</v>
      </c>
      <c r="I1092">
        <v>0</v>
      </c>
      <c r="J1092">
        <v>574</v>
      </c>
      <c r="K1092">
        <v>483</v>
      </c>
      <c r="L1092">
        <v>430</v>
      </c>
      <c r="M1092">
        <v>314</v>
      </c>
      <c r="N1092">
        <v>259</v>
      </c>
      <c r="O1092">
        <v>123</v>
      </c>
      <c r="P1092">
        <v>814353800</v>
      </c>
      <c r="Q1092">
        <v>17.671560983749409</v>
      </c>
    </row>
    <row r="1093" spans="1:17" x14ac:dyDescent="0.25">
      <c r="A1093" t="str">
        <f t="shared" ca="1" si="17"/>
        <v>NORTE_DE_SANTANDER;TIBÚ;PEQUEÑO</v>
      </c>
      <c r="B1093" t="str">
        <f ca="1">+IFERROR(_xlfn.XLOOKUP(C1093,DIVIPOLA!G:G,DIVIPOLA!F:F),C1093)</f>
        <v>NORTE_DE_SANTANDER</v>
      </c>
      <c r="C1093" t="s">
        <v>1186</v>
      </c>
      <c r="D1093" t="s">
        <v>262</v>
      </c>
      <c r="E1093" t="s">
        <v>336</v>
      </c>
      <c r="F1093">
        <v>5</v>
      </c>
      <c r="G1093">
        <v>1.824817518248175</v>
      </c>
      <c r="H1093">
        <v>0</v>
      </c>
      <c r="I1093">
        <v>0</v>
      </c>
      <c r="J1093">
        <v>14</v>
      </c>
      <c r="K1093">
        <v>39</v>
      </c>
      <c r="L1093">
        <v>7</v>
      </c>
      <c r="M1093">
        <v>0</v>
      </c>
      <c r="N1093">
        <v>14</v>
      </c>
      <c r="O1093">
        <v>11</v>
      </c>
      <c r="P1093">
        <v>34309600</v>
      </c>
      <c r="Q1093">
        <v>0.74452183894524571</v>
      </c>
    </row>
    <row r="1094" spans="1:17" x14ac:dyDescent="0.25">
      <c r="A1094" t="str">
        <f t="shared" ca="1" si="17"/>
        <v>NORTE_DE_SANTANDER;VILLA DEL ROSARIO;PEQUEÑO</v>
      </c>
      <c r="B1094" t="str">
        <f ca="1">+IFERROR(_xlfn.XLOOKUP(C1094,DIVIPOLA!G:G,DIVIPOLA!F:F),C1094)</f>
        <v>NORTE_DE_SANTANDER</v>
      </c>
      <c r="C1094" t="s">
        <v>1186</v>
      </c>
      <c r="D1094" t="s">
        <v>263</v>
      </c>
      <c r="E1094" t="s">
        <v>336</v>
      </c>
      <c r="F1094">
        <v>2</v>
      </c>
      <c r="G1094">
        <v>0.72992700729927007</v>
      </c>
      <c r="H1094">
        <v>0</v>
      </c>
      <c r="I1094">
        <v>0</v>
      </c>
      <c r="J1094">
        <v>19</v>
      </c>
      <c r="K1094">
        <v>5</v>
      </c>
      <c r="L1094">
        <v>0</v>
      </c>
      <c r="M1094">
        <v>4</v>
      </c>
      <c r="N1094">
        <v>15</v>
      </c>
      <c r="O1094">
        <v>4</v>
      </c>
      <c r="P1094">
        <v>16332225</v>
      </c>
      <c r="Q1094">
        <v>0.3544109576056706</v>
      </c>
    </row>
    <row r="1095" spans="1:17" x14ac:dyDescent="0.25">
      <c r="A1095" t="str">
        <f t="shared" ca="1" si="17"/>
        <v>PUTUMAYO;MOCOA;PEQUEÑO</v>
      </c>
      <c r="B1095" t="str">
        <f ca="1">+IFERROR(_xlfn.XLOOKUP(C1095,DIVIPOLA!G:G,DIVIPOLA!F:F),C1095)</f>
        <v>PUTUMAYO</v>
      </c>
      <c r="C1095" t="s">
        <v>36</v>
      </c>
      <c r="D1095" t="s">
        <v>264</v>
      </c>
      <c r="E1095" t="s">
        <v>336</v>
      </c>
      <c r="F1095">
        <v>1</v>
      </c>
      <c r="G1095">
        <v>7.1428571428571423</v>
      </c>
      <c r="H1095">
        <v>0</v>
      </c>
      <c r="I1095">
        <v>0</v>
      </c>
      <c r="J1095">
        <v>1</v>
      </c>
      <c r="K1095">
        <v>7</v>
      </c>
      <c r="L1095">
        <v>0</v>
      </c>
      <c r="M1095">
        <v>0</v>
      </c>
      <c r="N1095">
        <v>1</v>
      </c>
      <c r="O1095">
        <v>0</v>
      </c>
      <c r="P1095">
        <v>4225000</v>
      </c>
      <c r="Q1095">
        <v>3.2895985424548</v>
      </c>
    </row>
    <row r="1096" spans="1:17" x14ac:dyDescent="0.25">
      <c r="A1096" t="str">
        <f t="shared" ca="1" si="17"/>
        <v>PUTUMAYO;ORITO;PEQUEÑO</v>
      </c>
      <c r="B1096" t="str">
        <f ca="1">+IFERROR(_xlfn.XLOOKUP(C1096,DIVIPOLA!G:G,DIVIPOLA!F:F),C1096)</f>
        <v>PUTUMAYO</v>
      </c>
      <c r="C1096" t="s">
        <v>36</v>
      </c>
      <c r="D1096" t="s">
        <v>265</v>
      </c>
      <c r="E1096" t="s">
        <v>336</v>
      </c>
      <c r="F1096">
        <v>2</v>
      </c>
      <c r="G1096">
        <v>14.285714285714279</v>
      </c>
      <c r="H1096">
        <v>0</v>
      </c>
      <c r="I1096">
        <v>0</v>
      </c>
      <c r="J1096">
        <v>4</v>
      </c>
      <c r="K1096">
        <v>1</v>
      </c>
      <c r="L1096">
        <v>0</v>
      </c>
      <c r="M1096">
        <v>0</v>
      </c>
      <c r="N1096">
        <v>5</v>
      </c>
      <c r="O1096">
        <v>5</v>
      </c>
      <c r="P1096">
        <v>4680000</v>
      </c>
      <c r="Q1096">
        <v>3.643863000873008</v>
      </c>
    </row>
    <row r="1097" spans="1:17" x14ac:dyDescent="0.25">
      <c r="A1097" t="str">
        <f t="shared" ca="1" si="17"/>
        <v>PUTUMAYO;PUERTO ASÍS;PEQUEÑO</v>
      </c>
      <c r="B1097" t="str">
        <f ca="1">+IFERROR(_xlfn.XLOOKUP(C1097,DIVIPOLA!G:G,DIVIPOLA!F:F),C1097)</f>
        <v>PUTUMAYO</v>
      </c>
      <c r="C1097" t="s">
        <v>36</v>
      </c>
      <c r="D1097" t="s">
        <v>266</v>
      </c>
      <c r="E1097" t="s">
        <v>336</v>
      </c>
      <c r="F1097">
        <v>1</v>
      </c>
      <c r="G1097">
        <v>7.1428571428571423</v>
      </c>
      <c r="H1097">
        <v>0</v>
      </c>
      <c r="I1097">
        <v>0</v>
      </c>
      <c r="J1097">
        <v>0</v>
      </c>
      <c r="K1097">
        <v>34</v>
      </c>
      <c r="L1097">
        <v>0</v>
      </c>
      <c r="M1097">
        <v>13</v>
      </c>
      <c r="N1097">
        <v>0</v>
      </c>
      <c r="O1097">
        <v>0</v>
      </c>
      <c r="P1097">
        <v>22750000</v>
      </c>
      <c r="Q1097">
        <v>17.713222920910461</v>
      </c>
    </row>
    <row r="1098" spans="1:17" x14ac:dyDescent="0.25">
      <c r="A1098" t="str">
        <f t="shared" ca="1" si="17"/>
        <v>QUINDÍO;ARMENIA;PEQUEÑO</v>
      </c>
      <c r="B1098" t="str">
        <f ca="1">+IFERROR(_xlfn.XLOOKUP(C1098,DIVIPOLA!G:G,DIVIPOLA!F:F),C1098)</f>
        <v>QUINDÍO</v>
      </c>
      <c r="C1098" t="s">
        <v>37</v>
      </c>
      <c r="D1098" t="s">
        <v>51</v>
      </c>
      <c r="E1098" t="s">
        <v>336</v>
      </c>
      <c r="F1098">
        <v>24</v>
      </c>
      <c r="G1098">
        <v>24.742268041237111</v>
      </c>
      <c r="H1098">
        <v>0</v>
      </c>
      <c r="I1098">
        <v>0</v>
      </c>
      <c r="J1098">
        <v>200</v>
      </c>
      <c r="K1098">
        <v>138</v>
      </c>
      <c r="L1098">
        <v>117</v>
      </c>
      <c r="M1098">
        <v>41</v>
      </c>
      <c r="N1098">
        <v>128</v>
      </c>
      <c r="O1098">
        <v>30</v>
      </c>
      <c r="P1098">
        <v>234949325</v>
      </c>
      <c r="Q1098">
        <v>3.8534503289809638</v>
      </c>
    </row>
    <row r="1099" spans="1:17" x14ac:dyDescent="0.25">
      <c r="A1099" t="str">
        <f t="shared" ca="1" si="17"/>
        <v>QUINDÍO;CALARCÁ;PEQUEÑO</v>
      </c>
      <c r="B1099" t="str">
        <f ca="1">+IFERROR(_xlfn.XLOOKUP(C1099,DIVIPOLA!G:G,DIVIPOLA!F:F),C1099)</f>
        <v>QUINDÍO</v>
      </c>
      <c r="C1099" t="s">
        <v>37</v>
      </c>
      <c r="D1099" t="s">
        <v>269</v>
      </c>
      <c r="E1099" t="s">
        <v>336</v>
      </c>
      <c r="F1099">
        <v>3</v>
      </c>
      <c r="G1099">
        <v>3.0927835051546388</v>
      </c>
      <c r="H1099">
        <v>0</v>
      </c>
      <c r="I1099">
        <v>0</v>
      </c>
      <c r="J1099">
        <v>16</v>
      </c>
      <c r="K1099">
        <v>17</v>
      </c>
      <c r="L1099">
        <v>8</v>
      </c>
      <c r="M1099">
        <v>20</v>
      </c>
      <c r="N1099">
        <v>30</v>
      </c>
      <c r="O1099">
        <v>3</v>
      </c>
      <c r="P1099">
        <v>32402500</v>
      </c>
      <c r="Q1099">
        <v>0.53143980849830363</v>
      </c>
    </row>
    <row r="1100" spans="1:17" x14ac:dyDescent="0.25">
      <c r="A1100" t="str">
        <f t="shared" ca="1" si="17"/>
        <v>QUINDÍO;LA TEBAIDA;PEQUEÑO</v>
      </c>
      <c r="B1100" t="str">
        <f ca="1">+IFERROR(_xlfn.XLOOKUP(C1100,DIVIPOLA!G:G,DIVIPOLA!F:F),C1100)</f>
        <v>QUINDÍO</v>
      </c>
      <c r="C1100" t="s">
        <v>37</v>
      </c>
      <c r="D1100" t="s">
        <v>271</v>
      </c>
      <c r="E1100" t="s">
        <v>336</v>
      </c>
      <c r="F1100">
        <v>2</v>
      </c>
      <c r="G1100">
        <v>2.061855670103093</v>
      </c>
      <c r="H1100">
        <v>0</v>
      </c>
      <c r="I1100">
        <v>0</v>
      </c>
      <c r="J1100">
        <v>31</v>
      </c>
      <c r="K1100">
        <v>5</v>
      </c>
      <c r="L1100">
        <v>12</v>
      </c>
      <c r="M1100">
        <v>4</v>
      </c>
      <c r="N1100">
        <v>13</v>
      </c>
      <c r="O1100">
        <v>0</v>
      </c>
      <c r="P1100">
        <v>22436050</v>
      </c>
      <c r="Q1100">
        <v>0.36797809167374013</v>
      </c>
    </row>
    <row r="1101" spans="1:17" x14ac:dyDescent="0.25">
      <c r="A1101" t="str">
        <f t="shared" ca="1" si="17"/>
        <v>QUINDÍO;QUIMBAYA;PEQUEÑO</v>
      </c>
      <c r="B1101" t="str">
        <f ca="1">+IFERROR(_xlfn.XLOOKUP(C1101,DIVIPOLA!G:G,DIVIPOLA!F:F),C1101)</f>
        <v>QUINDÍO</v>
      </c>
      <c r="C1101" t="s">
        <v>37</v>
      </c>
      <c r="D1101" t="s">
        <v>274</v>
      </c>
      <c r="E1101" t="s">
        <v>336</v>
      </c>
      <c r="F1101">
        <v>3</v>
      </c>
      <c r="G1101">
        <v>3.0927835051546388</v>
      </c>
      <c r="H1101">
        <v>0</v>
      </c>
      <c r="I1101">
        <v>0</v>
      </c>
      <c r="J1101">
        <v>24</v>
      </c>
      <c r="K1101">
        <v>5</v>
      </c>
      <c r="L1101">
        <v>14</v>
      </c>
      <c r="M1101">
        <v>0</v>
      </c>
      <c r="N1101">
        <v>26</v>
      </c>
      <c r="O1101">
        <v>10</v>
      </c>
      <c r="P1101">
        <v>24642475</v>
      </c>
      <c r="Q1101">
        <v>0.40416610431060052</v>
      </c>
    </row>
    <row r="1102" spans="1:17" x14ac:dyDescent="0.25">
      <c r="A1102" t="str">
        <f t="shared" ca="1" si="17"/>
        <v>RISARALDA;DOSQUEBRADAS;PEQUEÑO</v>
      </c>
      <c r="B1102" t="str">
        <f ca="1">+IFERROR(_xlfn.XLOOKUP(C1102,DIVIPOLA!G:G,DIVIPOLA!F:F),C1102)</f>
        <v>RISARALDA</v>
      </c>
      <c r="C1102" t="s">
        <v>38</v>
      </c>
      <c r="D1102" t="s">
        <v>275</v>
      </c>
      <c r="E1102" t="s">
        <v>336</v>
      </c>
      <c r="F1102">
        <v>13</v>
      </c>
      <c r="G1102">
        <v>6.3106796116504853</v>
      </c>
      <c r="H1102">
        <v>0</v>
      </c>
      <c r="I1102">
        <v>0</v>
      </c>
      <c r="J1102">
        <v>50</v>
      </c>
      <c r="K1102">
        <v>41</v>
      </c>
      <c r="L1102">
        <v>39</v>
      </c>
      <c r="M1102">
        <v>14</v>
      </c>
      <c r="N1102">
        <v>16</v>
      </c>
      <c r="O1102">
        <v>13</v>
      </c>
      <c r="P1102">
        <v>65827450</v>
      </c>
      <c r="Q1102">
        <v>0.5551342974634671</v>
      </c>
    </row>
    <row r="1103" spans="1:17" x14ac:dyDescent="0.25">
      <c r="A1103" t="str">
        <f t="shared" ca="1" si="17"/>
        <v>RISARALDA;LA VIRGINIA;PEQUEÑO</v>
      </c>
      <c r="B1103" t="str">
        <f ca="1">+IFERROR(_xlfn.XLOOKUP(C1103,DIVIPOLA!G:G,DIVIPOLA!F:F),C1103)</f>
        <v>RISARALDA</v>
      </c>
      <c r="C1103" t="s">
        <v>38</v>
      </c>
      <c r="D1103" t="s">
        <v>276</v>
      </c>
      <c r="E1103" t="s">
        <v>336</v>
      </c>
      <c r="F1103">
        <v>1</v>
      </c>
      <c r="G1103">
        <v>0.48543689320388339</v>
      </c>
      <c r="H1103">
        <v>0</v>
      </c>
      <c r="I1103">
        <v>0</v>
      </c>
      <c r="J1103">
        <v>18</v>
      </c>
      <c r="K1103">
        <v>5</v>
      </c>
      <c r="L1103">
        <v>5</v>
      </c>
      <c r="M1103">
        <v>0</v>
      </c>
      <c r="N1103">
        <v>23</v>
      </c>
      <c r="O1103">
        <v>9</v>
      </c>
      <c r="P1103">
        <v>18330000</v>
      </c>
      <c r="Q1103">
        <v>0.15458006762384621</v>
      </c>
    </row>
    <row r="1104" spans="1:17" x14ac:dyDescent="0.25">
      <c r="A1104" t="str">
        <f t="shared" ca="1" si="17"/>
        <v>RISARALDA;PEREIRA;PEQUEÑO</v>
      </c>
      <c r="B1104" t="str">
        <f ca="1">+IFERROR(_xlfn.XLOOKUP(C1104,DIVIPOLA!G:G,DIVIPOLA!F:F),C1104)</f>
        <v>RISARALDA</v>
      </c>
      <c r="C1104" t="s">
        <v>38</v>
      </c>
      <c r="D1104" t="s">
        <v>277</v>
      </c>
      <c r="E1104" t="s">
        <v>336</v>
      </c>
      <c r="F1104">
        <v>65</v>
      </c>
      <c r="G1104">
        <v>31.55339805825243</v>
      </c>
      <c r="H1104">
        <v>3</v>
      </c>
      <c r="I1104">
        <v>0</v>
      </c>
      <c r="J1104">
        <v>356</v>
      </c>
      <c r="K1104">
        <v>132</v>
      </c>
      <c r="L1104">
        <v>182</v>
      </c>
      <c r="M1104">
        <v>40</v>
      </c>
      <c r="N1104">
        <v>248</v>
      </c>
      <c r="O1104">
        <v>48</v>
      </c>
      <c r="P1104">
        <v>341412175</v>
      </c>
      <c r="Q1104">
        <v>2.879188057779837</v>
      </c>
    </row>
    <row r="1105" spans="1:17" x14ac:dyDescent="0.25">
      <c r="A1105" t="str">
        <f t="shared" ca="1" si="17"/>
        <v>RISARALDA;SANTA ROSA DE CABAL;PEQUEÑO</v>
      </c>
      <c r="B1105" t="str">
        <f ca="1">+IFERROR(_xlfn.XLOOKUP(C1105,DIVIPOLA!G:G,DIVIPOLA!F:F),C1105)</f>
        <v>RISARALDA</v>
      </c>
      <c r="C1105" t="s">
        <v>38</v>
      </c>
      <c r="D1105" t="s">
        <v>278</v>
      </c>
      <c r="E1105" t="s">
        <v>336</v>
      </c>
      <c r="F1105">
        <v>3</v>
      </c>
      <c r="G1105">
        <v>1.4563106796116509</v>
      </c>
      <c r="H1105">
        <v>0</v>
      </c>
      <c r="I1105">
        <v>0</v>
      </c>
      <c r="J1105">
        <v>1</v>
      </c>
      <c r="K1105">
        <v>5</v>
      </c>
      <c r="L1105">
        <v>7</v>
      </c>
      <c r="M1105">
        <v>0</v>
      </c>
      <c r="N1105">
        <v>7</v>
      </c>
      <c r="O1105">
        <v>2</v>
      </c>
      <c r="P1105">
        <v>6967025</v>
      </c>
      <c r="Q1105">
        <v>5.8754129603765803E-2</v>
      </c>
    </row>
    <row r="1106" spans="1:17" x14ac:dyDescent="0.25">
      <c r="A1106" t="str">
        <f t="shared" ca="1" si="17"/>
        <v>SANTANDER;BARBOSA;PEQUEÑO</v>
      </c>
      <c r="B1106" t="str">
        <f ca="1">+IFERROR(_xlfn.XLOOKUP(C1106,DIVIPOLA!G:G,DIVIPOLA!F:F),C1106)</f>
        <v>SANTANDER</v>
      </c>
      <c r="C1106" t="s">
        <v>39</v>
      </c>
      <c r="D1106" t="s">
        <v>279</v>
      </c>
      <c r="E1106" t="s">
        <v>336</v>
      </c>
      <c r="F1106">
        <v>2</v>
      </c>
      <c r="G1106">
        <v>0.49140049140049141</v>
      </c>
      <c r="H1106">
        <v>0</v>
      </c>
      <c r="I1106">
        <v>0</v>
      </c>
      <c r="J1106">
        <v>4</v>
      </c>
      <c r="K1106">
        <v>7</v>
      </c>
      <c r="L1106">
        <v>2</v>
      </c>
      <c r="M1106">
        <v>1</v>
      </c>
      <c r="N1106">
        <v>5</v>
      </c>
      <c r="O1106">
        <v>2</v>
      </c>
      <c r="P1106">
        <v>8272225</v>
      </c>
      <c r="Q1106">
        <v>4.1330849119748547E-2</v>
      </c>
    </row>
    <row r="1107" spans="1:17" x14ac:dyDescent="0.25">
      <c r="A1107" t="str">
        <f t="shared" ca="1" si="17"/>
        <v>SANTANDER;BARRANCABERMEJA;PEQUEÑO</v>
      </c>
      <c r="B1107" t="str">
        <f ca="1">+IFERROR(_xlfn.XLOOKUP(C1107,DIVIPOLA!G:G,DIVIPOLA!F:F),C1107)</f>
        <v>SANTANDER</v>
      </c>
      <c r="C1107" t="s">
        <v>39</v>
      </c>
      <c r="D1107" t="s">
        <v>281</v>
      </c>
      <c r="E1107" t="s">
        <v>336</v>
      </c>
      <c r="F1107">
        <v>7</v>
      </c>
      <c r="G1107">
        <v>1.7199017199017199</v>
      </c>
      <c r="H1107">
        <v>0</v>
      </c>
      <c r="I1107">
        <v>1</v>
      </c>
      <c r="J1107">
        <v>56</v>
      </c>
      <c r="K1107">
        <v>36</v>
      </c>
      <c r="L1107">
        <v>43</v>
      </c>
      <c r="M1107">
        <v>31</v>
      </c>
      <c r="N1107">
        <v>28</v>
      </c>
      <c r="O1107">
        <v>16</v>
      </c>
      <c r="P1107">
        <v>77007775</v>
      </c>
      <c r="Q1107">
        <v>0.38475703085597218</v>
      </c>
    </row>
    <row r="1108" spans="1:17" x14ac:dyDescent="0.25">
      <c r="A1108" t="str">
        <f t="shared" ca="1" si="17"/>
        <v>SANTANDER;BETULIA;PEQUEÑO</v>
      </c>
      <c r="B1108" t="str">
        <f ca="1">+IFERROR(_xlfn.XLOOKUP(C1108,DIVIPOLA!G:G,DIVIPOLA!F:F),C1108)</f>
        <v>SANTANDER</v>
      </c>
      <c r="C1108" t="s">
        <v>39</v>
      </c>
      <c r="D1108" t="s">
        <v>282</v>
      </c>
      <c r="E1108" t="s">
        <v>336</v>
      </c>
      <c r="F1108">
        <v>1</v>
      </c>
      <c r="G1108">
        <v>0.24570024570024571</v>
      </c>
      <c r="H1108">
        <v>0</v>
      </c>
      <c r="I1108">
        <v>0</v>
      </c>
      <c r="J1108">
        <v>1</v>
      </c>
      <c r="K1108">
        <v>1</v>
      </c>
      <c r="L1108">
        <v>2</v>
      </c>
      <c r="M1108">
        <v>0</v>
      </c>
      <c r="N1108">
        <v>3</v>
      </c>
      <c r="O1108">
        <v>5</v>
      </c>
      <c r="P1108">
        <v>3640000</v>
      </c>
      <c r="Q1108">
        <v>1.8186677803841741E-2</v>
      </c>
    </row>
    <row r="1109" spans="1:17" x14ac:dyDescent="0.25">
      <c r="A1109" t="str">
        <f t="shared" ca="1" si="17"/>
        <v>SANTANDER;BUCARAMANGA;PEQUEÑO</v>
      </c>
      <c r="B1109" t="str">
        <f ca="1">+IFERROR(_xlfn.XLOOKUP(C1109,DIVIPOLA!G:G,DIVIPOLA!F:F),C1109)</f>
        <v>SANTANDER</v>
      </c>
      <c r="C1109" t="s">
        <v>39</v>
      </c>
      <c r="D1109" t="s">
        <v>283</v>
      </c>
      <c r="E1109" t="s">
        <v>336</v>
      </c>
      <c r="F1109">
        <v>101</v>
      </c>
      <c r="G1109">
        <v>24.81572481572482</v>
      </c>
      <c r="H1109">
        <v>5</v>
      </c>
      <c r="I1109">
        <v>0</v>
      </c>
      <c r="J1109">
        <v>773</v>
      </c>
      <c r="K1109">
        <v>409</v>
      </c>
      <c r="L1109">
        <v>724</v>
      </c>
      <c r="M1109">
        <v>242</v>
      </c>
      <c r="N1109">
        <v>893</v>
      </c>
      <c r="O1109">
        <v>105</v>
      </c>
      <c r="P1109">
        <v>1028374100</v>
      </c>
      <c r="Q1109">
        <v>5.1381067083834413</v>
      </c>
    </row>
    <row r="1110" spans="1:17" x14ac:dyDescent="0.25">
      <c r="A1110" t="str">
        <f t="shared" ca="1" si="17"/>
        <v>SANTANDER;FLORIDABLANCA;PEQUEÑO</v>
      </c>
      <c r="B1110" t="str">
        <f ca="1">+IFERROR(_xlfn.XLOOKUP(C1110,DIVIPOLA!G:G,DIVIPOLA!F:F),C1110)</f>
        <v>SANTANDER</v>
      </c>
      <c r="C1110" t="s">
        <v>39</v>
      </c>
      <c r="D1110" t="s">
        <v>284</v>
      </c>
      <c r="E1110" t="s">
        <v>336</v>
      </c>
      <c r="F1110">
        <v>13</v>
      </c>
      <c r="G1110">
        <v>3.1941031941031941</v>
      </c>
      <c r="H1110">
        <v>0</v>
      </c>
      <c r="I1110">
        <v>0</v>
      </c>
      <c r="J1110">
        <v>72</v>
      </c>
      <c r="K1110">
        <v>46</v>
      </c>
      <c r="L1110">
        <v>14</v>
      </c>
      <c r="M1110">
        <v>5</v>
      </c>
      <c r="N1110">
        <v>14</v>
      </c>
      <c r="O1110">
        <v>6</v>
      </c>
      <c r="P1110">
        <v>63325925</v>
      </c>
      <c r="Q1110">
        <v>0.3163978556607821</v>
      </c>
    </row>
    <row r="1111" spans="1:17" x14ac:dyDescent="0.25">
      <c r="A1111" t="str">
        <f t="shared" ca="1" si="17"/>
        <v>SANTANDER;GIRÓN;PEQUEÑO</v>
      </c>
      <c r="B1111" t="str">
        <f ca="1">+IFERROR(_xlfn.XLOOKUP(C1111,DIVIPOLA!G:G,DIVIPOLA!F:F),C1111)</f>
        <v>SANTANDER</v>
      </c>
      <c r="C1111" t="s">
        <v>39</v>
      </c>
      <c r="D1111" t="s">
        <v>285</v>
      </c>
      <c r="E1111" t="s">
        <v>336</v>
      </c>
      <c r="F1111">
        <v>9</v>
      </c>
      <c r="G1111">
        <v>2.2113022113022112</v>
      </c>
      <c r="H1111">
        <v>0</v>
      </c>
      <c r="I1111">
        <v>0</v>
      </c>
      <c r="J1111">
        <v>144</v>
      </c>
      <c r="K1111">
        <v>6</v>
      </c>
      <c r="L1111">
        <v>51</v>
      </c>
      <c r="M1111">
        <v>7</v>
      </c>
      <c r="N1111">
        <v>52</v>
      </c>
      <c r="O1111">
        <v>6</v>
      </c>
      <c r="P1111">
        <v>90101700</v>
      </c>
      <c r="Q1111">
        <v>0.45017873282373833</v>
      </c>
    </row>
    <row r="1112" spans="1:17" x14ac:dyDescent="0.25">
      <c r="A1112" t="str">
        <f t="shared" ca="1" si="17"/>
        <v>SANTANDER;LEBRIJA;PEQUEÑO</v>
      </c>
      <c r="B1112" t="str">
        <f ca="1">+IFERROR(_xlfn.XLOOKUP(C1112,DIVIPOLA!G:G,DIVIPOLA!F:F),C1112)</f>
        <v>SANTANDER</v>
      </c>
      <c r="C1112" t="s">
        <v>39</v>
      </c>
      <c r="D1112" t="s">
        <v>286</v>
      </c>
      <c r="E1112" t="s">
        <v>336</v>
      </c>
      <c r="F1112">
        <v>1</v>
      </c>
      <c r="G1112">
        <v>0.24570024570024571</v>
      </c>
      <c r="H1112">
        <v>0</v>
      </c>
      <c r="I1112">
        <v>0</v>
      </c>
      <c r="J1112">
        <v>6</v>
      </c>
      <c r="K1112">
        <v>0</v>
      </c>
      <c r="L1112">
        <v>0</v>
      </c>
      <c r="M1112">
        <v>0</v>
      </c>
      <c r="N1112">
        <v>1</v>
      </c>
      <c r="O1112">
        <v>0</v>
      </c>
      <c r="P1112">
        <v>2775825</v>
      </c>
      <c r="Q1112">
        <v>1.3868965635947529E-2</v>
      </c>
    </row>
    <row r="1113" spans="1:17" x14ac:dyDescent="0.25">
      <c r="A1113" t="str">
        <f t="shared" ca="1" si="17"/>
        <v>SANTANDER;LOS SANTOS;PEQUEÑO</v>
      </c>
      <c r="B1113" t="str">
        <f ca="1">+IFERROR(_xlfn.XLOOKUP(C1113,DIVIPOLA!G:G,DIVIPOLA!F:F),C1113)</f>
        <v>SANTANDER</v>
      </c>
      <c r="C1113" t="s">
        <v>39</v>
      </c>
      <c r="D1113" t="s">
        <v>287</v>
      </c>
      <c r="E1113" t="s">
        <v>336</v>
      </c>
      <c r="F1113">
        <v>1</v>
      </c>
      <c r="G1113">
        <v>0.24570024570024571</v>
      </c>
      <c r="H1113">
        <v>0</v>
      </c>
      <c r="I1113">
        <v>0</v>
      </c>
      <c r="J1113">
        <v>31</v>
      </c>
      <c r="K1113">
        <v>24</v>
      </c>
      <c r="L1113">
        <v>20</v>
      </c>
      <c r="M1113">
        <v>14</v>
      </c>
      <c r="N1113">
        <v>18</v>
      </c>
      <c r="O1113">
        <v>9</v>
      </c>
      <c r="P1113">
        <v>42406000</v>
      </c>
      <c r="Q1113">
        <v>0.21187479641475629</v>
      </c>
    </row>
    <row r="1114" spans="1:17" x14ac:dyDescent="0.25">
      <c r="A1114" t="str">
        <f t="shared" ca="1" si="17"/>
        <v>SANTANDER;PIEDECUESTA;PEQUEÑO</v>
      </c>
      <c r="B1114" t="str">
        <f ca="1">+IFERROR(_xlfn.XLOOKUP(C1114,DIVIPOLA!G:G,DIVIPOLA!F:F),C1114)</f>
        <v>SANTANDER</v>
      </c>
      <c r="C1114" t="s">
        <v>39</v>
      </c>
      <c r="D1114" t="s">
        <v>289</v>
      </c>
      <c r="E1114" t="s">
        <v>336</v>
      </c>
      <c r="F1114">
        <v>3</v>
      </c>
      <c r="G1114">
        <v>0.73710073710073709</v>
      </c>
      <c r="H1114">
        <v>0</v>
      </c>
      <c r="I1114">
        <v>0</v>
      </c>
      <c r="J1114">
        <v>22</v>
      </c>
      <c r="K1114">
        <v>3</v>
      </c>
      <c r="L1114">
        <v>35</v>
      </c>
      <c r="M1114">
        <v>4</v>
      </c>
      <c r="N1114">
        <v>18</v>
      </c>
      <c r="O1114">
        <v>0</v>
      </c>
      <c r="P1114">
        <v>25051000</v>
      </c>
      <c r="Q1114">
        <v>0.12516331474286799</v>
      </c>
    </row>
    <row r="1115" spans="1:17" x14ac:dyDescent="0.25">
      <c r="A1115" t="str">
        <f t="shared" ca="1" si="17"/>
        <v>SANTANDER;PINCHOTE;PEQUEÑO</v>
      </c>
      <c r="B1115" t="str">
        <f ca="1">+IFERROR(_xlfn.XLOOKUP(C1115,DIVIPOLA!G:G,DIVIPOLA!F:F),C1115)</f>
        <v>SANTANDER</v>
      </c>
      <c r="C1115" t="s">
        <v>39</v>
      </c>
      <c r="D1115" t="s">
        <v>290</v>
      </c>
      <c r="E1115" t="s">
        <v>336</v>
      </c>
      <c r="F1115">
        <v>1</v>
      </c>
      <c r="G1115">
        <v>0.24570024570024571</v>
      </c>
      <c r="H1115">
        <v>0</v>
      </c>
      <c r="I1115">
        <v>0</v>
      </c>
      <c r="J1115">
        <v>15</v>
      </c>
      <c r="K1115">
        <v>11</v>
      </c>
      <c r="L1115">
        <v>0</v>
      </c>
      <c r="M1115">
        <v>1</v>
      </c>
      <c r="N1115">
        <v>0</v>
      </c>
      <c r="O1115">
        <v>0</v>
      </c>
      <c r="P1115">
        <v>11960000</v>
      </c>
      <c r="Q1115">
        <v>5.9756227069765723E-2</v>
      </c>
    </row>
    <row r="1116" spans="1:17" x14ac:dyDescent="0.25">
      <c r="A1116" t="str">
        <f t="shared" ca="1" si="17"/>
        <v>SANTANDER;RIONEGRO;PEQUEÑO</v>
      </c>
      <c r="B1116" t="str">
        <f ca="1">+IFERROR(_xlfn.XLOOKUP(C1116,DIVIPOLA!G:G,DIVIPOLA!F:F),C1116)</f>
        <v>SANTANDER</v>
      </c>
      <c r="C1116" t="s">
        <v>39</v>
      </c>
      <c r="D1116" t="s">
        <v>87</v>
      </c>
      <c r="E1116" t="s">
        <v>336</v>
      </c>
      <c r="F1116">
        <v>1</v>
      </c>
      <c r="G1116">
        <v>0.24570024570024571</v>
      </c>
      <c r="H1116">
        <v>0</v>
      </c>
      <c r="I1116">
        <v>0</v>
      </c>
      <c r="J1116">
        <v>6</v>
      </c>
      <c r="K1116">
        <v>3</v>
      </c>
      <c r="L1116">
        <v>5</v>
      </c>
      <c r="M1116">
        <v>0</v>
      </c>
      <c r="N1116">
        <v>0</v>
      </c>
      <c r="O1116">
        <v>0</v>
      </c>
      <c r="P1116">
        <v>5286450</v>
      </c>
      <c r="Q1116">
        <v>2.641290188904373E-2</v>
      </c>
    </row>
    <row r="1117" spans="1:17" x14ac:dyDescent="0.25">
      <c r="A1117" t="str">
        <f t="shared" ca="1" si="17"/>
        <v>SANTANDER;SABANA DE TORRES;PEQUEÑO</v>
      </c>
      <c r="B1117" t="str">
        <f ca="1">+IFERROR(_xlfn.XLOOKUP(C1117,DIVIPOLA!G:G,DIVIPOLA!F:F),C1117)</f>
        <v>SANTANDER</v>
      </c>
      <c r="C1117" t="s">
        <v>39</v>
      </c>
      <c r="D1117" t="s">
        <v>291</v>
      </c>
      <c r="E1117" t="s">
        <v>336</v>
      </c>
      <c r="F1117">
        <v>1</v>
      </c>
      <c r="G1117">
        <v>0.24570024570024571</v>
      </c>
      <c r="H1117">
        <v>0</v>
      </c>
      <c r="I1117">
        <v>0</v>
      </c>
      <c r="J1117">
        <v>2</v>
      </c>
      <c r="K1117">
        <v>2</v>
      </c>
      <c r="L1117">
        <v>6</v>
      </c>
      <c r="M1117">
        <v>0</v>
      </c>
      <c r="N1117">
        <v>16</v>
      </c>
      <c r="O1117">
        <v>14</v>
      </c>
      <c r="P1117">
        <v>11050000</v>
      </c>
      <c r="Q1117">
        <v>5.5209557618805277E-2</v>
      </c>
    </row>
    <row r="1118" spans="1:17" x14ac:dyDescent="0.25">
      <c r="A1118" t="str">
        <f t="shared" ca="1" si="17"/>
        <v>SANTANDER;SAN GIL;PEQUEÑO</v>
      </c>
      <c r="B1118" t="str">
        <f ca="1">+IFERROR(_xlfn.XLOOKUP(C1118,DIVIPOLA!G:G,DIVIPOLA!F:F),C1118)</f>
        <v>SANTANDER</v>
      </c>
      <c r="C1118" t="s">
        <v>39</v>
      </c>
      <c r="D1118" t="s">
        <v>292</v>
      </c>
      <c r="E1118" t="s">
        <v>336</v>
      </c>
      <c r="F1118">
        <v>6</v>
      </c>
      <c r="G1118">
        <v>1.474201474201474</v>
      </c>
      <c r="H1118">
        <v>0</v>
      </c>
      <c r="I1118">
        <v>0</v>
      </c>
      <c r="J1118">
        <v>37</v>
      </c>
      <c r="K1118">
        <v>23</v>
      </c>
      <c r="L1118">
        <v>19</v>
      </c>
      <c r="M1118">
        <v>14</v>
      </c>
      <c r="N1118">
        <v>11</v>
      </c>
      <c r="O1118">
        <v>5</v>
      </c>
      <c r="P1118">
        <v>40745250</v>
      </c>
      <c r="Q1118">
        <v>0.20357712466675351</v>
      </c>
    </row>
    <row r="1119" spans="1:17" x14ac:dyDescent="0.25">
      <c r="A1119" t="str">
        <f t="shared" ca="1" si="17"/>
        <v>SANTANDER;VÉLEZ;PEQUEÑO</v>
      </c>
      <c r="B1119" t="str">
        <f ca="1">+IFERROR(_xlfn.XLOOKUP(C1119,DIVIPOLA!G:G,DIVIPOLA!F:F),C1119)</f>
        <v>SANTANDER</v>
      </c>
      <c r="C1119" t="s">
        <v>39</v>
      </c>
      <c r="D1119" t="s">
        <v>295</v>
      </c>
      <c r="E1119" t="s">
        <v>336</v>
      </c>
      <c r="F1119">
        <v>1</v>
      </c>
      <c r="G1119">
        <v>0.24570024570024571</v>
      </c>
      <c r="H1119">
        <v>0</v>
      </c>
      <c r="I1119">
        <v>0</v>
      </c>
      <c r="J1119">
        <v>4</v>
      </c>
      <c r="K1119">
        <v>0</v>
      </c>
      <c r="L1119">
        <v>0</v>
      </c>
      <c r="M1119">
        <v>6</v>
      </c>
      <c r="N1119">
        <v>0</v>
      </c>
      <c r="O1119">
        <v>0</v>
      </c>
      <c r="P1119">
        <v>4048200</v>
      </c>
      <c r="Q1119">
        <v>2.0226183814701142E-2</v>
      </c>
    </row>
    <row r="1120" spans="1:17" x14ac:dyDescent="0.25">
      <c r="A1120" t="str">
        <f t="shared" ca="1" si="17"/>
        <v>SUCRE;LA UNIÓN;PEQUEÑO</v>
      </c>
      <c r="B1120" t="str">
        <f ca="1">+IFERROR(_xlfn.XLOOKUP(C1120,DIVIPOLA!G:G,DIVIPOLA!F:F),C1120)</f>
        <v>SUCRE</v>
      </c>
      <c r="C1120" t="s">
        <v>40</v>
      </c>
      <c r="D1120" t="s">
        <v>79</v>
      </c>
      <c r="E1120" t="s">
        <v>336</v>
      </c>
      <c r="F1120">
        <v>1</v>
      </c>
      <c r="G1120">
        <v>3.5714285714285712</v>
      </c>
      <c r="H1120">
        <v>0</v>
      </c>
      <c r="I1120">
        <v>0</v>
      </c>
      <c r="J1120">
        <v>0</v>
      </c>
      <c r="K1120">
        <v>1</v>
      </c>
      <c r="L1120">
        <v>2</v>
      </c>
      <c r="M1120">
        <v>6</v>
      </c>
      <c r="N1120">
        <v>15</v>
      </c>
      <c r="O1120">
        <v>1</v>
      </c>
      <c r="P1120">
        <v>6630000</v>
      </c>
      <c r="Q1120">
        <v>1.211678441924074</v>
      </c>
    </row>
    <row r="1121" spans="1:17" x14ac:dyDescent="0.25">
      <c r="A1121" t="str">
        <f t="shared" ca="1" si="17"/>
        <v>SUCRE;SAN JOSÉ DE TOLUVIEJO;PEQUEÑO</v>
      </c>
      <c r="B1121" t="str">
        <f ca="1">+IFERROR(_xlfn.XLOOKUP(C1121,DIVIPOLA!G:G,DIVIPOLA!F:F),C1121)</f>
        <v>SUCRE</v>
      </c>
      <c r="C1121" t="s">
        <v>40</v>
      </c>
      <c r="D1121" t="s">
        <v>296</v>
      </c>
      <c r="E1121" t="s">
        <v>336</v>
      </c>
      <c r="F1121">
        <v>1</v>
      </c>
      <c r="G1121">
        <v>3.5714285714285712</v>
      </c>
      <c r="H1121">
        <v>0</v>
      </c>
      <c r="I1121">
        <v>0</v>
      </c>
      <c r="J1121">
        <v>17</v>
      </c>
      <c r="K1121">
        <v>14</v>
      </c>
      <c r="L1121">
        <v>2</v>
      </c>
      <c r="M1121">
        <v>0</v>
      </c>
      <c r="N1121">
        <v>3</v>
      </c>
      <c r="O1121">
        <v>0</v>
      </c>
      <c r="P1121">
        <v>16126500</v>
      </c>
      <c r="Q1121">
        <v>2.9472296219741452</v>
      </c>
    </row>
    <row r="1122" spans="1:17" x14ac:dyDescent="0.25">
      <c r="A1122" t="str">
        <f t="shared" ca="1" si="17"/>
        <v>SUCRE;SAN ONOFRE;PEQUEÑO</v>
      </c>
      <c r="B1122" t="str">
        <f ca="1">+IFERROR(_xlfn.XLOOKUP(C1122,DIVIPOLA!G:G,DIVIPOLA!F:F),C1122)</f>
        <v>SUCRE</v>
      </c>
      <c r="C1122" t="s">
        <v>40</v>
      </c>
      <c r="D1122" t="s">
        <v>298</v>
      </c>
      <c r="E1122" t="s">
        <v>336</v>
      </c>
      <c r="F1122">
        <v>1</v>
      </c>
      <c r="G1122">
        <v>3.5714285714285712</v>
      </c>
      <c r="H1122">
        <v>0</v>
      </c>
      <c r="I1122">
        <v>0</v>
      </c>
      <c r="J1122">
        <v>0</v>
      </c>
      <c r="K1122">
        <v>0</v>
      </c>
      <c r="L1122">
        <v>3</v>
      </c>
      <c r="M1122">
        <v>2</v>
      </c>
      <c r="N1122">
        <v>1</v>
      </c>
      <c r="O1122">
        <v>0</v>
      </c>
      <c r="P1122">
        <v>1921725</v>
      </c>
      <c r="Q1122">
        <v>0.35120856015181617</v>
      </c>
    </row>
    <row r="1123" spans="1:17" x14ac:dyDescent="0.25">
      <c r="A1123" t="str">
        <f t="shared" ca="1" si="17"/>
        <v>SUCRE;SANTIAGO DE TOLÚ;PEQUEÑO</v>
      </c>
      <c r="B1123" t="str">
        <f ca="1">+IFERROR(_xlfn.XLOOKUP(C1123,DIVIPOLA!G:G,DIVIPOLA!F:F),C1123)</f>
        <v>SUCRE</v>
      </c>
      <c r="C1123" t="s">
        <v>40</v>
      </c>
      <c r="D1123" t="s">
        <v>299</v>
      </c>
      <c r="E1123" t="s">
        <v>336</v>
      </c>
      <c r="F1123">
        <v>1</v>
      </c>
      <c r="G1123">
        <v>3.5714285714285712</v>
      </c>
      <c r="H1123">
        <v>0</v>
      </c>
      <c r="I1123">
        <v>0</v>
      </c>
      <c r="J1123">
        <v>5</v>
      </c>
      <c r="K1123">
        <v>4</v>
      </c>
      <c r="L1123">
        <v>0</v>
      </c>
      <c r="M1123">
        <v>0</v>
      </c>
      <c r="N1123">
        <v>18</v>
      </c>
      <c r="O1123">
        <v>7</v>
      </c>
      <c r="P1123">
        <v>9815000</v>
      </c>
      <c r="Q1123">
        <v>1.7937592620640701</v>
      </c>
    </row>
    <row r="1124" spans="1:17" x14ac:dyDescent="0.25">
      <c r="A1124" t="str">
        <f t="shared" ca="1" si="17"/>
        <v>SUCRE;SINCELEJO;PEQUEÑO</v>
      </c>
      <c r="B1124" t="str">
        <f ca="1">+IFERROR(_xlfn.XLOOKUP(C1124,DIVIPOLA!G:G,DIVIPOLA!F:F),C1124)</f>
        <v>SUCRE</v>
      </c>
      <c r="C1124" t="s">
        <v>40</v>
      </c>
      <c r="D1124" t="s">
        <v>300</v>
      </c>
      <c r="E1124" t="s">
        <v>336</v>
      </c>
      <c r="F1124">
        <v>11</v>
      </c>
      <c r="G1124">
        <v>39.285714285714278</v>
      </c>
      <c r="H1124">
        <v>0</v>
      </c>
      <c r="I1124">
        <v>0</v>
      </c>
      <c r="J1124">
        <v>38</v>
      </c>
      <c r="K1124">
        <v>44</v>
      </c>
      <c r="L1124">
        <v>31</v>
      </c>
      <c r="M1124">
        <v>5</v>
      </c>
      <c r="N1124">
        <v>131</v>
      </c>
      <c r="O1124">
        <v>25</v>
      </c>
      <c r="P1124">
        <v>82602650</v>
      </c>
      <c r="Q1124">
        <v>15.09620667432875</v>
      </c>
    </row>
    <row r="1125" spans="1:17" x14ac:dyDescent="0.25">
      <c r="A1125" t="str">
        <f t="shared" ca="1" si="17"/>
        <v>TOLIMA;ESPINAL;PEQUEÑO</v>
      </c>
      <c r="B1125" t="str">
        <f ca="1">+IFERROR(_xlfn.XLOOKUP(C1125,DIVIPOLA!G:G,DIVIPOLA!F:F),C1125)</f>
        <v>TOLIMA</v>
      </c>
      <c r="C1125" t="s">
        <v>41</v>
      </c>
      <c r="D1125" t="s">
        <v>302</v>
      </c>
      <c r="E1125" t="s">
        <v>336</v>
      </c>
      <c r="F1125">
        <v>1</v>
      </c>
      <c r="G1125">
        <v>0.64102564102564097</v>
      </c>
      <c r="H1125">
        <v>0</v>
      </c>
      <c r="I1125">
        <v>0</v>
      </c>
      <c r="J1125">
        <v>0</v>
      </c>
      <c r="K1125">
        <v>3</v>
      </c>
      <c r="L1125">
        <v>0</v>
      </c>
      <c r="M1125">
        <v>0</v>
      </c>
      <c r="N1125">
        <v>1</v>
      </c>
      <c r="O1125">
        <v>4</v>
      </c>
      <c r="P1125">
        <v>3055000</v>
      </c>
      <c r="Q1125">
        <v>7.3033572989636295E-2</v>
      </c>
    </row>
    <row r="1126" spans="1:17" x14ac:dyDescent="0.25">
      <c r="A1126" t="str">
        <f t="shared" ca="1" si="17"/>
        <v>TOLIMA;IBAGUÉ;PEQUEÑO</v>
      </c>
      <c r="B1126" t="str">
        <f ca="1">+IFERROR(_xlfn.XLOOKUP(C1126,DIVIPOLA!G:G,DIVIPOLA!F:F),C1126)</f>
        <v>TOLIMA</v>
      </c>
      <c r="C1126" t="s">
        <v>41</v>
      </c>
      <c r="D1126" t="s">
        <v>304</v>
      </c>
      <c r="E1126" t="s">
        <v>336</v>
      </c>
      <c r="F1126">
        <v>53</v>
      </c>
      <c r="G1126">
        <v>33.974358974358978</v>
      </c>
      <c r="H1126">
        <v>3</v>
      </c>
      <c r="I1126">
        <v>0</v>
      </c>
      <c r="J1126">
        <v>275</v>
      </c>
      <c r="K1126">
        <v>171</v>
      </c>
      <c r="L1126">
        <v>200</v>
      </c>
      <c r="M1126">
        <v>56</v>
      </c>
      <c r="N1126">
        <v>461</v>
      </c>
      <c r="O1126">
        <v>51</v>
      </c>
      <c r="P1126">
        <v>384118800</v>
      </c>
      <c r="Q1126">
        <v>9.1828374522067122</v>
      </c>
    </row>
    <row r="1127" spans="1:17" x14ac:dyDescent="0.25">
      <c r="A1127" t="str">
        <f t="shared" ca="1" si="17"/>
        <v>TOLIMA;NATAGAIMA;PEQUEÑO</v>
      </c>
      <c r="B1127" t="str">
        <f ca="1">+IFERROR(_xlfn.XLOOKUP(C1127,DIVIPOLA!G:G,DIVIPOLA!F:F),C1127)</f>
        <v>TOLIMA</v>
      </c>
      <c r="C1127" t="s">
        <v>41</v>
      </c>
      <c r="D1127" t="s">
        <v>306</v>
      </c>
      <c r="E1127" t="s">
        <v>336</v>
      </c>
      <c r="F1127">
        <v>1</v>
      </c>
      <c r="G1127">
        <v>0.64102564102564097</v>
      </c>
      <c r="H1127">
        <v>0</v>
      </c>
      <c r="I1127">
        <v>0</v>
      </c>
      <c r="J1127">
        <v>1</v>
      </c>
      <c r="K1127">
        <v>0</v>
      </c>
      <c r="L1127">
        <v>2</v>
      </c>
      <c r="M1127">
        <v>0</v>
      </c>
      <c r="N1127">
        <v>0</v>
      </c>
      <c r="O1127">
        <v>0</v>
      </c>
      <c r="P1127">
        <v>910000</v>
      </c>
      <c r="Q1127">
        <v>2.1754681316061879E-2</v>
      </c>
    </row>
    <row r="1128" spans="1:17" x14ac:dyDescent="0.25">
      <c r="A1128" t="str">
        <f t="shared" ca="1" si="17"/>
        <v>TOLIMA;SAN SEBASTIÁN DE MARIQUITA;PEQUEÑO</v>
      </c>
      <c r="B1128" t="str">
        <f ca="1">+IFERROR(_xlfn.XLOOKUP(C1128,DIVIPOLA!G:G,DIVIPOLA!F:F),C1128)</f>
        <v>TOLIMA</v>
      </c>
      <c r="C1128" t="s">
        <v>41</v>
      </c>
      <c r="D1128" t="s">
        <v>308</v>
      </c>
      <c r="E1128" t="s">
        <v>336</v>
      </c>
      <c r="F1128">
        <v>1</v>
      </c>
      <c r="G1128">
        <v>0.64102564102564097</v>
      </c>
      <c r="H1128">
        <v>0</v>
      </c>
      <c r="I1128">
        <v>0</v>
      </c>
      <c r="J1128">
        <v>19</v>
      </c>
      <c r="K1128">
        <v>7</v>
      </c>
      <c r="L1128">
        <v>22</v>
      </c>
      <c r="M1128">
        <v>14</v>
      </c>
      <c r="N1128">
        <v>15</v>
      </c>
      <c r="O1128">
        <v>10</v>
      </c>
      <c r="P1128">
        <v>29362125</v>
      </c>
      <c r="Q1128">
        <v>0.70193810124986078</v>
      </c>
    </row>
    <row r="1129" spans="1:17" x14ac:dyDescent="0.25">
      <c r="A1129" t="str">
        <f t="shared" ca="1" si="17"/>
        <v>VALLE_DEL_CAUCA;ANDALUCÍA;PEQUEÑO</v>
      </c>
      <c r="B1129" t="str">
        <f ca="1">+IFERROR(_xlfn.XLOOKUP(C1129,DIVIPOLA!G:G,DIVIPOLA!F:F),C1129)</f>
        <v>VALLE_DEL_CAUCA</v>
      </c>
      <c r="C1129" t="s">
        <v>1190</v>
      </c>
      <c r="D1129" t="s">
        <v>311</v>
      </c>
      <c r="E1129" t="s">
        <v>336</v>
      </c>
      <c r="F1129">
        <v>1</v>
      </c>
      <c r="G1129">
        <v>0.13386880856760369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3</v>
      </c>
      <c r="O1129">
        <v>2</v>
      </c>
      <c r="P1129">
        <v>1235000</v>
      </c>
      <c r="Q1129">
        <v>2.7201870240249849E-3</v>
      </c>
    </row>
    <row r="1130" spans="1:17" x14ac:dyDescent="0.25">
      <c r="A1130" t="str">
        <f t="shared" ca="1" si="17"/>
        <v>VALLE_DEL_CAUCA;ANSERMANUEVO;PEQUEÑO</v>
      </c>
      <c r="B1130" t="str">
        <f ca="1">+IFERROR(_xlfn.XLOOKUP(C1130,DIVIPOLA!G:G,DIVIPOLA!F:F),C1130)</f>
        <v>VALLE_DEL_CAUCA</v>
      </c>
      <c r="C1130" t="s">
        <v>1190</v>
      </c>
      <c r="D1130" t="s">
        <v>312</v>
      </c>
      <c r="E1130" t="s">
        <v>336</v>
      </c>
      <c r="F1130">
        <v>1</v>
      </c>
      <c r="G1130">
        <v>0.13386880856760369</v>
      </c>
      <c r="H1130">
        <v>0</v>
      </c>
      <c r="I1130">
        <v>5</v>
      </c>
      <c r="J1130">
        <v>14</v>
      </c>
      <c r="K1130">
        <v>35</v>
      </c>
      <c r="L1130">
        <v>3</v>
      </c>
      <c r="M1130">
        <v>11</v>
      </c>
      <c r="N1130">
        <v>5</v>
      </c>
      <c r="O1130">
        <v>0</v>
      </c>
      <c r="P1130">
        <v>32630000</v>
      </c>
      <c r="Q1130">
        <v>7.1870204529502241E-2</v>
      </c>
    </row>
    <row r="1131" spans="1:17" x14ac:dyDescent="0.25">
      <c r="A1131" t="str">
        <f t="shared" ca="1" si="17"/>
        <v>VALLE_DEL_CAUCA;BOLÍVAR;PEQUEÑO</v>
      </c>
      <c r="B1131" t="str">
        <f ca="1">+IFERROR(_xlfn.XLOOKUP(C1131,DIVIPOLA!G:G,DIVIPOLA!F:F),C1131)</f>
        <v>VALLE_DEL_CAUCA</v>
      </c>
      <c r="C1131" t="s">
        <v>1190</v>
      </c>
      <c r="D1131" t="s">
        <v>21</v>
      </c>
      <c r="E1131" t="s">
        <v>336</v>
      </c>
      <c r="F1131">
        <v>1</v>
      </c>
      <c r="G1131">
        <v>0.13386880856760369</v>
      </c>
      <c r="H1131">
        <v>0</v>
      </c>
      <c r="I1131">
        <v>0</v>
      </c>
      <c r="J1131">
        <v>61</v>
      </c>
      <c r="K1131">
        <v>45</v>
      </c>
      <c r="L1131">
        <v>10</v>
      </c>
      <c r="M1131">
        <v>20</v>
      </c>
      <c r="N1131">
        <v>28</v>
      </c>
      <c r="O1131">
        <v>16</v>
      </c>
      <c r="P1131">
        <v>69509700</v>
      </c>
      <c r="Q1131">
        <v>0.15310071577641249</v>
      </c>
    </row>
    <row r="1132" spans="1:17" x14ac:dyDescent="0.25">
      <c r="A1132" t="str">
        <f t="shared" ca="1" si="17"/>
        <v>VALLE_DEL_CAUCA;BUENAVENTURA;PEQUEÑO</v>
      </c>
      <c r="B1132" t="str">
        <f ca="1">+IFERROR(_xlfn.XLOOKUP(C1132,DIVIPOLA!G:G,DIVIPOLA!F:F),C1132)</f>
        <v>VALLE_DEL_CAUCA</v>
      </c>
      <c r="C1132" t="s">
        <v>1190</v>
      </c>
      <c r="D1132" t="s">
        <v>313</v>
      </c>
      <c r="E1132" t="s">
        <v>336</v>
      </c>
      <c r="F1132">
        <v>2</v>
      </c>
      <c r="G1132">
        <v>0.2677376171352075</v>
      </c>
      <c r="H1132">
        <v>0</v>
      </c>
      <c r="I1132">
        <v>0</v>
      </c>
      <c r="J1132">
        <v>22</v>
      </c>
      <c r="K1132">
        <v>0</v>
      </c>
      <c r="L1132">
        <v>72</v>
      </c>
      <c r="M1132">
        <v>2</v>
      </c>
      <c r="N1132">
        <v>15</v>
      </c>
      <c r="O1132">
        <v>6</v>
      </c>
      <c r="P1132">
        <v>33078500</v>
      </c>
      <c r="Q1132">
        <v>7.2858061922437642E-2</v>
      </c>
    </row>
    <row r="1133" spans="1:17" x14ac:dyDescent="0.25">
      <c r="A1133" t="str">
        <f t="shared" ca="1" si="17"/>
        <v>VALLE_DEL_CAUCA;CAICEDONIA;PEQUEÑO</v>
      </c>
      <c r="B1133" t="str">
        <f ca="1">+IFERROR(_xlfn.XLOOKUP(C1133,DIVIPOLA!G:G,DIVIPOLA!F:F),C1133)</f>
        <v>VALLE_DEL_CAUCA</v>
      </c>
      <c r="C1133" t="s">
        <v>1190</v>
      </c>
      <c r="D1133" t="s">
        <v>314</v>
      </c>
      <c r="E1133" t="s">
        <v>336</v>
      </c>
      <c r="F1133">
        <v>1</v>
      </c>
      <c r="G1133">
        <v>0.13386880856760369</v>
      </c>
      <c r="H1133">
        <v>0</v>
      </c>
      <c r="I1133">
        <v>0</v>
      </c>
      <c r="J1133">
        <v>2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780000</v>
      </c>
      <c r="Q1133">
        <v>1.718012857278938E-3</v>
      </c>
    </row>
    <row r="1134" spans="1:17" x14ac:dyDescent="0.25">
      <c r="A1134" t="str">
        <f t="shared" ca="1" si="17"/>
        <v>VALLE_DEL_CAUCA;CANDELARIA;PEQUEÑO</v>
      </c>
      <c r="B1134" t="str">
        <f ca="1">+IFERROR(_xlfn.XLOOKUP(C1134,DIVIPOLA!G:G,DIVIPOLA!F:F),C1134)</f>
        <v>VALLE_DEL_CAUCA</v>
      </c>
      <c r="C1134" t="s">
        <v>1190</v>
      </c>
      <c r="D1134" t="s">
        <v>315</v>
      </c>
      <c r="E1134" t="s">
        <v>336</v>
      </c>
      <c r="F1134">
        <v>5</v>
      </c>
      <c r="G1134">
        <v>0.66934404283801874</v>
      </c>
      <c r="H1134">
        <v>0</v>
      </c>
      <c r="I1134">
        <v>0</v>
      </c>
      <c r="J1134">
        <v>21</v>
      </c>
      <c r="K1134">
        <v>4</v>
      </c>
      <c r="L1134">
        <v>9</v>
      </c>
      <c r="M1134">
        <v>2</v>
      </c>
      <c r="N1134">
        <v>13</v>
      </c>
      <c r="O1134">
        <v>4</v>
      </c>
      <c r="P1134">
        <v>17564625</v>
      </c>
      <c r="Q1134">
        <v>3.8687502029850093E-2</v>
      </c>
    </row>
    <row r="1135" spans="1:17" x14ac:dyDescent="0.25">
      <c r="A1135" t="str">
        <f t="shared" ca="1" si="17"/>
        <v>VALLE_DEL_CAUCA;CARTAGO;PEQUEÑO</v>
      </c>
      <c r="B1135" t="str">
        <f ca="1">+IFERROR(_xlfn.XLOOKUP(C1135,DIVIPOLA!G:G,DIVIPOLA!F:F),C1135)</f>
        <v>VALLE_DEL_CAUCA</v>
      </c>
      <c r="C1135" t="s">
        <v>1190</v>
      </c>
      <c r="D1135" t="s">
        <v>316</v>
      </c>
      <c r="E1135" t="s">
        <v>336</v>
      </c>
      <c r="F1135">
        <v>9</v>
      </c>
      <c r="G1135">
        <v>1.2048192771084341</v>
      </c>
      <c r="H1135">
        <v>0</v>
      </c>
      <c r="I1135">
        <v>0</v>
      </c>
      <c r="J1135">
        <v>67</v>
      </c>
      <c r="K1135">
        <v>50</v>
      </c>
      <c r="L1135">
        <v>54</v>
      </c>
      <c r="M1135">
        <v>32</v>
      </c>
      <c r="N1135">
        <v>91</v>
      </c>
      <c r="O1135">
        <v>30</v>
      </c>
      <c r="P1135">
        <v>107497325</v>
      </c>
      <c r="Q1135">
        <v>0.23677152111934949</v>
      </c>
    </row>
    <row r="1136" spans="1:17" x14ac:dyDescent="0.25">
      <c r="A1136" t="str">
        <f t="shared" ca="1" si="17"/>
        <v>VALLE_DEL_CAUCA;EL CERRITO;PEQUEÑO</v>
      </c>
      <c r="B1136" t="str">
        <f ca="1">+IFERROR(_xlfn.XLOOKUP(C1136,DIVIPOLA!G:G,DIVIPOLA!F:F),C1136)</f>
        <v>VALLE_DEL_CAUCA</v>
      </c>
      <c r="C1136" t="s">
        <v>1190</v>
      </c>
      <c r="D1136" t="s">
        <v>317</v>
      </c>
      <c r="E1136" t="s">
        <v>336</v>
      </c>
      <c r="F1136">
        <v>5</v>
      </c>
      <c r="G1136">
        <v>0.66934404283801874</v>
      </c>
      <c r="H1136">
        <v>0</v>
      </c>
      <c r="I1136">
        <v>0</v>
      </c>
      <c r="J1136">
        <v>9</v>
      </c>
      <c r="K1136">
        <v>9</v>
      </c>
      <c r="L1136">
        <v>16</v>
      </c>
      <c r="M1136">
        <v>6</v>
      </c>
      <c r="N1136">
        <v>30</v>
      </c>
      <c r="O1136">
        <v>16</v>
      </c>
      <c r="P1136">
        <v>26345150</v>
      </c>
      <c r="Q1136">
        <v>5.80273159319772E-2</v>
      </c>
    </row>
    <row r="1137" spans="1:17" x14ac:dyDescent="0.25">
      <c r="A1137" t="str">
        <f t="shared" ca="1" si="17"/>
        <v>VALLE_DEL_CAUCA;FLORIDA;PEQUEÑO</v>
      </c>
      <c r="B1137" t="str">
        <f ca="1">+IFERROR(_xlfn.XLOOKUP(C1137,DIVIPOLA!G:G,DIVIPOLA!F:F),C1137)</f>
        <v>VALLE_DEL_CAUCA</v>
      </c>
      <c r="C1137" t="s">
        <v>1190</v>
      </c>
      <c r="D1137" t="s">
        <v>320</v>
      </c>
      <c r="E1137" t="s">
        <v>336</v>
      </c>
      <c r="F1137">
        <v>1</v>
      </c>
      <c r="G1137">
        <v>0.13386880856760369</v>
      </c>
      <c r="H1137">
        <v>0</v>
      </c>
      <c r="I1137">
        <v>0</v>
      </c>
      <c r="J1137">
        <v>4</v>
      </c>
      <c r="K1137">
        <v>0</v>
      </c>
      <c r="L1137">
        <v>15</v>
      </c>
      <c r="M1137">
        <v>10</v>
      </c>
      <c r="N1137">
        <v>39</v>
      </c>
      <c r="O1137">
        <v>4</v>
      </c>
      <c r="P1137">
        <v>18265000</v>
      </c>
      <c r="Q1137">
        <v>4.0230134407948467E-2</v>
      </c>
    </row>
    <row r="1138" spans="1:17" x14ac:dyDescent="0.25">
      <c r="A1138" t="str">
        <f t="shared" ca="1" si="17"/>
        <v>VALLE_DEL_CAUCA;BUGA;PEQUEÑO</v>
      </c>
      <c r="B1138" t="str">
        <f ca="1">+IFERROR(_xlfn.XLOOKUP(C1138,DIVIPOLA!G:G,DIVIPOLA!F:F),C1138)</f>
        <v>VALLE_DEL_CAUCA</v>
      </c>
      <c r="C1138" t="s">
        <v>1190</v>
      </c>
      <c r="D1138" t="s">
        <v>1191</v>
      </c>
      <c r="E1138" t="s">
        <v>336</v>
      </c>
      <c r="F1138">
        <v>1</v>
      </c>
      <c r="G1138">
        <v>0.13386880856760369</v>
      </c>
      <c r="H1138">
        <v>0</v>
      </c>
      <c r="I1138">
        <v>0</v>
      </c>
      <c r="J1138">
        <v>0</v>
      </c>
      <c r="K1138">
        <v>0</v>
      </c>
      <c r="L1138">
        <v>4</v>
      </c>
      <c r="M1138">
        <v>0</v>
      </c>
      <c r="N1138">
        <v>5</v>
      </c>
      <c r="O1138">
        <v>0</v>
      </c>
      <c r="P1138">
        <v>2015000</v>
      </c>
      <c r="Q1138">
        <v>4.4381998813039234E-3</v>
      </c>
    </row>
    <row r="1139" spans="1:17" x14ac:dyDescent="0.25">
      <c r="A1139" t="str">
        <f t="shared" ca="1" si="17"/>
        <v>VALLE_DEL_CAUCA;JAMUNDÍ;PEQUEÑO</v>
      </c>
      <c r="B1139" t="str">
        <f ca="1">+IFERROR(_xlfn.XLOOKUP(C1139,DIVIPOLA!G:G,DIVIPOLA!F:F),C1139)</f>
        <v>VALLE_DEL_CAUCA</v>
      </c>
      <c r="C1139" t="s">
        <v>1190</v>
      </c>
      <c r="D1139" t="s">
        <v>321</v>
      </c>
      <c r="E1139" t="s">
        <v>336</v>
      </c>
      <c r="F1139">
        <v>4</v>
      </c>
      <c r="G1139">
        <v>0.53547523427041499</v>
      </c>
      <c r="H1139">
        <v>0</v>
      </c>
      <c r="I1139">
        <v>0</v>
      </c>
      <c r="J1139">
        <v>6</v>
      </c>
      <c r="K1139">
        <v>13</v>
      </c>
      <c r="L1139">
        <v>9</v>
      </c>
      <c r="M1139">
        <v>3</v>
      </c>
      <c r="N1139">
        <v>7</v>
      </c>
      <c r="O1139">
        <v>1</v>
      </c>
      <c r="P1139">
        <v>14435850</v>
      </c>
      <c r="Q1139">
        <v>3.1796122956089953E-2</v>
      </c>
    </row>
    <row r="1140" spans="1:17" x14ac:dyDescent="0.25">
      <c r="A1140" t="str">
        <f t="shared" ca="1" si="17"/>
        <v>VALLE_DEL_CAUCA;LA VICTORIA;PEQUEÑO</v>
      </c>
      <c r="B1140" t="str">
        <f ca="1">+IFERROR(_xlfn.XLOOKUP(C1140,DIVIPOLA!G:G,DIVIPOLA!F:F),C1140)</f>
        <v>VALLE_DEL_CAUCA</v>
      </c>
      <c r="C1140" t="s">
        <v>1190</v>
      </c>
      <c r="D1140" t="s">
        <v>322</v>
      </c>
      <c r="E1140" t="s">
        <v>336</v>
      </c>
      <c r="F1140">
        <v>1</v>
      </c>
      <c r="G1140">
        <v>0.13386880856760369</v>
      </c>
      <c r="H1140">
        <v>0</v>
      </c>
      <c r="I1140">
        <v>0</v>
      </c>
      <c r="J1140">
        <v>5</v>
      </c>
      <c r="K1140">
        <v>16</v>
      </c>
      <c r="L1140">
        <v>2</v>
      </c>
      <c r="M1140">
        <v>0</v>
      </c>
      <c r="N1140">
        <v>0</v>
      </c>
      <c r="O1140">
        <v>10</v>
      </c>
      <c r="P1140">
        <v>14040000</v>
      </c>
      <c r="Q1140">
        <v>3.0924231431020889E-2</v>
      </c>
    </row>
    <row r="1141" spans="1:17" x14ac:dyDescent="0.25">
      <c r="A1141" t="str">
        <f t="shared" ca="1" si="17"/>
        <v>VALLE_DEL_CAUCA;PALMIRA;PEQUEÑO</v>
      </c>
      <c r="B1141" t="str">
        <f ca="1">+IFERROR(_xlfn.XLOOKUP(C1141,DIVIPOLA!G:G,DIVIPOLA!F:F),C1141)</f>
        <v>VALLE_DEL_CAUCA</v>
      </c>
      <c r="C1141" t="s">
        <v>1190</v>
      </c>
      <c r="D1141" t="s">
        <v>324</v>
      </c>
      <c r="E1141" t="s">
        <v>336</v>
      </c>
      <c r="F1141">
        <v>25</v>
      </c>
      <c r="G1141">
        <v>3.346720214190094</v>
      </c>
      <c r="H1141">
        <v>0</v>
      </c>
      <c r="I1141">
        <v>0</v>
      </c>
      <c r="J1141">
        <v>127</v>
      </c>
      <c r="K1141">
        <v>99</v>
      </c>
      <c r="L1141">
        <v>129</v>
      </c>
      <c r="M1141">
        <v>87</v>
      </c>
      <c r="N1141">
        <v>109</v>
      </c>
      <c r="O1141">
        <v>7</v>
      </c>
      <c r="P1141">
        <v>196128725</v>
      </c>
      <c r="Q1141">
        <v>0.43198932209195529</v>
      </c>
    </row>
    <row r="1142" spans="1:17" x14ac:dyDescent="0.25">
      <c r="A1142" t="str">
        <f t="shared" ca="1" si="17"/>
        <v>VALLE_DEL_CAUCA;PRADERA;PEQUEÑO</v>
      </c>
      <c r="B1142" t="str">
        <f ca="1">+IFERROR(_xlfn.XLOOKUP(C1142,DIVIPOLA!G:G,DIVIPOLA!F:F),C1142)</f>
        <v>VALLE_DEL_CAUCA</v>
      </c>
      <c r="C1142" t="s">
        <v>1190</v>
      </c>
      <c r="D1142" t="s">
        <v>325</v>
      </c>
      <c r="E1142" t="s">
        <v>336</v>
      </c>
      <c r="F1142">
        <v>1</v>
      </c>
      <c r="G1142">
        <v>0.13386880856760369</v>
      </c>
      <c r="H1142">
        <v>0</v>
      </c>
      <c r="I1142">
        <v>0</v>
      </c>
      <c r="J1142">
        <v>0</v>
      </c>
      <c r="K1142">
        <v>4</v>
      </c>
      <c r="L1142">
        <v>0</v>
      </c>
      <c r="M1142">
        <v>7</v>
      </c>
      <c r="N1142">
        <v>24</v>
      </c>
      <c r="O1142">
        <v>11</v>
      </c>
      <c r="P1142">
        <v>13244075</v>
      </c>
      <c r="Q1142">
        <v>2.917114247790583E-2</v>
      </c>
    </row>
    <row r="1143" spans="1:17" x14ac:dyDescent="0.25">
      <c r="A1143" t="str">
        <f t="shared" ca="1" si="17"/>
        <v>VALLE_DEL_CAUCA;ROLDANILLO;PEQUEÑO</v>
      </c>
      <c r="B1143" t="str">
        <f ca="1">+IFERROR(_xlfn.XLOOKUP(C1143,DIVIPOLA!G:G,DIVIPOLA!F:F),C1143)</f>
        <v>VALLE_DEL_CAUCA</v>
      </c>
      <c r="C1143" t="s">
        <v>1190</v>
      </c>
      <c r="D1143" t="s">
        <v>326</v>
      </c>
      <c r="E1143" t="s">
        <v>336</v>
      </c>
      <c r="F1143">
        <v>1</v>
      </c>
      <c r="G1143">
        <v>0.13386880856760369</v>
      </c>
      <c r="H1143">
        <v>0</v>
      </c>
      <c r="I1143">
        <v>0</v>
      </c>
      <c r="J1143">
        <v>6</v>
      </c>
      <c r="K1143">
        <v>2</v>
      </c>
      <c r="L1143">
        <v>0</v>
      </c>
      <c r="M1143">
        <v>0</v>
      </c>
      <c r="N1143">
        <v>0</v>
      </c>
      <c r="O1143">
        <v>0</v>
      </c>
      <c r="P1143">
        <v>3380000</v>
      </c>
      <c r="Q1143">
        <v>7.4447223815420653E-3</v>
      </c>
    </row>
    <row r="1144" spans="1:17" x14ac:dyDescent="0.25">
      <c r="A1144" t="str">
        <f t="shared" ca="1" si="17"/>
        <v>VALLE_DEL_CAUCA;CALI;PEQUEÑO</v>
      </c>
      <c r="B1144" t="str">
        <f ca="1">+IFERROR(_xlfn.XLOOKUP(C1144,DIVIPOLA!G:G,DIVIPOLA!F:F),C1144)</f>
        <v>VALLE_DEL_CAUCA</v>
      </c>
      <c r="C1144" t="s">
        <v>1190</v>
      </c>
      <c r="D1144" t="s">
        <v>1083</v>
      </c>
      <c r="E1144" t="s">
        <v>336</v>
      </c>
      <c r="F1144">
        <v>203</v>
      </c>
      <c r="G1144">
        <v>27.175368139223561</v>
      </c>
      <c r="H1144">
        <v>11</v>
      </c>
      <c r="I1144">
        <v>6</v>
      </c>
      <c r="J1144">
        <v>1347</v>
      </c>
      <c r="K1144">
        <v>579</v>
      </c>
      <c r="L1144">
        <v>1031</v>
      </c>
      <c r="M1144">
        <v>305</v>
      </c>
      <c r="N1144">
        <v>1110</v>
      </c>
      <c r="O1144">
        <v>225</v>
      </c>
      <c r="P1144">
        <v>1542854300</v>
      </c>
      <c r="Q1144">
        <v>3.3982609286001231</v>
      </c>
    </row>
    <row r="1145" spans="1:17" x14ac:dyDescent="0.25">
      <c r="A1145" t="str">
        <f t="shared" ca="1" si="17"/>
        <v>VALLE_DEL_CAUCA;SEVILLA;PEQUEÑO</v>
      </c>
      <c r="B1145" t="str">
        <f ca="1">+IFERROR(_xlfn.XLOOKUP(C1145,DIVIPOLA!G:G,DIVIPOLA!F:F),C1145)</f>
        <v>VALLE_DEL_CAUCA</v>
      </c>
      <c r="C1145" t="s">
        <v>1190</v>
      </c>
      <c r="D1145" t="s">
        <v>327</v>
      </c>
      <c r="E1145" t="s">
        <v>336</v>
      </c>
      <c r="F1145">
        <v>1</v>
      </c>
      <c r="G1145">
        <v>0.13386880856760369</v>
      </c>
      <c r="H1145">
        <v>0</v>
      </c>
      <c r="I1145">
        <v>0</v>
      </c>
      <c r="J1145">
        <v>2</v>
      </c>
      <c r="K1145">
        <v>0</v>
      </c>
      <c r="L1145">
        <v>0</v>
      </c>
      <c r="M1145">
        <v>1</v>
      </c>
      <c r="N1145">
        <v>0</v>
      </c>
      <c r="O1145">
        <v>0</v>
      </c>
      <c r="P1145">
        <v>1170000</v>
      </c>
      <c r="Q1145">
        <v>2.5770192859184068E-3</v>
      </c>
    </row>
    <row r="1146" spans="1:17" x14ac:dyDescent="0.25">
      <c r="A1146" t="str">
        <f t="shared" ca="1" si="17"/>
        <v>VALLE_DEL_CAUCA;TULUÁ;PEQUEÑO</v>
      </c>
      <c r="B1146" t="str">
        <f ca="1">+IFERROR(_xlfn.XLOOKUP(C1146,DIVIPOLA!G:G,DIVIPOLA!F:F),C1146)</f>
        <v>VALLE_DEL_CAUCA</v>
      </c>
      <c r="C1146" t="s">
        <v>1190</v>
      </c>
      <c r="D1146" t="s">
        <v>328</v>
      </c>
      <c r="E1146" t="s">
        <v>336</v>
      </c>
      <c r="F1146">
        <v>11</v>
      </c>
      <c r="G1146">
        <v>1.4725568942436409</v>
      </c>
      <c r="H1146">
        <v>0</v>
      </c>
      <c r="I1146">
        <v>0</v>
      </c>
      <c r="J1146">
        <v>74</v>
      </c>
      <c r="K1146">
        <v>48</v>
      </c>
      <c r="L1146">
        <v>87</v>
      </c>
      <c r="M1146">
        <v>7</v>
      </c>
      <c r="N1146">
        <v>80</v>
      </c>
      <c r="O1146">
        <v>10</v>
      </c>
      <c r="P1146">
        <v>100502350</v>
      </c>
      <c r="Q1146">
        <v>0.2213645249830101</v>
      </c>
    </row>
    <row r="1147" spans="1:17" x14ac:dyDescent="0.25">
      <c r="A1147" t="str">
        <f t="shared" ca="1" si="17"/>
        <v>VALLE_DEL_CAUCA;YUMBO;PEQUEÑO</v>
      </c>
      <c r="B1147" t="str">
        <f ca="1">+IFERROR(_xlfn.XLOOKUP(C1147,DIVIPOLA!G:G,DIVIPOLA!F:F),C1147)</f>
        <v>VALLE_DEL_CAUCA</v>
      </c>
      <c r="C1147" t="s">
        <v>1190</v>
      </c>
      <c r="D1147" t="s">
        <v>329</v>
      </c>
      <c r="E1147" t="s">
        <v>336</v>
      </c>
      <c r="F1147">
        <v>20</v>
      </c>
      <c r="G1147">
        <v>2.677376171352075</v>
      </c>
      <c r="H1147">
        <v>0</v>
      </c>
      <c r="I1147">
        <v>0</v>
      </c>
      <c r="J1147">
        <v>231</v>
      </c>
      <c r="K1147">
        <v>77</v>
      </c>
      <c r="L1147">
        <v>52</v>
      </c>
      <c r="M1147">
        <v>17</v>
      </c>
      <c r="N1147">
        <v>76</v>
      </c>
      <c r="O1147">
        <v>9</v>
      </c>
      <c r="P1147">
        <v>170674075</v>
      </c>
      <c r="Q1147">
        <v>0.37592340417203818</v>
      </c>
    </row>
    <row r="1148" spans="1:17" x14ac:dyDescent="0.25">
      <c r="A1148" t="str">
        <f t="shared" ca="1" si="17"/>
        <v>VALLE_DEL_CAUCA;ZARZAL;PEQUEÑO</v>
      </c>
      <c r="B1148" t="str">
        <f ca="1">+IFERROR(_xlfn.XLOOKUP(C1148,DIVIPOLA!G:G,DIVIPOLA!F:F),C1148)</f>
        <v>VALLE_DEL_CAUCA</v>
      </c>
      <c r="C1148" t="s">
        <v>1190</v>
      </c>
      <c r="D1148" t="s">
        <v>330</v>
      </c>
      <c r="E1148" t="s">
        <v>336</v>
      </c>
      <c r="F1148">
        <v>2</v>
      </c>
      <c r="G1148">
        <v>0.2677376171352075</v>
      </c>
      <c r="H1148">
        <v>0</v>
      </c>
      <c r="I1148">
        <v>0</v>
      </c>
      <c r="J1148">
        <v>24</v>
      </c>
      <c r="K1148">
        <v>3</v>
      </c>
      <c r="L1148">
        <v>23</v>
      </c>
      <c r="M1148">
        <v>2</v>
      </c>
      <c r="N1148">
        <v>15</v>
      </c>
      <c r="O1148">
        <v>1</v>
      </c>
      <c r="P1148">
        <v>20930000</v>
      </c>
      <c r="Q1148">
        <v>4.6100011670318172E-2</v>
      </c>
    </row>
    <row r="1149" spans="1:17" x14ac:dyDescent="0.25">
      <c r="A1149" t="str">
        <f t="shared" ca="1" si="17"/>
        <v>Total;Total;JURIDICA</v>
      </c>
      <c r="B1149" t="str">
        <f ca="1">+IFERROR(_xlfn.XLOOKUP(C1149,DIVIPOLA!G:G,DIVIPOLA!F:F),C1149)</f>
        <v>Total</v>
      </c>
      <c r="C1149" t="s">
        <v>15</v>
      </c>
      <c r="D1149" t="s">
        <v>15</v>
      </c>
      <c r="E1149" t="s">
        <v>337</v>
      </c>
      <c r="F1149">
        <v>7786</v>
      </c>
      <c r="G1149">
        <v>100</v>
      </c>
      <c r="H1149">
        <v>1647</v>
      </c>
      <c r="I1149">
        <v>1153</v>
      </c>
      <c r="J1149">
        <v>486630</v>
      </c>
      <c r="K1149">
        <v>205362</v>
      </c>
      <c r="L1149">
        <v>223447</v>
      </c>
      <c r="M1149">
        <v>55728</v>
      </c>
      <c r="N1149">
        <v>178343</v>
      </c>
      <c r="O1149">
        <v>38697</v>
      </c>
      <c r="P1149">
        <v>433077185775</v>
      </c>
      <c r="Q1149">
        <v>100</v>
      </c>
    </row>
    <row r="1150" spans="1:17" x14ac:dyDescent="0.25">
      <c r="A1150" t="str">
        <f t="shared" ca="1" si="17"/>
        <v>Total;Total;NATURAL</v>
      </c>
      <c r="B1150" t="str">
        <f ca="1">+IFERROR(_xlfn.XLOOKUP(C1150,DIVIPOLA!G:G,DIVIPOLA!F:F),C1150)</f>
        <v>Total</v>
      </c>
      <c r="C1150" t="s">
        <v>15</v>
      </c>
      <c r="D1150" t="s">
        <v>15</v>
      </c>
      <c r="E1150" t="s">
        <v>338</v>
      </c>
      <c r="F1150">
        <v>579</v>
      </c>
      <c r="G1150">
        <v>100</v>
      </c>
      <c r="H1150">
        <v>7</v>
      </c>
      <c r="I1150">
        <v>17</v>
      </c>
      <c r="J1150">
        <v>1853</v>
      </c>
      <c r="K1150">
        <v>1712</v>
      </c>
      <c r="L1150">
        <v>1389</v>
      </c>
      <c r="M1150">
        <v>917</v>
      </c>
      <c r="N1150">
        <v>1317</v>
      </c>
      <c r="O1150">
        <v>578</v>
      </c>
      <c r="P1150">
        <v>2834009100</v>
      </c>
      <c r="Q1150">
        <v>100</v>
      </c>
    </row>
    <row r="1151" spans="1:17" x14ac:dyDescent="0.25">
      <c r="A1151" t="str">
        <f t="shared" ca="1" si="17"/>
        <v>AMAZONAS;Total;JURIDICA</v>
      </c>
      <c r="B1151" t="str">
        <f ca="1">+IFERROR(_xlfn.XLOOKUP(C1151,DIVIPOLA!G:G,DIVIPOLA!F:F),C1151)</f>
        <v>AMAZONAS</v>
      </c>
      <c r="C1151" t="s">
        <v>16</v>
      </c>
      <c r="D1151" t="s">
        <v>15</v>
      </c>
      <c r="E1151" t="s">
        <v>337</v>
      </c>
      <c r="F1151">
        <v>5</v>
      </c>
      <c r="G1151">
        <v>6.4226075786769421E-2</v>
      </c>
      <c r="H1151">
        <v>0</v>
      </c>
      <c r="I1151">
        <v>0</v>
      </c>
      <c r="J1151">
        <v>6</v>
      </c>
      <c r="K1151">
        <v>10</v>
      </c>
      <c r="L1151">
        <v>7</v>
      </c>
      <c r="M1151">
        <v>10</v>
      </c>
      <c r="N1151">
        <v>1</v>
      </c>
      <c r="O1151">
        <v>4</v>
      </c>
      <c r="P1151">
        <v>15088450</v>
      </c>
      <c r="Q1151">
        <v>3.484027733908387E-3</v>
      </c>
    </row>
    <row r="1152" spans="1:17" x14ac:dyDescent="0.25">
      <c r="A1152" t="str">
        <f t="shared" ca="1" si="17"/>
        <v>ANTIOQUIA;Total;JURIDICA</v>
      </c>
      <c r="B1152" t="str">
        <f ca="1">+IFERROR(_xlfn.XLOOKUP(C1152,DIVIPOLA!G:G,DIVIPOLA!F:F),C1152)</f>
        <v>ANTIOQUIA</v>
      </c>
      <c r="C1152" t="s">
        <v>17</v>
      </c>
      <c r="D1152" t="s">
        <v>15</v>
      </c>
      <c r="E1152" t="s">
        <v>337</v>
      </c>
      <c r="F1152">
        <v>1730</v>
      </c>
      <c r="G1152">
        <v>22.222222222222221</v>
      </c>
      <c r="H1152">
        <v>200</v>
      </c>
      <c r="I1152">
        <v>180</v>
      </c>
      <c r="J1152">
        <v>84517</v>
      </c>
      <c r="K1152">
        <v>36576</v>
      </c>
      <c r="L1152">
        <v>34932</v>
      </c>
      <c r="M1152">
        <v>8556</v>
      </c>
      <c r="N1152">
        <v>37179</v>
      </c>
      <c r="O1152">
        <v>8229</v>
      </c>
      <c r="P1152">
        <v>75902306025</v>
      </c>
      <c r="Q1152">
        <v>17.526368795913541</v>
      </c>
    </row>
    <row r="1153" spans="1:17" x14ac:dyDescent="0.25">
      <c r="A1153" t="str">
        <f t="shared" ca="1" si="17"/>
        <v>ARAUCA;Total;JURIDICA</v>
      </c>
      <c r="B1153" t="str">
        <f ca="1">+IFERROR(_xlfn.XLOOKUP(C1153,DIVIPOLA!G:G,DIVIPOLA!F:F),C1153)</f>
        <v>ARAUCA</v>
      </c>
      <c r="C1153" t="s">
        <v>18</v>
      </c>
      <c r="D1153" t="s">
        <v>15</v>
      </c>
      <c r="E1153" t="s">
        <v>337</v>
      </c>
      <c r="F1153">
        <v>15</v>
      </c>
      <c r="G1153">
        <v>0.19267822736030829</v>
      </c>
      <c r="H1153">
        <v>2</v>
      </c>
      <c r="I1153">
        <v>0</v>
      </c>
      <c r="J1153">
        <v>55</v>
      </c>
      <c r="K1153">
        <v>87</v>
      </c>
      <c r="L1153">
        <v>16</v>
      </c>
      <c r="M1153">
        <v>16</v>
      </c>
      <c r="N1153">
        <v>22</v>
      </c>
      <c r="O1153">
        <v>3</v>
      </c>
      <c r="P1153">
        <v>84030700</v>
      </c>
      <c r="Q1153">
        <v>1.9403271330039561E-2</v>
      </c>
    </row>
    <row r="1154" spans="1:17" x14ac:dyDescent="0.25">
      <c r="A1154" t="str">
        <f t="shared" ca="1" si="17"/>
        <v>SAN_ANDRÉS_PROVIDENCIA_Y_SANTA_CATALINA;Total;JURIDICA</v>
      </c>
      <c r="B1154" t="str">
        <f ca="1">+IFERROR(_xlfn.XLOOKUP(C1154,DIVIPOLA!G:G,DIVIPOLA!F:F),C1154)</f>
        <v>SAN_ANDRÉS_PROVIDENCIA_Y_SANTA_CATALINA</v>
      </c>
      <c r="C1154" t="s">
        <v>1189</v>
      </c>
      <c r="D1154" t="s">
        <v>15</v>
      </c>
      <c r="E1154" t="s">
        <v>337</v>
      </c>
      <c r="F1154">
        <v>7</v>
      </c>
      <c r="G1154">
        <v>8.9916506101477195E-2</v>
      </c>
      <c r="H1154">
        <v>0</v>
      </c>
      <c r="I1154">
        <v>0</v>
      </c>
      <c r="J1154">
        <v>128</v>
      </c>
      <c r="K1154">
        <v>174</v>
      </c>
      <c r="L1154">
        <v>101</v>
      </c>
      <c r="M1154">
        <v>46</v>
      </c>
      <c r="N1154">
        <v>35</v>
      </c>
      <c r="O1154">
        <v>10</v>
      </c>
      <c r="P1154">
        <v>199355650</v>
      </c>
      <c r="Q1154">
        <v>4.6032601991015207E-2</v>
      </c>
    </row>
    <row r="1155" spans="1:17" x14ac:dyDescent="0.25">
      <c r="A1155" t="str">
        <f t="shared" ref="A1155:A1218" ca="1" si="18">B1155&amp;";"&amp;D1155&amp;";"&amp;E1155</f>
        <v>ATLÁNTICO;Total;JURIDICA</v>
      </c>
      <c r="B1155" t="str">
        <f ca="1">+IFERROR(_xlfn.XLOOKUP(C1155,DIVIPOLA!G:G,DIVIPOLA!F:F),C1155)</f>
        <v>ATLÁNTICO</v>
      </c>
      <c r="C1155" t="s">
        <v>19</v>
      </c>
      <c r="D1155" t="s">
        <v>15</v>
      </c>
      <c r="E1155" t="s">
        <v>337</v>
      </c>
      <c r="F1155">
        <v>282</v>
      </c>
      <c r="G1155">
        <v>3.622350674373795</v>
      </c>
      <c r="H1155">
        <v>69</v>
      </c>
      <c r="I1155">
        <v>36</v>
      </c>
      <c r="J1155">
        <v>16099</v>
      </c>
      <c r="K1155">
        <v>7280</v>
      </c>
      <c r="L1155">
        <v>11236</v>
      </c>
      <c r="M1155">
        <v>3237</v>
      </c>
      <c r="N1155">
        <v>11916</v>
      </c>
      <c r="O1155">
        <v>2796</v>
      </c>
      <c r="P1155">
        <v>17907683950</v>
      </c>
      <c r="Q1155">
        <v>4.1350084025772089</v>
      </c>
    </row>
    <row r="1156" spans="1:17" x14ac:dyDescent="0.25">
      <c r="A1156" t="str">
        <f t="shared" ca="1" si="18"/>
        <v>BOGOTÁ;Total;JURIDICA</v>
      </c>
      <c r="B1156" t="str">
        <f ca="1">+IFERROR(_xlfn.XLOOKUP(C1156,DIVIPOLA!G:G,DIVIPOLA!F:F),C1156)</f>
        <v>BOGOTÁ</v>
      </c>
      <c r="C1156" t="s">
        <v>1146</v>
      </c>
      <c r="D1156" t="s">
        <v>15</v>
      </c>
      <c r="E1156" t="s">
        <v>337</v>
      </c>
      <c r="F1156">
        <v>2662</v>
      </c>
      <c r="G1156">
        <v>34.193962748876046</v>
      </c>
      <c r="H1156">
        <v>926</v>
      </c>
      <c r="I1156">
        <v>623</v>
      </c>
      <c r="J1156">
        <v>258708</v>
      </c>
      <c r="K1156">
        <v>99433</v>
      </c>
      <c r="L1156">
        <v>93778</v>
      </c>
      <c r="M1156">
        <v>20862</v>
      </c>
      <c r="N1156">
        <v>68365</v>
      </c>
      <c r="O1156">
        <v>14916</v>
      </c>
      <c r="P1156">
        <v>207803096150</v>
      </c>
      <c r="Q1156">
        <v>47.983175884774838</v>
      </c>
    </row>
    <row r="1157" spans="1:17" x14ac:dyDescent="0.25">
      <c r="A1157" t="str">
        <f t="shared" ca="1" si="18"/>
        <v>BOLÍVAR;Total;JURIDICA</v>
      </c>
      <c r="B1157" t="str">
        <f ca="1">+IFERROR(_xlfn.XLOOKUP(C1157,DIVIPOLA!G:G,DIVIPOLA!F:F),C1157)</f>
        <v>BOLÍVAR</v>
      </c>
      <c r="C1157" t="s">
        <v>21</v>
      </c>
      <c r="D1157" t="s">
        <v>15</v>
      </c>
      <c r="E1157" t="s">
        <v>337</v>
      </c>
      <c r="F1157">
        <v>173</v>
      </c>
      <c r="G1157">
        <v>2.2222222222222219</v>
      </c>
      <c r="H1157">
        <v>18</v>
      </c>
      <c r="I1157">
        <v>0</v>
      </c>
      <c r="J1157">
        <v>7445</v>
      </c>
      <c r="K1157">
        <v>2469</v>
      </c>
      <c r="L1157">
        <v>3087</v>
      </c>
      <c r="M1157">
        <v>864</v>
      </c>
      <c r="N1157">
        <v>3285</v>
      </c>
      <c r="O1157">
        <v>921</v>
      </c>
      <c r="P1157">
        <v>6405139325</v>
      </c>
      <c r="Q1157">
        <v>1.4789910857541531</v>
      </c>
    </row>
    <row r="1158" spans="1:17" x14ac:dyDescent="0.25">
      <c r="A1158" t="str">
        <f t="shared" ca="1" si="18"/>
        <v>BOYACÁ;Total;JURIDICA</v>
      </c>
      <c r="B1158" t="str">
        <f ca="1">+IFERROR(_xlfn.XLOOKUP(C1158,DIVIPOLA!G:G,DIVIPOLA!F:F),C1158)</f>
        <v>BOYACÁ</v>
      </c>
      <c r="C1158" t="s">
        <v>22</v>
      </c>
      <c r="D1158" t="s">
        <v>15</v>
      </c>
      <c r="E1158" t="s">
        <v>337</v>
      </c>
      <c r="F1158">
        <v>93</v>
      </c>
      <c r="G1158">
        <v>1.1946050096339109</v>
      </c>
      <c r="H1158">
        <v>11</v>
      </c>
      <c r="I1158">
        <v>7</v>
      </c>
      <c r="J1158">
        <v>1995</v>
      </c>
      <c r="K1158">
        <v>1117</v>
      </c>
      <c r="L1158">
        <v>886</v>
      </c>
      <c r="M1158">
        <v>338</v>
      </c>
      <c r="N1158">
        <v>756</v>
      </c>
      <c r="O1158">
        <v>307</v>
      </c>
      <c r="P1158">
        <v>2011426300</v>
      </c>
      <c r="Q1158">
        <v>0.46445228064597288</v>
      </c>
    </row>
    <row r="1159" spans="1:17" x14ac:dyDescent="0.25">
      <c r="A1159" t="str">
        <f t="shared" ca="1" si="18"/>
        <v>CALDAS;Total;JURIDICA</v>
      </c>
      <c r="B1159" t="str">
        <f ca="1">+IFERROR(_xlfn.XLOOKUP(C1159,DIVIPOLA!G:G,DIVIPOLA!F:F),C1159)</f>
        <v>CALDAS</v>
      </c>
      <c r="C1159" t="s">
        <v>23</v>
      </c>
      <c r="D1159" t="s">
        <v>15</v>
      </c>
      <c r="E1159" t="s">
        <v>337</v>
      </c>
      <c r="F1159">
        <v>144</v>
      </c>
      <c r="G1159">
        <v>1.8497109826589599</v>
      </c>
      <c r="H1159">
        <v>7</v>
      </c>
      <c r="I1159">
        <v>15</v>
      </c>
      <c r="J1159">
        <v>3247</v>
      </c>
      <c r="K1159">
        <v>1201</v>
      </c>
      <c r="L1159">
        <v>1902</v>
      </c>
      <c r="M1159">
        <v>652</v>
      </c>
      <c r="N1159">
        <v>1762</v>
      </c>
      <c r="O1159">
        <v>478</v>
      </c>
      <c r="P1159">
        <v>3213856100</v>
      </c>
      <c r="Q1159">
        <v>0.74210165956016994</v>
      </c>
    </row>
    <row r="1160" spans="1:17" x14ac:dyDescent="0.25">
      <c r="A1160" t="str">
        <f t="shared" ca="1" si="18"/>
        <v>CAQUETÁ;Total;JURIDICA</v>
      </c>
      <c r="B1160" t="str">
        <f ca="1">+IFERROR(_xlfn.XLOOKUP(C1160,DIVIPOLA!G:G,DIVIPOLA!F:F),C1160)</f>
        <v>CAQUETÁ</v>
      </c>
      <c r="C1160" t="s">
        <v>24</v>
      </c>
      <c r="D1160" t="s">
        <v>15</v>
      </c>
      <c r="E1160" t="s">
        <v>337</v>
      </c>
      <c r="F1160">
        <v>19</v>
      </c>
      <c r="G1160">
        <v>0.24405908798972381</v>
      </c>
      <c r="H1160">
        <v>0</v>
      </c>
      <c r="I1160">
        <v>1</v>
      </c>
      <c r="J1160">
        <v>174</v>
      </c>
      <c r="K1160">
        <v>241</v>
      </c>
      <c r="L1160">
        <v>56</v>
      </c>
      <c r="M1160">
        <v>38</v>
      </c>
      <c r="N1160">
        <v>42</v>
      </c>
      <c r="O1160">
        <v>34</v>
      </c>
      <c r="P1160">
        <v>247831350</v>
      </c>
      <c r="Q1160">
        <v>5.7225977269497942E-2</v>
      </c>
    </row>
    <row r="1161" spans="1:17" x14ac:dyDescent="0.25">
      <c r="A1161" t="str">
        <f t="shared" ca="1" si="18"/>
        <v>CASANARE;Total;JURIDICA</v>
      </c>
      <c r="B1161" t="str">
        <f ca="1">+IFERROR(_xlfn.XLOOKUP(C1161,DIVIPOLA!G:G,DIVIPOLA!F:F),C1161)</f>
        <v>CASANARE</v>
      </c>
      <c r="C1161" t="s">
        <v>25</v>
      </c>
      <c r="D1161" t="s">
        <v>15</v>
      </c>
      <c r="E1161" t="s">
        <v>337</v>
      </c>
      <c r="F1161">
        <v>39</v>
      </c>
      <c r="G1161">
        <v>0.50096339113680155</v>
      </c>
      <c r="H1161">
        <v>10</v>
      </c>
      <c r="I1161">
        <v>1</v>
      </c>
      <c r="J1161">
        <v>176</v>
      </c>
      <c r="K1161">
        <v>141</v>
      </c>
      <c r="L1161">
        <v>196</v>
      </c>
      <c r="M1161">
        <v>146</v>
      </c>
      <c r="N1161">
        <v>157</v>
      </c>
      <c r="O1161">
        <v>68</v>
      </c>
      <c r="P1161">
        <v>316589650</v>
      </c>
      <c r="Q1161">
        <v>7.3102745535051597E-2</v>
      </c>
    </row>
    <row r="1162" spans="1:17" x14ac:dyDescent="0.25">
      <c r="A1162" t="str">
        <f t="shared" ca="1" si="18"/>
        <v>CAUCA;Total;JURIDICA</v>
      </c>
      <c r="B1162" t="str">
        <f ca="1">+IFERROR(_xlfn.XLOOKUP(C1162,DIVIPOLA!G:G,DIVIPOLA!F:F),C1162)</f>
        <v>CAUCA</v>
      </c>
      <c r="C1162" t="s">
        <v>26</v>
      </c>
      <c r="D1162" t="s">
        <v>15</v>
      </c>
      <c r="E1162" t="s">
        <v>337</v>
      </c>
      <c r="F1162">
        <v>40</v>
      </c>
      <c r="G1162">
        <v>0.51380860629415537</v>
      </c>
      <c r="H1162">
        <v>5</v>
      </c>
      <c r="I1162">
        <v>0</v>
      </c>
      <c r="J1162">
        <v>599</v>
      </c>
      <c r="K1162">
        <v>494</v>
      </c>
      <c r="L1162">
        <v>684</v>
      </c>
      <c r="M1162">
        <v>269</v>
      </c>
      <c r="N1162">
        <v>1081</v>
      </c>
      <c r="O1162">
        <v>415</v>
      </c>
      <c r="P1162">
        <v>1152801000</v>
      </c>
      <c r="Q1162">
        <v>0.26618974484969121</v>
      </c>
    </row>
    <row r="1163" spans="1:17" x14ac:dyDescent="0.25">
      <c r="A1163" t="str">
        <f t="shared" ca="1" si="18"/>
        <v>CESAR;Total;JURIDICA</v>
      </c>
      <c r="B1163" t="str">
        <f ca="1">+IFERROR(_xlfn.XLOOKUP(C1163,DIVIPOLA!G:G,DIVIPOLA!F:F),C1163)</f>
        <v>CESAR</v>
      </c>
      <c r="C1163" t="s">
        <v>27</v>
      </c>
      <c r="D1163" t="s">
        <v>15</v>
      </c>
      <c r="E1163" t="s">
        <v>337</v>
      </c>
      <c r="F1163">
        <v>38</v>
      </c>
      <c r="G1163">
        <v>0.48811817597944768</v>
      </c>
      <c r="H1163">
        <v>5</v>
      </c>
      <c r="I1163">
        <v>2</v>
      </c>
      <c r="J1163">
        <v>428</v>
      </c>
      <c r="K1163">
        <v>529</v>
      </c>
      <c r="L1163">
        <v>196</v>
      </c>
      <c r="M1163">
        <v>177</v>
      </c>
      <c r="N1163">
        <v>254</v>
      </c>
      <c r="O1163">
        <v>170</v>
      </c>
      <c r="P1163">
        <v>675593425</v>
      </c>
      <c r="Q1163">
        <v>0.1559992066478767</v>
      </c>
    </row>
    <row r="1164" spans="1:17" x14ac:dyDescent="0.25">
      <c r="A1164" t="str">
        <f t="shared" ca="1" si="18"/>
        <v>CHOCÓ;Total;JURIDICA</v>
      </c>
      <c r="B1164" t="str">
        <f ca="1">+IFERROR(_xlfn.XLOOKUP(C1164,DIVIPOLA!G:G,DIVIPOLA!F:F),C1164)</f>
        <v>CHOCÓ</v>
      </c>
      <c r="C1164" t="s">
        <v>28</v>
      </c>
      <c r="D1164" t="s">
        <v>15</v>
      </c>
      <c r="E1164" t="s">
        <v>337</v>
      </c>
      <c r="F1164">
        <v>1</v>
      </c>
      <c r="G1164">
        <v>1.284521515735389E-2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4</v>
      </c>
      <c r="N1164">
        <v>0</v>
      </c>
      <c r="O1164">
        <v>0</v>
      </c>
      <c r="P1164">
        <v>1708200</v>
      </c>
      <c r="Q1164">
        <v>3.9443522529234657E-4</v>
      </c>
    </row>
    <row r="1165" spans="1:17" x14ac:dyDescent="0.25">
      <c r="A1165" t="str">
        <f t="shared" ca="1" si="18"/>
        <v>CUNDINAMARCA;Total;JURIDICA</v>
      </c>
      <c r="B1165" t="str">
        <f ca="1">+IFERROR(_xlfn.XLOOKUP(C1165,DIVIPOLA!G:G,DIVIPOLA!F:F),C1165)</f>
        <v>CUNDINAMARCA</v>
      </c>
      <c r="C1165" t="s">
        <v>29</v>
      </c>
      <c r="D1165" t="s">
        <v>15</v>
      </c>
      <c r="E1165" t="s">
        <v>337</v>
      </c>
      <c r="F1165">
        <v>366</v>
      </c>
      <c r="G1165">
        <v>4.7013487475915223</v>
      </c>
      <c r="H1165">
        <v>40</v>
      </c>
      <c r="I1165">
        <v>20</v>
      </c>
      <c r="J1165">
        <v>11238</v>
      </c>
      <c r="K1165">
        <v>4503</v>
      </c>
      <c r="L1165">
        <v>5843</v>
      </c>
      <c r="M1165">
        <v>1445</v>
      </c>
      <c r="N1165">
        <v>3930</v>
      </c>
      <c r="O1165">
        <v>693</v>
      </c>
      <c r="P1165">
        <v>10023208650</v>
      </c>
      <c r="Q1165">
        <v>2.3144283819312421</v>
      </c>
    </row>
    <row r="1166" spans="1:17" x14ac:dyDescent="0.25">
      <c r="A1166" t="str">
        <f t="shared" ca="1" si="18"/>
        <v>CÓRDOBA;Total;JURIDICA</v>
      </c>
      <c r="B1166" t="str">
        <f ca="1">+IFERROR(_xlfn.XLOOKUP(C1166,DIVIPOLA!G:G,DIVIPOLA!F:F),C1166)</f>
        <v>CÓRDOBA</v>
      </c>
      <c r="C1166" t="s">
        <v>30</v>
      </c>
      <c r="D1166" t="s">
        <v>15</v>
      </c>
      <c r="E1166" t="s">
        <v>337</v>
      </c>
      <c r="F1166">
        <v>80</v>
      </c>
      <c r="G1166">
        <v>1.027617212588311</v>
      </c>
      <c r="H1166">
        <v>20</v>
      </c>
      <c r="I1166">
        <v>13</v>
      </c>
      <c r="J1166">
        <v>5289</v>
      </c>
      <c r="K1166">
        <v>5599</v>
      </c>
      <c r="L1166">
        <v>2995</v>
      </c>
      <c r="M1166">
        <v>1893</v>
      </c>
      <c r="N1166">
        <v>3255</v>
      </c>
      <c r="O1166">
        <v>1202</v>
      </c>
      <c r="P1166">
        <v>7671436500</v>
      </c>
      <c r="Q1166">
        <v>1.771387884435915</v>
      </c>
    </row>
    <row r="1167" spans="1:17" x14ac:dyDescent="0.25">
      <c r="A1167" t="str">
        <f t="shared" ca="1" si="18"/>
        <v>GUAVIARE;Total;JURIDICA</v>
      </c>
      <c r="B1167" t="str">
        <f ca="1">+IFERROR(_xlfn.XLOOKUP(C1167,DIVIPOLA!G:G,DIVIPOLA!F:F),C1167)</f>
        <v>GUAVIARE</v>
      </c>
      <c r="C1167" t="s">
        <v>31</v>
      </c>
      <c r="D1167" t="s">
        <v>15</v>
      </c>
      <c r="E1167" t="s">
        <v>337</v>
      </c>
      <c r="F1167">
        <v>2</v>
      </c>
      <c r="G1167">
        <v>2.569043031470777E-2</v>
      </c>
      <c r="H1167">
        <v>0</v>
      </c>
      <c r="I1167">
        <v>0</v>
      </c>
      <c r="J1167">
        <v>8</v>
      </c>
      <c r="K1167">
        <v>9</v>
      </c>
      <c r="L1167">
        <v>12</v>
      </c>
      <c r="M1167">
        <v>5</v>
      </c>
      <c r="N1167">
        <v>0</v>
      </c>
      <c r="O1167">
        <v>1</v>
      </c>
      <c r="P1167">
        <v>13195000</v>
      </c>
      <c r="Q1167">
        <v>3.0468169990238341E-3</v>
      </c>
    </row>
    <row r="1168" spans="1:17" x14ac:dyDescent="0.25">
      <c r="A1168" t="str">
        <f t="shared" ca="1" si="18"/>
        <v>HUILA;Total;JURIDICA</v>
      </c>
      <c r="B1168" t="str">
        <f ca="1">+IFERROR(_xlfn.XLOOKUP(C1168,DIVIPOLA!G:G,DIVIPOLA!F:F),C1168)</f>
        <v>HUILA</v>
      </c>
      <c r="C1168" t="s">
        <v>32</v>
      </c>
      <c r="D1168" t="s">
        <v>15</v>
      </c>
      <c r="E1168" t="s">
        <v>337</v>
      </c>
      <c r="F1168">
        <v>72</v>
      </c>
      <c r="G1168">
        <v>0.92485549132947986</v>
      </c>
      <c r="H1168">
        <v>18</v>
      </c>
      <c r="I1168">
        <v>5</v>
      </c>
      <c r="J1168">
        <v>2128</v>
      </c>
      <c r="K1168">
        <v>1507</v>
      </c>
      <c r="L1168">
        <v>1020</v>
      </c>
      <c r="M1168">
        <v>474</v>
      </c>
      <c r="N1168">
        <v>809</v>
      </c>
      <c r="O1168">
        <v>258</v>
      </c>
      <c r="P1168">
        <v>2374662875</v>
      </c>
      <c r="Q1168">
        <v>0.54832612463060315</v>
      </c>
    </row>
    <row r="1169" spans="1:17" x14ac:dyDescent="0.25">
      <c r="A1169" t="str">
        <f t="shared" ca="1" si="18"/>
        <v>LA_GUAJIRA;Total;JURIDICA</v>
      </c>
      <c r="B1169" t="str">
        <f ca="1">+IFERROR(_xlfn.XLOOKUP(C1169,DIVIPOLA!G:G,DIVIPOLA!F:F),C1169)</f>
        <v>LA_GUAJIRA</v>
      </c>
      <c r="C1169" t="s">
        <v>1187</v>
      </c>
      <c r="D1169" t="s">
        <v>15</v>
      </c>
      <c r="E1169" t="s">
        <v>337</v>
      </c>
      <c r="F1169">
        <v>12</v>
      </c>
      <c r="G1169">
        <v>0.15414258188824659</v>
      </c>
      <c r="H1169">
        <v>0</v>
      </c>
      <c r="I1169">
        <v>3</v>
      </c>
      <c r="J1169">
        <v>520</v>
      </c>
      <c r="K1169">
        <v>369</v>
      </c>
      <c r="L1169">
        <v>68</v>
      </c>
      <c r="M1169">
        <v>146</v>
      </c>
      <c r="N1169">
        <v>139</v>
      </c>
      <c r="O1169">
        <v>61</v>
      </c>
      <c r="P1169">
        <v>525537025</v>
      </c>
      <c r="Q1169">
        <v>0.1213501433411454</v>
      </c>
    </row>
    <row r="1170" spans="1:17" x14ac:dyDescent="0.25">
      <c r="A1170" t="str">
        <f t="shared" ca="1" si="18"/>
        <v>MAGDALENA;Total;JURIDICA</v>
      </c>
      <c r="B1170" t="str">
        <f ca="1">+IFERROR(_xlfn.XLOOKUP(C1170,DIVIPOLA!G:G,DIVIPOLA!F:F),C1170)</f>
        <v>MAGDALENA</v>
      </c>
      <c r="C1170" t="s">
        <v>33</v>
      </c>
      <c r="D1170" t="s">
        <v>15</v>
      </c>
      <c r="E1170" t="s">
        <v>337</v>
      </c>
      <c r="F1170">
        <v>67</v>
      </c>
      <c r="G1170">
        <v>0.86062941554271044</v>
      </c>
      <c r="H1170">
        <v>7</v>
      </c>
      <c r="I1170">
        <v>11</v>
      </c>
      <c r="J1170">
        <v>1317</v>
      </c>
      <c r="K1170">
        <v>760</v>
      </c>
      <c r="L1170">
        <v>705</v>
      </c>
      <c r="M1170">
        <v>375</v>
      </c>
      <c r="N1170">
        <v>1238</v>
      </c>
      <c r="O1170">
        <v>306</v>
      </c>
      <c r="P1170">
        <v>1629577950</v>
      </c>
      <c r="Q1170">
        <v>0.37628084875289208</v>
      </c>
    </row>
    <row r="1171" spans="1:17" x14ac:dyDescent="0.25">
      <c r="A1171" t="str">
        <f t="shared" ca="1" si="18"/>
        <v>META;Total;JURIDICA</v>
      </c>
      <c r="B1171" t="str">
        <f ca="1">+IFERROR(_xlfn.XLOOKUP(C1171,DIVIPOLA!G:G,DIVIPOLA!F:F),C1171)</f>
        <v>META</v>
      </c>
      <c r="C1171" t="s">
        <v>34</v>
      </c>
      <c r="D1171" t="s">
        <v>15</v>
      </c>
      <c r="E1171" t="s">
        <v>337</v>
      </c>
      <c r="F1171">
        <v>111</v>
      </c>
      <c r="G1171">
        <v>1.425818882466281</v>
      </c>
      <c r="H1171">
        <v>5</v>
      </c>
      <c r="I1171">
        <v>7</v>
      </c>
      <c r="J1171">
        <v>1315</v>
      </c>
      <c r="K1171">
        <v>997</v>
      </c>
      <c r="L1171">
        <v>1045</v>
      </c>
      <c r="M1171">
        <v>403</v>
      </c>
      <c r="N1171">
        <v>923</v>
      </c>
      <c r="O1171">
        <v>311</v>
      </c>
      <c r="P1171">
        <v>1778730525</v>
      </c>
      <c r="Q1171">
        <v>0.41072121259966571</v>
      </c>
    </row>
    <row r="1172" spans="1:17" x14ac:dyDescent="0.25">
      <c r="A1172" t="str">
        <f t="shared" ca="1" si="18"/>
        <v>NARIÑO;Total;JURIDICA</v>
      </c>
      <c r="B1172" t="str">
        <f ca="1">+IFERROR(_xlfn.XLOOKUP(C1172,DIVIPOLA!G:G,DIVIPOLA!F:F),C1172)</f>
        <v>NARIÑO</v>
      </c>
      <c r="C1172" t="s">
        <v>35</v>
      </c>
      <c r="D1172" t="s">
        <v>15</v>
      </c>
      <c r="E1172" t="s">
        <v>337</v>
      </c>
      <c r="F1172">
        <v>71</v>
      </c>
      <c r="G1172">
        <v>0.91201027617212582</v>
      </c>
      <c r="H1172">
        <v>2</v>
      </c>
      <c r="I1172">
        <v>13</v>
      </c>
      <c r="J1172">
        <v>477</v>
      </c>
      <c r="K1172">
        <v>588</v>
      </c>
      <c r="L1172">
        <v>743</v>
      </c>
      <c r="M1172">
        <v>298</v>
      </c>
      <c r="N1172">
        <v>380</v>
      </c>
      <c r="O1172">
        <v>235</v>
      </c>
      <c r="P1172">
        <v>987788425</v>
      </c>
      <c r="Q1172">
        <v>0.22808719702379529</v>
      </c>
    </row>
    <row r="1173" spans="1:17" x14ac:dyDescent="0.25">
      <c r="A1173" t="str">
        <f t="shared" ca="1" si="18"/>
        <v>NORTE_DE_SANTANDER;Total;JURIDICA</v>
      </c>
      <c r="B1173" t="str">
        <f ca="1">+IFERROR(_xlfn.XLOOKUP(C1173,DIVIPOLA!G:G,DIVIPOLA!F:F),C1173)</f>
        <v>NORTE_DE_SANTANDER</v>
      </c>
      <c r="C1173" t="s">
        <v>1186</v>
      </c>
      <c r="D1173" t="s">
        <v>15</v>
      </c>
      <c r="E1173" t="s">
        <v>337</v>
      </c>
      <c r="F1173">
        <v>239</v>
      </c>
      <c r="G1173">
        <v>3.0700064226075789</v>
      </c>
      <c r="H1173">
        <v>31</v>
      </c>
      <c r="I1173">
        <v>7</v>
      </c>
      <c r="J1173">
        <v>4171</v>
      </c>
      <c r="K1173">
        <v>2949</v>
      </c>
      <c r="L1173">
        <v>1714</v>
      </c>
      <c r="M1173">
        <v>878</v>
      </c>
      <c r="N1173">
        <v>1519</v>
      </c>
      <c r="O1173">
        <v>459</v>
      </c>
      <c r="P1173">
        <v>4485236925</v>
      </c>
      <c r="Q1173">
        <v>1.035672308278847</v>
      </c>
    </row>
    <row r="1174" spans="1:17" x14ac:dyDescent="0.25">
      <c r="A1174" t="str">
        <f t="shared" ca="1" si="18"/>
        <v>PUTUMAYO;Total;JURIDICA</v>
      </c>
      <c r="B1174" t="str">
        <f ca="1">+IFERROR(_xlfn.XLOOKUP(C1174,DIVIPOLA!G:G,DIVIPOLA!F:F),C1174)</f>
        <v>PUTUMAYO</v>
      </c>
      <c r="C1174" t="s">
        <v>36</v>
      </c>
      <c r="D1174" t="s">
        <v>15</v>
      </c>
      <c r="E1174" t="s">
        <v>337</v>
      </c>
      <c r="F1174">
        <v>11</v>
      </c>
      <c r="G1174">
        <v>0.14129736673089269</v>
      </c>
      <c r="H1174">
        <v>0</v>
      </c>
      <c r="I1174">
        <v>0</v>
      </c>
      <c r="J1174">
        <v>119</v>
      </c>
      <c r="K1174">
        <v>72</v>
      </c>
      <c r="L1174">
        <v>52</v>
      </c>
      <c r="M1174">
        <v>37</v>
      </c>
      <c r="N1174">
        <v>26</v>
      </c>
      <c r="O1174">
        <v>13</v>
      </c>
      <c r="P1174">
        <v>121675450</v>
      </c>
      <c r="Q1174">
        <v>2.809570514769796E-2</v>
      </c>
    </row>
    <row r="1175" spans="1:17" x14ac:dyDescent="0.25">
      <c r="A1175" t="str">
        <f t="shared" ca="1" si="18"/>
        <v>QUINDÍO;Total;JURIDICA</v>
      </c>
      <c r="B1175" t="str">
        <f ca="1">+IFERROR(_xlfn.XLOOKUP(C1175,DIVIPOLA!G:G,DIVIPOLA!F:F),C1175)</f>
        <v>QUINDÍO</v>
      </c>
      <c r="C1175" t="s">
        <v>37</v>
      </c>
      <c r="D1175" t="s">
        <v>15</v>
      </c>
      <c r="E1175" t="s">
        <v>337</v>
      </c>
      <c r="F1175">
        <v>86</v>
      </c>
      <c r="G1175">
        <v>1.1046885035324341</v>
      </c>
      <c r="H1175">
        <v>6</v>
      </c>
      <c r="I1175">
        <v>13</v>
      </c>
      <c r="J1175">
        <v>6844</v>
      </c>
      <c r="K1175">
        <v>3573</v>
      </c>
      <c r="L1175">
        <v>2110</v>
      </c>
      <c r="M1175">
        <v>1058</v>
      </c>
      <c r="N1175">
        <v>1657</v>
      </c>
      <c r="O1175">
        <v>449</v>
      </c>
      <c r="P1175">
        <v>6075530500</v>
      </c>
      <c r="Q1175">
        <v>1.4028821224318131</v>
      </c>
    </row>
    <row r="1176" spans="1:17" x14ac:dyDescent="0.25">
      <c r="A1176" t="str">
        <f t="shared" ca="1" si="18"/>
        <v>RISARALDA;Total;JURIDICA</v>
      </c>
      <c r="B1176" t="str">
        <f ca="1">+IFERROR(_xlfn.XLOOKUP(C1176,DIVIPOLA!G:G,DIVIPOLA!F:F),C1176)</f>
        <v>RISARALDA</v>
      </c>
      <c r="C1176" t="s">
        <v>38</v>
      </c>
      <c r="D1176" t="s">
        <v>15</v>
      </c>
      <c r="E1176" t="s">
        <v>337</v>
      </c>
      <c r="F1176">
        <v>187</v>
      </c>
      <c r="G1176">
        <v>2.4020552344251769</v>
      </c>
      <c r="H1176">
        <v>67</v>
      </c>
      <c r="I1176">
        <v>34</v>
      </c>
      <c r="J1176">
        <v>12801</v>
      </c>
      <c r="K1176">
        <v>5752</v>
      </c>
      <c r="L1176">
        <v>5858</v>
      </c>
      <c r="M1176">
        <v>1269</v>
      </c>
      <c r="N1176">
        <v>6168</v>
      </c>
      <c r="O1176">
        <v>928</v>
      </c>
      <c r="P1176">
        <v>11792904500</v>
      </c>
      <c r="Q1176">
        <v>2.7230634254236201</v>
      </c>
    </row>
    <row r="1177" spans="1:17" x14ac:dyDescent="0.25">
      <c r="A1177" t="str">
        <f t="shared" ca="1" si="18"/>
        <v>SANTANDER;Total;JURIDICA</v>
      </c>
      <c r="B1177" t="str">
        <f ca="1">+IFERROR(_xlfn.XLOOKUP(C1177,DIVIPOLA!G:G,DIVIPOLA!F:F),C1177)</f>
        <v>SANTANDER</v>
      </c>
      <c r="C1177" t="s">
        <v>39</v>
      </c>
      <c r="D1177" t="s">
        <v>15</v>
      </c>
      <c r="E1177" t="s">
        <v>337</v>
      </c>
      <c r="F1177">
        <v>366</v>
      </c>
      <c r="G1177">
        <v>4.7013487475915223</v>
      </c>
      <c r="H1177">
        <v>61</v>
      </c>
      <c r="I1177">
        <v>61</v>
      </c>
      <c r="J1177">
        <v>19759</v>
      </c>
      <c r="K1177">
        <v>8166</v>
      </c>
      <c r="L1177">
        <v>14705</v>
      </c>
      <c r="M1177">
        <v>2737</v>
      </c>
      <c r="N1177">
        <v>11027</v>
      </c>
      <c r="O1177">
        <v>1380</v>
      </c>
      <c r="P1177">
        <v>19797015225</v>
      </c>
      <c r="Q1177">
        <v>4.5712680952984952</v>
      </c>
    </row>
    <row r="1178" spans="1:17" x14ac:dyDescent="0.25">
      <c r="A1178" t="str">
        <f t="shared" ca="1" si="18"/>
        <v>SUCRE;Total;JURIDICA</v>
      </c>
      <c r="B1178" t="str">
        <f ca="1">+IFERROR(_xlfn.XLOOKUP(C1178,DIVIPOLA!G:G,DIVIPOLA!F:F),C1178)</f>
        <v>SUCRE</v>
      </c>
      <c r="C1178" t="s">
        <v>40</v>
      </c>
      <c r="D1178" t="s">
        <v>15</v>
      </c>
      <c r="E1178" t="s">
        <v>337</v>
      </c>
      <c r="F1178">
        <v>22</v>
      </c>
      <c r="G1178">
        <v>0.28259473346178549</v>
      </c>
      <c r="H1178">
        <v>0</v>
      </c>
      <c r="I1178">
        <v>2</v>
      </c>
      <c r="J1178">
        <v>396</v>
      </c>
      <c r="K1178">
        <v>445</v>
      </c>
      <c r="L1178">
        <v>172</v>
      </c>
      <c r="M1178">
        <v>57</v>
      </c>
      <c r="N1178">
        <v>258</v>
      </c>
      <c r="O1178">
        <v>55</v>
      </c>
      <c r="P1178">
        <v>524942275</v>
      </c>
      <c r="Q1178">
        <v>0.1212128114419283</v>
      </c>
    </row>
    <row r="1179" spans="1:17" x14ac:dyDescent="0.25">
      <c r="A1179" t="str">
        <f t="shared" ca="1" si="18"/>
        <v>TOLIMA;Total;JURIDICA</v>
      </c>
      <c r="B1179" t="str">
        <f ca="1">+IFERROR(_xlfn.XLOOKUP(C1179,DIVIPOLA!G:G,DIVIPOLA!F:F),C1179)</f>
        <v>TOLIMA</v>
      </c>
      <c r="C1179" t="s">
        <v>41</v>
      </c>
      <c r="D1179" t="s">
        <v>15</v>
      </c>
      <c r="E1179" t="s">
        <v>337</v>
      </c>
      <c r="F1179">
        <v>142</v>
      </c>
      <c r="G1179">
        <v>1.8240205523442521</v>
      </c>
      <c r="H1179">
        <v>13</v>
      </c>
      <c r="I1179">
        <v>25</v>
      </c>
      <c r="J1179">
        <v>3816</v>
      </c>
      <c r="K1179">
        <v>2644</v>
      </c>
      <c r="L1179">
        <v>1919</v>
      </c>
      <c r="M1179">
        <v>622</v>
      </c>
      <c r="N1179">
        <v>1607</v>
      </c>
      <c r="O1179">
        <v>263</v>
      </c>
      <c r="P1179">
        <v>4104103575</v>
      </c>
      <c r="Q1179">
        <v>0.94766597484384141</v>
      </c>
    </row>
    <row r="1180" spans="1:17" x14ac:dyDescent="0.25">
      <c r="A1180" t="str">
        <f t="shared" ca="1" si="18"/>
        <v>VALLE_DEL_CAUCA;Total;JURIDICA</v>
      </c>
      <c r="B1180" t="str">
        <f ca="1">+IFERROR(_xlfn.XLOOKUP(C1180,DIVIPOLA!G:G,DIVIPOLA!F:F),C1180)</f>
        <v>VALLE_DEL_CAUCA</v>
      </c>
      <c r="C1180" t="s">
        <v>1190</v>
      </c>
      <c r="D1180" t="s">
        <v>15</v>
      </c>
      <c r="E1180" t="s">
        <v>337</v>
      </c>
      <c r="F1180">
        <v>703</v>
      </c>
      <c r="G1180">
        <v>9.0301862556197818</v>
      </c>
      <c r="H1180">
        <v>124</v>
      </c>
      <c r="I1180">
        <v>74</v>
      </c>
      <c r="J1180">
        <v>42854</v>
      </c>
      <c r="K1180">
        <v>17677</v>
      </c>
      <c r="L1180">
        <v>37406</v>
      </c>
      <c r="M1180">
        <v>8815</v>
      </c>
      <c r="N1180">
        <v>20550</v>
      </c>
      <c r="O1180">
        <v>3731</v>
      </c>
      <c r="P1180">
        <v>45232859100</v>
      </c>
      <c r="Q1180">
        <v>10.44458082761121</v>
      </c>
    </row>
    <row r="1181" spans="1:17" x14ac:dyDescent="0.25">
      <c r="A1181" t="str">
        <f t="shared" ca="1" si="18"/>
        <v>ANTIOQUIA;Total;NATURAL</v>
      </c>
      <c r="B1181" t="str">
        <f ca="1">+IFERROR(_xlfn.XLOOKUP(C1181,DIVIPOLA!G:G,DIVIPOLA!F:F),C1181)</f>
        <v>ANTIOQUIA</v>
      </c>
      <c r="C1181" t="s">
        <v>17</v>
      </c>
      <c r="D1181" t="s">
        <v>15</v>
      </c>
      <c r="E1181" t="s">
        <v>338</v>
      </c>
      <c r="F1181">
        <v>169</v>
      </c>
      <c r="G1181">
        <v>29.188255613126081</v>
      </c>
      <c r="H1181">
        <v>0</v>
      </c>
      <c r="I1181">
        <v>0</v>
      </c>
      <c r="J1181">
        <v>348</v>
      </c>
      <c r="K1181">
        <v>376</v>
      </c>
      <c r="L1181">
        <v>494</v>
      </c>
      <c r="M1181">
        <v>348</v>
      </c>
      <c r="N1181">
        <v>533</v>
      </c>
      <c r="O1181">
        <v>242</v>
      </c>
      <c r="P1181">
        <v>793984425</v>
      </c>
      <c r="Q1181">
        <v>28.016297654090099</v>
      </c>
    </row>
    <row r="1182" spans="1:17" x14ac:dyDescent="0.25">
      <c r="A1182" t="str">
        <f t="shared" ca="1" si="18"/>
        <v>ARAUCA;Total;NATURAL</v>
      </c>
      <c r="B1182" t="str">
        <f ca="1">+IFERROR(_xlfn.XLOOKUP(C1182,DIVIPOLA!G:G,DIVIPOLA!F:F),C1182)</f>
        <v>ARAUCA</v>
      </c>
      <c r="C1182" t="s">
        <v>18</v>
      </c>
      <c r="D1182" t="s">
        <v>15</v>
      </c>
      <c r="E1182" t="s">
        <v>338</v>
      </c>
      <c r="F1182">
        <v>2</v>
      </c>
      <c r="G1182">
        <v>0.34542314335060448</v>
      </c>
      <c r="H1182">
        <v>0</v>
      </c>
      <c r="I1182">
        <v>0</v>
      </c>
      <c r="J1182">
        <v>0</v>
      </c>
      <c r="K1182">
        <v>3</v>
      </c>
      <c r="L1182">
        <v>0</v>
      </c>
      <c r="M1182">
        <v>0</v>
      </c>
      <c r="N1182">
        <v>2</v>
      </c>
      <c r="O1182">
        <v>0</v>
      </c>
      <c r="P1182">
        <v>1950000</v>
      </c>
      <c r="Q1182">
        <v>6.8807118509252488E-2</v>
      </c>
    </row>
    <row r="1183" spans="1:17" x14ac:dyDescent="0.25">
      <c r="A1183" t="str">
        <f t="shared" ca="1" si="18"/>
        <v>SAN_ANDRÉS_PROVIDENCIA_Y_SANTA_CATALINA;Total;NATURAL</v>
      </c>
      <c r="B1183" t="str">
        <f ca="1">+IFERROR(_xlfn.XLOOKUP(C1183,DIVIPOLA!G:G,DIVIPOLA!F:F),C1183)</f>
        <v>SAN_ANDRÉS_PROVIDENCIA_Y_SANTA_CATALINA</v>
      </c>
      <c r="C1183" t="s">
        <v>1189</v>
      </c>
      <c r="D1183" t="s">
        <v>15</v>
      </c>
      <c r="E1183" t="s">
        <v>338</v>
      </c>
      <c r="F1183">
        <v>2</v>
      </c>
      <c r="G1183">
        <v>0.34542314335060448</v>
      </c>
      <c r="H1183">
        <v>0</v>
      </c>
      <c r="I1183">
        <v>0</v>
      </c>
      <c r="J1183">
        <v>10</v>
      </c>
      <c r="K1183">
        <v>6</v>
      </c>
      <c r="L1183">
        <v>12</v>
      </c>
      <c r="M1183">
        <v>5</v>
      </c>
      <c r="N1183">
        <v>0</v>
      </c>
      <c r="O1183">
        <v>0</v>
      </c>
      <c r="P1183">
        <v>12682800</v>
      </c>
      <c r="Q1183">
        <v>0.44752149878417818</v>
      </c>
    </row>
    <row r="1184" spans="1:17" x14ac:dyDescent="0.25">
      <c r="A1184" t="str">
        <f t="shared" ca="1" si="18"/>
        <v>ATLÁNTICO;Total;NATURAL</v>
      </c>
      <c r="B1184" t="str">
        <f ca="1">+IFERROR(_xlfn.XLOOKUP(C1184,DIVIPOLA!G:G,DIVIPOLA!F:F),C1184)</f>
        <v>ATLÁNTICO</v>
      </c>
      <c r="C1184" t="s">
        <v>19</v>
      </c>
      <c r="D1184" t="s">
        <v>15</v>
      </c>
      <c r="E1184" t="s">
        <v>338</v>
      </c>
      <c r="F1184">
        <v>5</v>
      </c>
      <c r="G1184">
        <v>0.86355785837651122</v>
      </c>
      <c r="H1184">
        <v>0</v>
      </c>
      <c r="I1184">
        <v>0</v>
      </c>
      <c r="J1184">
        <v>3</v>
      </c>
      <c r="K1184">
        <v>19</v>
      </c>
      <c r="L1184">
        <v>0</v>
      </c>
      <c r="M1184">
        <v>3</v>
      </c>
      <c r="N1184">
        <v>1</v>
      </c>
      <c r="O1184">
        <v>0</v>
      </c>
      <c r="P1184">
        <v>12785500</v>
      </c>
      <c r="Q1184">
        <v>0.45114534035899878</v>
      </c>
    </row>
    <row r="1185" spans="1:17" x14ac:dyDescent="0.25">
      <c r="A1185" t="str">
        <f t="shared" ca="1" si="18"/>
        <v>BOGOTÁ;Total;NATURAL</v>
      </c>
      <c r="B1185" t="str">
        <f ca="1">+IFERROR(_xlfn.XLOOKUP(C1185,DIVIPOLA!G:G,DIVIPOLA!F:F),C1185)</f>
        <v>BOGOTÁ</v>
      </c>
      <c r="C1185" t="s">
        <v>1146</v>
      </c>
      <c r="D1185" t="s">
        <v>15</v>
      </c>
      <c r="E1185" t="s">
        <v>338</v>
      </c>
      <c r="F1185">
        <v>79</v>
      </c>
      <c r="G1185">
        <v>13.644214162348881</v>
      </c>
      <c r="H1185">
        <v>6</v>
      </c>
      <c r="I1185">
        <v>6</v>
      </c>
      <c r="J1185">
        <v>663</v>
      </c>
      <c r="K1185">
        <v>367</v>
      </c>
      <c r="L1185">
        <v>163</v>
      </c>
      <c r="M1185">
        <v>95</v>
      </c>
      <c r="N1185">
        <v>128</v>
      </c>
      <c r="O1185">
        <v>54</v>
      </c>
      <c r="P1185">
        <v>579992075</v>
      </c>
      <c r="Q1185">
        <v>20.465427404590901</v>
      </c>
    </row>
    <row r="1186" spans="1:17" x14ac:dyDescent="0.25">
      <c r="A1186" t="str">
        <f t="shared" ca="1" si="18"/>
        <v>BOLÍVAR;Total;NATURAL</v>
      </c>
      <c r="B1186" t="str">
        <f ca="1">+IFERROR(_xlfn.XLOOKUP(C1186,DIVIPOLA!G:G,DIVIPOLA!F:F),C1186)</f>
        <v>BOLÍVAR</v>
      </c>
      <c r="C1186" t="s">
        <v>21</v>
      </c>
      <c r="D1186" t="s">
        <v>15</v>
      </c>
      <c r="E1186" t="s">
        <v>338</v>
      </c>
      <c r="F1186">
        <v>5</v>
      </c>
      <c r="G1186">
        <v>0.86355785837651122</v>
      </c>
      <c r="H1186">
        <v>0</v>
      </c>
      <c r="I1186">
        <v>0</v>
      </c>
      <c r="J1186">
        <v>5</v>
      </c>
      <c r="K1186">
        <v>27</v>
      </c>
      <c r="L1186">
        <v>0</v>
      </c>
      <c r="M1186">
        <v>18</v>
      </c>
      <c r="N1186">
        <v>0</v>
      </c>
      <c r="O1186">
        <v>2</v>
      </c>
      <c r="P1186">
        <v>24240450</v>
      </c>
      <c r="Q1186">
        <v>0.85534129018851779</v>
      </c>
    </row>
    <row r="1187" spans="1:17" x14ac:dyDescent="0.25">
      <c r="A1187" t="str">
        <f t="shared" ca="1" si="18"/>
        <v>BOYACÁ;Total;NATURAL</v>
      </c>
      <c r="B1187" t="str">
        <f ca="1">+IFERROR(_xlfn.XLOOKUP(C1187,DIVIPOLA!G:G,DIVIPOLA!F:F),C1187)</f>
        <v>BOYACÁ</v>
      </c>
      <c r="C1187" t="s">
        <v>22</v>
      </c>
      <c r="D1187" t="s">
        <v>15</v>
      </c>
      <c r="E1187" t="s">
        <v>338</v>
      </c>
      <c r="F1187">
        <v>16</v>
      </c>
      <c r="G1187">
        <v>2.7633851468048358</v>
      </c>
      <c r="H1187">
        <v>0</v>
      </c>
      <c r="I1187">
        <v>0</v>
      </c>
      <c r="J1187">
        <v>59</v>
      </c>
      <c r="K1187">
        <v>20</v>
      </c>
      <c r="L1187">
        <v>10</v>
      </c>
      <c r="M1187">
        <v>6</v>
      </c>
      <c r="N1187">
        <v>36</v>
      </c>
      <c r="O1187">
        <v>8</v>
      </c>
      <c r="P1187">
        <v>48982700</v>
      </c>
      <c r="Q1187">
        <v>1.7283889455400829</v>
      </c>
    </row>
    <row r="1188" spans="1:17" x14ac:dyDescent="0.25">
      <c r="A1188" t="str">
        <f t="shared" ca="1" si="18"/>
        <v>CALDAS;Total;NATURAL</v>
      </c>
      <c r="B1188" t="str">
        <f ca="1">+IFERROR(_xlfn.XLOOKUP(C1188,DIVIPOLA!G:G,DIVIPOLA!F:F),C1188)</f>
        <v>CALDAS</v>
      </c>
      <c r="C1188" t="s">
        <v>23</v>
      </c>
      <c r="D1188" t="s">
        <v>15</v>
      </c>
      <c r="E1188" t="s">
        <v>338</v>
      </c>
      <c r="F1188">
        <v>15</v>
      </c>
      <c r="G1188">
        <v>2.590673575129534</v>
      </c>
      <c r="H1188">
        <v>1</v>
      </c>
      <c r="I1188">
        <v>0</v>
      </c>
      <c r="J1188">
        <v>37</v>
      </c>
      <c r="K1188">
        <v>14</v>
      </c>
      <c r="L1188">
        <v>32</v>
      </c>
      <c r="M1188">
        <v>6</v>
      </c>
      <c r="N1188">
        <v>53</v>
      </c>
      <c r="O1188">
        <v>18</v>
      </c>
      <c r="P1188">
        <v>49658375</v>
      </c>
      <c r="Q1188">
        <v>1.7522306121035389</v>
      </c>
    </row>
    <row r="1189" spans="1:17" x14ac:dyDescent="0.25">
      <c r="A1189" t="str">
        <f t="shared" ca="1" si="18"/>
        <v>CAQUETÁ;Total;NATURAL</v>
      </c>
      <c r="B1189" t="str">
        <f ca="1">+IFERROR(_xlfn.XLOOKUP(C1189,DIVIPOLA!G:G,DIVIPOLA!F:F),C1189)</f>
        <v>CAQUETÁ</v>
      </c>
      <c r="C1189" t="s">
        <v>24</v>
      </c>
      <c r="D1189" t="s">
        <v>15</v>
      </c>
      <c r="E1189" t="s">
        <v>338</v>
      </c>
      <c r="F1189">
        <v>7</v>
      </c>
      <c r="G1189">
        <v>1.2089810017271161</v>
      </c>
      <c r="H1189">
        <v>0</v>
      </c>
      <c r="I1189">
        <v>0</v>
      </c>
      <c r="J1189">
        <v>20</v>
      </c>
      <c r="K1189">
        <v>30</v>
      </c>
      <c r="L1189">
        <v>6</v>
      </c>
      <c r="M1189">
        <v>16</v>
      </c>
      <c r="N1189">
        <v>16</v>
      </c>
      <c r="O1189">
        <v>8</v>
      </c>
      <c r="P1189">
        <v>37376950</v>
      </c>
      <c r="Q1189">
        <v>1.3188719118791821</v>
      </c>
    </row>
    <row r="1190" spans="1:17" x14ac:dyDescent="0.25">
      <c r="A1190" t="str">
        <f t="shared" ca="1" si="18"/>
        <v>CASANARE;Total;NATURAL</v>
      </c>
      <c r="B1190" t="str">
        <f ca="1">+IFERROR(_xlfn.XLOOKUP(C1190,DIVIPOLA!G:G,DIVIPOLA!F:F),C1190)</f>
        <v>CASANARE</v>
      </c>
      <c r="C1190" t="s">
        <v>25</v>
      </c>
      <c r="D1190" t="s">
        <v>15</v>
      </c>
      <c r="E1190" t="s">
        <v>338</v>
      </c>
      <c r="F1190">
        <v>5</v>
      </c>
      <c r="G1190">
        <v>0.86355785837651122</v>
      </c>
      <c r="H1190">
        <v>0</v>
      </c>
      <c r="I1190">
        <v>0</v>
      </c>
      <c r="J1190">
        <v>2</v>
      </c>
      <c r="K1190">
        <v>3</v>
      </c>
      <c r="L1190">
        <v>0</v>
      </c>
      <c r="M1190">
        <v>19</v>
      </c>
      <c r="N1190">
        <v>1</v>
      </c>
      <c r="O1190">
        <v>6</v>
      </c>
      <c r="P1190">
        <v>12043200</v>
      </c>
      <c r="Q1190">
        <v>0.42495276391314341</v>
      </c>
    </row>
    <row r="1191" spans="1:17" x14ac:dyDescent="0.25">
      <c r="A1191" t="str">
        <f t="shared" ca="1" si="18"/>
        <v>CAUCA;Total;NATURAL</v>
      </c>
      <c r="B1191" t="str">
        <f ca="1">+IFERROR(_xlfn.XLOOKUP(C1191,DIVIPOLA!G:G,DIVIPOLA!F:F),C1191)</f>
        <v>CAUCA</v>
      </c>
      <c r="C1191" t="s">
        <v>26</v>
      </c>
      <c r="D1191" t="s">
        <v>15</v>
      </c>
      <c r="E1191" t="s">
        <v>338</v>
      </c>
      <c r="F1191">
        <v>6</v>
      </c>
      <c r="G1191">
        <v>1.036269430051814</v>
      </c>
      <c r="H1191">
        <v>0</v>
      </c>
      <c r="I1191">
        <v>0</v>
      </c>
      <c r="J1191">
        <v>5</v>
      </c>
      <c r="K1191">
        <v>39</v>
      </c>
      <c r="L1191">
        <v>15</v>
      </c>
      <c r="M1191">
        <v>8</v>
      </c>
      <c r="N1191">
        <v>0</v>
      </c>
      <c r="O1191">
        <v>2</v>
      </c>
      <c r="P1191">
        <v>31067075</v>
      </c>
      <c r="Q1191">
        <v>1.096223544236326</v>
      </c>
    </row>
    <row r="1192" spans="1:17" x14ac:dyDescent="0.25">
      <c r="A1192" t="str">
        <f t="shared" ca="1" si="18"/>
        <v>CESAR;Total;NATURAL</v>
      </c>
      <c r="B1192" t="str">
        <f ca="1">+IFERROR(_xlfn.XLOOKUP(C1192,DIVIPOLA!G:G,DIVIPOLA!F:F),C1192)</f>
        <v>CESAR</v>
      </c>
      <c r="C1192" t="s">
        <v>27</v>
      </c>
      <c r="D1192" t="s">
        <v>15</v>
      </c>
      <c r="E1192" t="s">
        <v>338</v>
      </c>
      <c r="F1192">
        <v>5</v>
      </c>
      <c r="G1192">
        <v>0.86355785837651122</v>
      </c>
      <c r="H1192">
        <v>0</v>
      </c>
      <c r="I1192">
        <v>0</v>
      </c>
      <c r="J1192">
        <v>0</v>
      </c>
      <c r="K1192">
        <v>4</v>
      </c>
      <c r="L1192">
        <v>0</v>
      </c>
      <c r="M1192">
        <v>8</v>
      </c>
      <c r="N1192">
        <v>2</v>
      </c>
      <c r="O1192">
        <v>2</v>
      </c>
      <c r="P1192">
        <v>6277050</v>
      </c>
      <c r="Q1192">
        <v>0.22149011448128381</v>
      </c>
    </row>
    <row r="1193" spans="1:17" x14ac:dyDescent="0.25">
      <c r="A1193" t="str">
        <f t="shared" ca="1" si="18"/>
        <v>CHOCÓ;Total;NATURAL</v>
      </c>
      <c r="B1193" t="str">
        <f ca="1">+IFERROR(_xlfn.XLOOKUP(C1193,DIVIPOLA!G:G,DIVIPOLA!F:F),C1193)</f>
        <v>CHOCÓ</v>
      </c>
      <c r="C1193" t="s">
        <v>28</v>
      </c>
      <c r="D1193" t="s">
        <v>15</v>
      </c>
      <c r="E1193" t="s">
        <v>338</v>
      </c>
      <c r="F1193">
        <v>2</v>
      </c>
      <c r="G1193">
        <v>0.34542314335060448</v>
      </c>
      <c r="H1193">
        <v>0</v>
      </c>
      <c r="I1193">
        <v>0</v>
      </c>
      <c r="J1193">
        <v>2</v>
      </c>
      <c r="K1193">
        <v>0</v>
      </c>
      <c r="L1193">
        <v>3</v>
      </c>
      <c r="M1193">
        <v>4</v>
      </c>
      <c r="N1193">
        <v>0</v>
      </c>
      <c r="O1193">
        <v>0</v>
      </c>
      <c r="P1193">
        <v>3120000</v>
      </c>
      <c r="Q1193">
        <v>0.110091389614804</v>
      </c>
    </row>
    <row r="1194" spans="1:17" x14ac:dyDescent="0.25">
      <c r="A1194" t="str">
        <f t="shared" ca="1" si="18"/>
        <v>CUNDINAMARCA;Total;NATURAL</v>
      </c>
      <c r="B1194" t="str">
        <f ca="1">+IFERROR(_xlfn.XLOOKUP(C1194,DIVIPOLA!G:G,DIVIPOLA!F:F),C1194)</f>
        <v>CUNDINAMARCA</v>
      </c>
      <c r="C1194" t="s">
        <v>29</v>
      </c>
      <c r="D1194" t="s">
        <v>15</v>
      </c>
      <c r="E1194" t="s">
        <v>338</v>
      </c>
      <c r="F1194">
        <v>23</v>
      </c>
      <c r="G1194">
        <v>3.9723661485319508</v>
      </c>
      <c r="H1194">
        <v>0</v>
      </c>
      <c r="I1194">
        <v>0</v>
      </c>
      <c r="J1194">
        <v>177</v>
      </c>
      <c r="K1194">
        <v>86</v>
      </c>
      <c r="L1194">
        <v>212</v>
      </c>
      <c r="M1194">
        <v>71</v>
      </c>
      <c r="N1194">
        <v>168</v>
      </c>
      <c r="O1194">
        <v>31</v>
      </c>
      <c r="P1194">
        <v>243816300</v>
      </c>
      <c r="Q1194">
        <v>8.6032292556858767</v>
      </c>
    </row>
    <row r="1195" spans="1:17" x14ac:dyDescent="0.25">
      <c r="A1195" t="str">
        <f t="shared" ca="1" si="18"/>
        <v>CÓRDOBA;Total;NATURAL</v>
      </c>
      <c r="B1195" t="str">
        <f ca="1">+IFERROR(_xlfn.XLOOKUP(C1195,DIVIPOLA!G:G,DIVIPOLA!F:F),C1195)</f>
        <v>CÓRDOBA</v>
      </c>
      <c r="C1195" t="s">
        <v>30</v>
      </c>
      <c r="D1195" t="s">
        <v>15</v>
      </c>
      <c r="E1195" t="s">
        <v>338</v>
      </c>
      <c r="F1195">
        <v>10</v>
      </c>
      <c r="G1195">
        <v>1.727115716753022</v>
      </c>
      <c r="H1195">
        <v>0</v>
      </c>
      <c r="I1195">
        <v>0</v>
      </c>
      <c r="J1195">
        <v>11</v>
      </c>
      <c r="K1195">
        <v>16</v>
      </c>
      <c r="L1195">
        <v>2</v>
      </c>
      <c r="M1195">
        <v>10</v>
      </c>
      <c r="N1195">
        <v>8</v>
      </c>
      <c r="O1195">
        <v>3</v>
      </c>
      <c r="P1195">
        <v>19824350</v>
      </c>
      <c r="Q1195">
        <v>0.69951610247123053</v>
      </c>
    </row>
    <row r="1196" spans="1:17" x14ac:dyDescent="0.25">
      <c r="A1196" t="str">
        <f t="shared" ca="1" si="18"/>
        <v>GUAVIARE;Total;NATURAL</v>
      </c>
      <c r="B1196" t="str">
        <f ca="1">+IFERROR(_xlfn.XLOOKUP(C1196,DIVIPOLA!G:G,DIVIPOLA!F:F),C1196)</f>
        <v>GUAVIARE</v>
      </c>
      <c r="C1196" t="s">
        <v>31</v>
      </c>
      <c r="D1196" t="s">
        <v>15</v>
      </c>
      <c r="E1196" t="s">
        <v>338</v>
      </c>
      <c r="F1196">
        <v>1</v>
      </c>
      <c r="G1196">
        <v>0.17271157167530221</v>
      </c>
      <c r="H1196">
        <v>0</v>
      </c>
      <c r="I1196">
        <v>0</v>
      </c>
      <c r="J1196">
        <v>1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390000</v>
      </c>
      <c r="Q1196">
        <v>1.37614237018505E-2</v>
      </c>
    </row>
    <row r="1197" spans="1:17" x14ac:dyDescent="0.25">
      <c r="A1197" t="str">
        <f t="shared" ca="1" si="18"/>
        <v>HUILA;Total;NATURAL</v>
      </c>
      <c r="B1197" t="str">
        <f ca="1">+IFERROR(_xlfn.XLOOKUP(C1197,DIVIPOLA!G:G,DIVIPOLA!F:F),C1197)</f>
        <v>HUILA</v>
      </c>
      <c r="C1197" t="s">
        <v>32</v>
      </c>
      <c r="D1197" t="s">
        <v>15</v>
      </c>
      <c r="E1197" t="s">
        <v>338</v>
      </c>
      <c r="F1197">
        <v>17</v>
      </c>
      <c r="G1197">
        <v>2.9360967184801381</v>
      </c>
      <c r="H1197">
        <v>0</v>
      </c>
      <c r="I1197">
        <v>0</v>
      </c>
      <c r="J1197">
        <v>53</v>
      </c>
      <c r="K1197">
        <v>58</v>
      </c>
      <c r="L1197">
        <v>36</v>
      </c>
      <c r="M1197">
        <v>24</v>
      </c>
      <c r="N1197">
        <v>37</v>
      </c>
      <c r="O1197">
        <v>11</v>
      </c>
      <c r="P1197">
        <v>82754425</v>
      </c>
      <c r="Q1197">
        <v>2.9200479631487419</v>
      </c>
    </row>
    <row r="1198" spans="1:17" x14ac:dyDescent="0.25">
      <c r="A1198" t="str">
        <f t="shared" ca="1" si="18"/>
        <v>LA_GUAJIRA;Total;NATURAL</v>
      </c>
      <c r="B1198" t="str">
        <f ca="1">+IFERROR(_xlfn.XLOOKUP(C1198,DIVIPOLA!G:G,DIVIPOLA!F:F),C1198)</f>
        <v>LA_GUAJIRA</v>
      </c>
      <c r="C1198" t="s">
        <v>1187</v>
      </c>
      <c r="D1198" t="s">
        <v>15</v>
      </c>
      <c r="E1198" t="s">
        <v>338</v>
      </c>
      <c r="F1198">
        <v>1</v>
      </c>
      <c r="G1198">
        <v>0.17271157167530221</v>
      </c>
      <c r="H1198">
        <v>0</v>
      </c>
      <c r="I1198">
        <v>0</v>
      </c>
      <c r="J1198">
        <v>0</v>
      </c>
      <c r="K1198">
        <v>3</v>
      </c>
      <c r="L1198">
        <v>0</v>
      </c>
      <c r="M1198">
        <v>8</v>
      </c>
      <c r="N1198">
        <v>0</v>
      </c>
      <c r="O1198">
        <v>3</v>
      </c>
      <c r="P1198">
        <v>5655000</v>
      </c>
      <c r="Q1198">
        <v>0.19954064367683219</v>
      </c>
    </row>
    <row r="1199" spans="1:17" x14ac:dyDescent="0.25">
      <c r="A1199" t="str">
        <f t="shared" ca="1" si="18"/>
        <v>MAGDALENA;Total;NATURAL</v>
      </c>
      <c r="B1199" t="str">
        <f ca="1">+IFERROR(_xlfn.XLOOKUP(C1199,DIVIPOLA!G:G,DIVIPOLA!F:F),C1199)</f>
        <v>MAGDALENA</v>
      </c>
      <c r="C1199" t="s">
        <v>33</v>
      </c>
      <c r="D1199" t="s">
        <v>15</v>
      </c>
      <c r="E1199" t="s">
        <v>338</v>
      </c>
      <c r="F1199">
        <v>3</v>
      </c>
      <c r="G1199">
        <v>0.5181347150259068</v>
      </c>
      <c r="H1199">
        <v>0</v>
      </c>
      <c r="I1199">
        <v>0</v>
      </c>
      <c r="J1199">
        <v>0</v>
      </c>
      <c r="K1199">
        <v>24</v>
      </c>
      <c r="L1199">
        <v>0</v>
      </c>
      <c r="M1199">
        <v>16</v>
      </c>
      <c r="N1199">
        <v>3</v>
      </c>
      <c r="O1199">
        <v>10</v>
      </c>
      <c r="P1199">
        <v>23339225</v>
      </c>
      <c r="Q1199">
        <v>0.82354093358415825</v>
      </c>
    </row>
    <row r="1200" spans="1:17" x14ac:dyDescent="0.25">
      <c r="A1200" t="str">
        <f t="shared" ca="1" si="18"/>
        <v>META;Total;NATURAL</v>
      </c>
      <c r="B1200" t="str">
        <f ca="1">+IFERROR(_xlfn.XLOOKUP(C1200,DIVIPOLA!G:G,DIVIPOLA!F:F),C1200)</f>
        <v>META</v>
      </c>
      <c r="C1200" t="s">
        <v>34</v>
      </c>
      <c r="D1200" t="s">
        <v>15</v>
      </c>
      <c r="E1200" t="s">
        <v>338</v>
      </c>
      <c r="F1200">
        <v>16</v>
      </c>
      <c r="G1200">
        <v>2.7633851468048358</v>
      </c>
      <c r="H1200">
        <v>0</v>
      </c>
      <c r="I1200">
        <v>0</v>
      </c>
      <c r="J1200">
        <v>7</v>
      </c>
      <c r="K1200">
        <v>62</v>
      </c>
      <c r="L1200">
        <v>8</v>
      </c>
      <c r="M1200">
        <v>6</v>
      </c>
      <c r="N1200">
        <v>11</v>
      </c>
      <c r="O1200">
        <v>16</v>
      </c>
      <c r="P1200">
        <v>47216650</v>
      </c>
      <c r="Q1200">
        <v>1.6660726318768699</v>
      </c>
    </row>
    <row r="1201" spans="1:17" x14ac:dyDescent="0.25">
      <c r="A1201" t="str">
        <f t="shared" ca="1" si="18"/>
        <v>NARIÑO;Total;NATURAL</v>
      </c>
      <c r="B1201" t="str">
        <f ca="1">+IFERROR(_xlfn.XLOOKUP(C1201,DIVIPOLA!G:G,DIVIPOLA!F:F),C1201)</f>
        <v>NARIÑO</v>
      </c>
      <c r="C1201" t="s">
        <v>35</v>
      </c>
      <c r="D1201" t="s">
        <v>15</v>
      </c>
      <c r="E1201" t="s">
        <v>338</v>
      </c>
      <c r="F1201">
        <v>16</v>
      </c>
      <c r="G1201">
        <v>2.7633851468048358</v>
      </c>
      <c r="H1201">
        <v>0</v>
      </c>
      <c r="I1201">
        <v>0</v>
      </c>
      <c r="J1201">
        <v>36</v>
      </c>
      <c r="K1201">
        <v>79</v>
      </c>
      <c r="L1201">
        <v>36</v>
      </c>
      <c r="M1201">
        <v>45</v>
      </c>
      <c r="N1201">
        <v>33</v>
      </c>
      <c r="O1201">
        <v>6</v>
      </c>
      <c r="P1201">
        <v>91810550</v>
      </c>
      <c r="Q1201">
        <v>3.2395996893587951</v>
      </c>
    </row>
    <row r="1202" spans="1:17" x14ac:dyDescent="0.25">
      <c r="A1202" t="str">
        <f t="shared" ca="1" si="18"/>
        <v>NORTE_DE_SANTANDER;Total;NATURAL</v>
      </c>
      <c r="B1202" t="str">
        <f ca="1">+IFERROR(_xlfn.XLOOKUP(C1202,DIVIPOLA!G:G,DIVIPOLA!F:F),C1202)</f>
        <v>NORTE_DE_SANTANDER</v>
      </c>
      <c r="C1202" t="s">
        <v>1186</v>
      </c>
      <c r="D1202" t="s">
        <v>15</v>
      </c>
      <c r="E1202" t="s">
        <v>338</v>
      </c>
      <c r="F1202">
        <v>35</v>
      </c>
      <c r="G1202">
        <v>6.0449050086355776</v>
      </c>
      <c r="H1202">
        <v>0</v>
      </c>
      <c r="I1202">
        <v>0</v>
      </c>
      <c r="J1202">
        <v>73</v>
      </c>
      <c r="K1202">
        <v>119</v>
      </c>
      <c r="L1202">
        <v>24</v>
      </c>
      <c r="M1202">
        <v>19</v>
      </c>
      <c r="N1202">
        <v>31</v>
      </c>
      <c r="O1202">
        <v>33</v>
      </c>
      <c r="P1202">
        <v>123036225</v>
      </c>
      <c r="Q1202">
        <v>4.3414195459005409</v>
      </c>
    </row>
    <row r="1203" spans="1:17" x14ac:dyDescent="0.25">
      <c r="A1203" t="str">
        <f t="shared" ca="1" si="18"/>
        <v>PUTUMAYO;Total;NATURAL</v>
      </c>
      <c r="B1203" t="str">
        <f ca="1">+IFERROR(_xlfn.XLOOKUP(C1203,DIVIPOLA!G:G,DIVIPOLA!F:F),C1203)</f>
        <v>PUTUMAYO</v>
      </c>
      <c r="C1203" t="s">
        <v>36</v>
      </c>
      <c r="D1203" t="s">
        <v>15</v>
      </c>
      <c r="E1203" t="s">
        <v>338</v>
      </c>
      <c r="F1203">
        <v>3</v>
      </c>
      <c r="G1203">
        <v>0.5181347150259068</v>
      </c>
      <c r="H1203">
        <v>0</v>
      </c>
      <c r="I1203">
        <v>0</v>
      </c>
      <c r="J1203">
        <v>1</v>
      </c>
      <c r="K1203">
        <v>11</v>
      </c>
      <c r="L1203">
        <v>0</v>
      </c>
      <c r="M1203">
        <v>0</v>
      </c>
      <c r="N1203">
        <v>1</v>
      </c>
      <c r="O1203">
        <v>1</v>
      </c>
      <c r="P1203">
        <v>6759675</v>
      </c>
      <c r="Q1203">
        <v>0.2385198763123238</v>
      </c>
    </row>
    <row r="1204" spans="1:17" x14ac:dyDescent="0.25">
      <c r="A1204" t="str">
        <f t="shared" ca="1" si="18"/>
        <v>QUINDÍO;Total;NATURAL</v>
      </c>
      <c r="B1204" t="str">
        <f ca="1">+IFERROR(_xlfn.XLOOKUP(C1204,DIVIPOLA!G:G,DIVIPOLA!F:F),C1204)</f>
        <v>QUINDÍO</v>
      </c>
      <c r="C1204" t="s">
        <v>37</v>
      </c>
      <c r="D1204" t="s">
        <v>15</v>
      </c>
      <c r="E1204" t="s">
        <v>338</v>
      </c>
      <c r="F1204">
        <v>11</v>
      </c>
      <c r="G1204">
        <v>1.8998272884283249</v>
      </c>
      <c r="H1204">
        <v>0</v>
      </c>
      <c r="I1204">
        <v>0</v>
      </c>
      <c r="J1204">
        <v>1</v>
      </c>
      <c r="K1204">
        <v>9</v>
      </c>
      <c r="L1204">
        <v>25</v>
      </c>
      <c r="M1204">
        <v>12</v>
      </c>
      <c r="N1204">
        <v>17</v>
      </c>
      <c r="O1204">
        <v>5</v>
      </c>
      <c r="P1204">
        <v>21585200</v>
      </c>
      <c r="Q1204">
        <v>0.76164893048508564</v>
      </c>
    </row>
    <row r="1205" spans="1:17" x14ac:dyDescent="0.25">
      <c r="A1205" t="str">
        <f t="shared" ca="1" si="18"/>
        <v>RISARALDA;Total;NATURAL</v>
      </c>
      <c r="B1205" t="str">
        <f ca="1">+IFERROR(_xlfn.XLOOKUP(C1205,DIVIPOLA!G:G,DIVIPOLA!F:F),C1205)</f>
        <v>RISARALDA</v>
      </c>
      <c r="C1205" t="s">
        <v>38</v>
      </c>
      <c r="D1205" t="s">
        <v>15</v>
      </c>
      <c r="E1205" t="s">
        <v>338</v>
      </c>
      <c r="F1205">
        <v>19</v>
      </c>
      <c r="G1205">
        <v>3.2815198618307431</v>
      </c>
      <c r="H1205">
        <v>0</v>
      </c>
      <c r="I1205">
        <v>11</v>
      </c>
      <c r="J1205">
        <v>13</v>
      </c>
      <c r="K1205">
        <v>62</v>
      </c>
      <c r="L1205">
        <v>35</v>
      </c>
      <c r="M1205">
        <v>21</v>
      </c>
      <c r="N1205">
        <v>11</v>
      </c>
      <c r="O1205">
        <v>2</v>
      </c>
      <c r="P1205">
        <v>65027950</v>
      </c>
      <c r="Q1205">
        <v>2.2945568523403819</v>
      </c>
    </row>
    <row r="1206" spans="1:17" x14ac:dyDescent="0.25">
      <c r="A1206" t="str">
        <f t="shared" ca="1" si="18"/>
        <v>SANTANDER;Total;NATURAL</v>
      </c>
      <c r="B1206" t="str">
        <f ca="1">+IFERROR(_xlfn.XLOOKUP(C1206,DIVIPOLA!G:G,DIVIPOLA!F:F),C1206)</f>
        <v>SANTANDER</v>
      </c>
      <c r="C1206" t="s">
        <v>39</v>
      </c>
      <c r="D1206" t="s">
        <v>15</v>
      </c>
      <c r="E1206" t="s">
        <v>338</v>
      </c>
      <c r="F1206">
        <v>41</v>
      </c>
      <c r="G1206">
        <v>7.081174438687392</v>
      </c>
      <c r="H1206">
        <v>0</v>
      </c>
      <c r="I1206">
        <v>0</v>
      </c>
      <c r="J1206">
        <v>201</v>
      </c>
      <c r="K1206">
        <v>138</v>
      </c>
      <c r="L1206">
        <v>40</v>
      </c>
      <c r="M1206">
        <v>66</v>
      </c>
      <c r="N1206">
        <v>58</v>
      </c>
      <c r="O1206">
        <v>50</v>
      </c>
      <c r="P1206">
        <v>217635275</v>
      </c>
      <c r="Q1206">
        <v>7.6794134147275681</v>
      </c>
    </row>
    <row r="1207" spans="1:17" x14ac:dyDescent="0.25">
      <c r="A1207" t="str">
        <f t="shared" ca="1" si="18"/>
        <v>SUCRE;Total;NATURAL</v>
      </c>
      <c r="B1207" t="str">
        <f ca="1">+IFERROR(_xlfn.XLOOKUP(C1207,DIVIPOLA!G:G,DIVIPOLA!F:F),C1207)</f>
        <v>SUCRE</v>
      </c>
      <c r="C1207" t="s">
        <v>40</v>
      </c>
      <c r="D1207" t="s">
        <v>15</v>
      </c>
      <c r="E1207" t="s">
        <v>338</v>
      </c>
      <c r="F1207">
        <v>6</v>
      </c>
      <c r="G1207">
        <v>1.036269430051814</v>
      </c>
      <c r="H1207">
        <v>0</v>
      </c>
      <c r="I1207">
        <v>0</v>
      </c>
      <c r="J1207">
        <v>3</v>
      </c>
      <c r="K1207">
        <v>26</v>
      </c>
      <c r="L1207">
        <v>2</v>
      </c>
      <c r="M1207">
        <v>7</v>
      </c>
      <c r="N1207">
        <v>1</v>
      </c>
      <c r="O1207">
        <v>12</v>
      </c>
      <c r="P1207">
        <v>22232600</v>
      </c>
      <c r="Q1207">
        <v>0.78449289383015741</v>
      </c>
    </row>
    <row r="1208" spans="1:17" x14ac:dyDescent="0.25">
      <c r="A1208" t="str">
        <f t="shared" ca="1" si="18"/>
        <v>TOLIMA;Total;NATURAL</v>
      </c>
      <c r="B1208" t="str">
        <f ca="1">+IFERROR(_xlfn.XLOOKUP(C1208,DIVIPOLA!G:G,DIVIPOLA!F:F),C1208)</f>
        <v>TOLIMA</v>
      </c>
      <c r="C1208" t="s">
        <v>41</v>
      </c>
      <c r="D1208" t="s">
        <v>15</v>
      </c>
      <c r="E1208" t="s">
        <v>338</v>
      </c>
      <c r="F1208">
        <v>14</v>
      </c>
      <c r="G1208">
        <v>2.4179620034542322</v>
      </c>
      <c r="H1208">
        <v>0</v>
      </c>
      <c r="I1208">
        <v>0</v>
      </c>
      <c r="J1208">
        <v>42</v>
      </c>
      <c r="K1208">
        <v>42</v>
      </c>
      <c r="L1208">
        <v>50</v>
      </c>
      <c r="M1208">
        <v>13</v>
      </c>
      <c r="N1208">
        <v>97</v>
      </c>
      <c r="O1208">
        <v>8</v>
      </c>
      <c r="P1208">
        <v>78904150</v>
      </c>
      <c r="Q1208">
        <v>2.7841883076522231</v>
      </c>
    </row>
    <row r="1209" spans="1:17" x14ac:dyDescent="0.25">
      <c r="A1209" t="str">
        <f t="shared" ca="1" si="18"/>
        <v>VALLE_DEL_CAUCA;Total;NATURAL</v>
      </c>
      <c r="B1209" t="str">
        <f ca="1">+IFERROR(_xlfn.XLOOKUP(C1209,DIVIPOLA!G:G,DIVIPOLA!F:F),C1209)</f>
        <v>VALLE_DEL_CAUCA</v>
      </c>
      <c r="C1209" t="s">
        <v>1190</v>
      </c>
      <c r="D1209" t="s">
        <v>15</v>
      </c>
      <c r="E1209" t="s">
        <v>338</v>
      </c>
      <c r="F1209">
        <v>44</v>
      </c>
      <c r="G1209">
        <v>7.5993091537132988</v>
      </c>
      <c r="H1209">
        <v>0</v>
      </c>
      <c r="I1209">
        <v>0</v>
      </c>
      <c r="J1209">
        <v>80</v>
      </c>
      <c r="K1209">
        <v>69</v>
      </c>
      <c r="L1209">
        <v>184</v>
      </c>
      <c r="M1209">
        <v>61</v>
      </c>
      <c r="N1209">
        <v>69</v>
      </c>
      <c r="O1209">
        <v>43</v>
      </c>
      <c r="P1209">
        <v>168430925</v>
      </c>
      <c r="Q1209">
        <v>5.943203393383599</v>
      </c>
    </row>
    <row r="1210" spans="1:17" x14ac:dyDescent="0.25">
      <c r="A1210" t="str">
        <f t="shared" ca="1" si="18"/>
        <v>VICHADA;Total;NATURAL</v>
      </c>
      <c r="B1210" t="str">
        <f ca="1">+IFERROR(_xlfn.XLOOKUP(C1210,DIVIPOLA!G:G,DIVIPOLA!F:F),C1210)</f>
        <v>VICHADA</v>
      </c>
      <c r="C1210" t="s">
        <v>42</v>
      </c>
      <c r="D1210" t="s">
        <v>15</v>
      </c>
      <c r="E1210" t="s">
        <v>338</v>
      </c>
      <c r="F1210">
        <v>1</v>
      </c>
      <c r="G1210">
        <v>0.17271157167530221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2</v>
      </c>
      <c r="N1210">
        <v>0</v>
      </c>
      <c r="O1210">
        <v>2</v>
      </c>
      <c r="P1210">
        <v>1430000</v>
      </c>
      <c r="Q1210">
        <v>5.0458553573451817E-2</v>
      </c>
    </row>
    <row r="1211" spans="1:17" x14ac:dyDescent="0.25">
      <c r="A1211" t="str">
        <f t="shared" ca="1" si="18"/>
        <v>AMAZONAS;LETICIA;JURIDICA</v>
      </c>
      <c r="B1211" t="str">
        <f ca="1">+IFERROR(_xlfn.XLOOKUP(C1211,DIVIPOLA!G:G,DIVIPOLA!F:F),C1211)</f>
        <v>AMAZONAS</v>
      </c>
      <c r="C1211" t="s">
        <v>16</v>
      </c>
      <c r="D1211" t="s">
        <v>43</v>
      </c>
      <c r="E1211" t="s">
        <v>337</v>
      </c>
      <c r="F1211">
        <v>5</v>
      </c>
      <c r="G1211">
        <v>100</v>
      </c>
      <c r="H1211">
        <v>0</v>
      </c>
      <c r="I1211">
        <v>0</v>
      </c>
      <c r="J1211">
        <v>6</v>
      </c>
      <c r="K1211">
        <v>10</v>
      </c>
      <c r="L1211">
        <v>7</v>
      </c>
      <c r="M1211">
        <v>10</v>
      </c>
      <c r="N1211">
        <v>1</v>
      </c>
      <c r="O1211">
        <v>4</v>
      </c>
      <c r="P1211">
        <v>15088450</v>
      </c>
      <c r="Q1211">
        <v>100</v>
      </c>
    </row>
    <row r="1212" spans="1:17" x14ac:dyDescent="0.25">
      <c r="A1212" t="str">
        <f t="shared" ca="1" si="18"/>
        <v>ANTIOQUIA;ABEJORRAL;JURIDICA</v>
      </c>
      <c r="B1212" t="str">
        <f ca="1">+IFERROR(_xlfn.XLOOKUP(C1212,DIVIPOLA!G:G,DIVIPOLA!F:F),C1212)</f>
        <v>ANTIOQUIA</v>
      </c>
      <c r="C1212" t="s">
        <v>17</v>
      </c>
      <c r="D1212" t="s">
        <v>44</v>
      </c>
      <c r="E1212" t="s">
        <v>337</v>
      </c>
      <c r="F1212">
        <v>3</v>
      </c>
      <c r="G1212">
        <v>0.15797788309636651</v>
      </c>
      <c r="H1212">
        <v>0</v>
      </c>
      <c r="I1212">
        <v>0</v>
      </c>
      <c r="J1212">
        <v>8</v>
      </c>
      <c r="K1212">
        <v>3</v>
      </c>
      <c r="L1212">
        <v>0</v>
      </c>
      <c r="M1212">
        <v>2</v>
      </c>
      <c r="N1212">
        <v>11</v>
      </c>
      <c r="O1212">
        <v>2</v>
      </c>
      <c r="P1212">
        <v>8761350</v>
      </c>
      <c r="Q1212">
        <v>1.1423433843533431E-2</v>
      </c>
    </row>
    <row r="1213" spans="1:17" x14ac:dyDescent="0.25">
      <c r="A1213" t="str">
        <f t="shared" ca="1" si="18"/>
        <v>ANTIOQUIA;AMAGÁ;JURIDICA</v>
      </c>
      <c r="B1213" t="str">
        <f ca="1">+IFERROR(_xlfn.XLOOKUP(C1213,DIVIPOLA!G:G,DIVIPOLA!F:F),C1213)</f>
        <v>ANTIOQUIA</v>
      </c>
      <c r="C1213" t="s">
        <v>17</v>
      </c>
      <c r="D1213" t="s">
        <v>45</v>
      </c>
      <c r="E1213" t="s">
        <v>337</v>
      </c>
      <c r="F1213">
        <v>2</v>
      </c>
      <c r="G1213">
        <v>0.105318588730911</v>
      </c>
      <c r="H1213">
        <v>0</v>
      </c>
      <c r="I1213">
        <v>0</v>
      </c>
      <c r="J1213">
        <v>274</v>
      </c>
      <c r="K1213">
        <v>151</v>
      </c>
      <c r="L1213">
        <v>35</v>
      </c>
      <c r="M1213">
        <v>46</v>
      </c>
      <c r="N1213">
        <v>97</v>
      </c>
      <c r="O1213">
        <v>18</v>
      </c>
      <c r="P1213">
        <v>240655350</v>
      </c>
      <c r="Q1213">
        <v>0.3137770400471826</v>
      </c>
    </row>
    <row r="1214" spans="1:17" x14ac:dyDescent="0.25">
      <c r="A1214" t="str">
        <f t="shared" ca="1" si="18"/>
        <v>ANTIOQUIA;AMALFI;JURIDICA</v>
      </c>
      <c r="B1214" t="str">
        <f ca="1">+IFERROR(_xlfn.XLOOKUP(C1214,DIVIPOLA!G:G,DIVIPOLA!F:F),C1214)</f>
        <v>ANTIOQUIA</v>
      </c>
      <c r="C1214" t="s">
        <v>17</v>
      </c>
      <c r="D1214" t="s">
        <v>46</v>
      </c>
      <c r="E1214" t="s">
        <v>337</v>
      </c>
      <c r="F1214">
        <v>1</v>
      </c>
      <c r="G1214">
        <v>5.2659294365455502E-2</v>
      </c>
      <c r="H1214">
        <v>0</v>
      </c>
      <c r="I1214">
        <v>0</v>
      </c>
      <c r="J1214">
        <v>0</v>
      </c>
      <c r="K1214">
        <v>0</v>
      </c>
      <c r="L1214">
        <v>3</v>
      </c>
      <c r="M1214">
        <v>1</v>
      </c>
      <c r="N1214">
        <v>3</v>
      </c>
      <c r="O1214">
        <v>1</v>
      </c>
      <c r="P1214">
        <v>2080000</v>
      </c>
      <c r="Q1214">
        <v>2.7119955708366341E-3</v>
      </c>
    </row>
    <row r="1215" spans="1:17" x14ac:dyDescent="0.25">
      <c r="A1215" t="str">
        <f t="shared" ca="1" si="18"/>
        <v>ANTIOQUIA;ANZÁ;JURIDICA</v>
      </c>
      <c r="B1215" t="str">
        <f ca="1">+IFERROR(_xlfn.XLOOKUP(C1215,DIVIPOLA!G:G,DIVIPOLA!F:F),C1215)</f>
        <v>ANTIOQUIA</v>
      </c>
      <c r="C1215" t="s">
        <v>17</v>
      </c>
      <c r="D1215" t="s">
        <v>48</v>
      </c>
      <c r="E1215" t="s">
        <v>337</v>
      </c>
      <c r="F1215">
        <v>1</v>
      </c>
      <c r="G1215">
        <v>5.2659294365455502E-2</v>
      </c>
      <c r="H1215">
        <v>0</v>
      </c>
      <c r="I1215">
        <v>0</v>
      </c>
      <c r="J1215">
        <v>6</v>
      </c>
      <c r="K1215">
        <v>0</v>
      </c>
      <c r="L1215">
        <v>1</v>
      </c>
      <c r="M1215">
        <v>0</v>
      </c>
      <c r="N1215">
        <v>0</v>
      </c>
      <c r="O1215">
        <v>0</v>
      </c>
      <c r="P1215">
        <v>2637050</v>
      </c>
      <c r="Q1215">
        <v>3.43830188465132E-3</v>
      </c>
    </row>
    <row r="1216" spans="1:17" x14ac:dyDescent="0.25">
      <c r="A1216" t="str">
        <f t="shared" ca="1" si="18"/>
        <v>ANTIOQUIA;APARTADÓ;JURIDICA</v>
      </c>
      <c r="B1216" t="str">
        <f ca="1">+IFERROR(_xlfn.XLOOKUP(C1216,DIVIPOLA!G:G,DIVIPOLA!F:F),C1216)</f>
        <v>ANTIOQUIA</v>
      </c>
      <c r="C1216" t="s">
        <v>17</v>
      </c>
      <c r="D1216" t="s">
        <v>49</v>
      </c>
      <c r="E1216" t="s">
        <v>337</v>
      </c>
      <c r="F1216">
        <v>16</v>
      </c>
      <c r="G1216">
        <v>0.84254870984728802</v>
      </c>
      <c r="H1216">
        <v>0</v>
      </c>
      <c r="I1216">
        <v>0</v>
      </c>
      <c r="J1216">
        <v>124</v>
      </c>
      <c r="K1216">
        <v>180</v>
      </c>
      <c r="L1216">
        <v>33</v>
      </c>
      <c r="M1216">
        <v>14</v>
      </c>
      <c r="N1216">
        <v>20</v>
      </c>
      <c r="O1216">
        <v>8</v>
      </c>
      <c r="P1216">
        <v>165772750</v>
      </c>
      <c r="Q1216">
        <v>0.21614180950260031</v>
      </c>
    </row>
    <row r="1217" spans="1:17" x14ac:dyDescent="0.25">
      <c r="A1217" t="str">
        <f t="shared" ca="1" si="18"/>
        <v>ANTIOQUIA;ARBOLETES;JURIDICA</v>
      </c>
      <c r="B1217" t="str">
        <f ca="1">+IFERROR(_xlfn.XLOOKUP(C1217,DIVIPOLA!G:G,DIVIPOLA!F:F),C1217)</f>
        <v>ANTIOQUIA</v>
      </c>
      <c r="C1217" t="s">
        <v>17</v>
      </c>
      <c r="D1217" t="s">
        <v>50</v>
      </c>
      <c r="E1217" t="s">
        <v>337</v>
      </c>
      <c r="F1217">
        <v>1</v>
      </c>
      <c r="G1217">
        <v>5.2659294365455502E-2</v>
      </c>
      <c r="H1217">
        <v>0</v>
      </c>
      <c r="I1217">
        <v>0</v>
      </c>
      <c r="J1217">
        <v>0</v>
      </c>
      <c r="K1217">
        <v>1</v>
      </c>
      <c r="L1217">
        <v>1</v>
      </c>
      <c r="M1217">
        <v>1</v>
      </c>
      <c r="N1217">
        <v>0</v>
      </c>
      <c r="O1217">
        <v>1</v>
      </c>
      <c r="P1217">
        <v>1495000</v>
      </c>
      <c r="Q1217">
        <v>1.94924681653883E-3</v>
      </c>
    </row>
    <row r="1218" spans="1:17" x14ac:dyDescent="0.25">
      <c r="A1218" t="str">
        <f t="shared" ca="1" si="18"/>
        <v>ANTIOQUIA;BELLO;JURIDICA</v>
      </c>
      <c r="B1218" t="str">
        <f ca="1">+IFERROR(_xlfn.XLOOKUP(C1218,DIVIPOLA!G:G,DIVIPOLA!F:F),C1218)</f>
        <v>ANTIOQUIA</v>
      </c>
      <c r="C1218" t="s">
        <v>17</v>
      </c>
      <c r="D1218" t="s">
        <v>52</v>
      </c>
      <c r="E1218" t="s">
        <v>337</v>
      </c>
      <c r="F1218">
        <v>42</v>
      </c>
      <c r="G1218">
        <v>2.2116903633491312</v>
      </c>
      <c r="H1218">
        <v>0</v>
      </c>
      <c r="I1218">
        <v>0</v>
      </c>
      <c r="J1218">
        <v>397</v>
      </c>
      <c r="K1218">
        <v>130</v>
      </c>
      <c r="L1218">
        <v>718</v>
      </c>
      <c r="M1218">
        <v>157</v>
      </c>
      <c r="N1218">
        <v>203</v>
      </c>
      <c r="O1218">
        <v>73</v>
      </c>
      <c r="P1218">
        <v>540312825</v>
      </c>
      <c r="Q1218">
        <v>0.70448364820491793</v>
      </c>
    </row>
    <row r="1219" spans="1:17" x14ac:dyDescent="0.25">
      <c r="A1219" t="str">
        <f t="shared" ref="A1219:A1282" ca="1" si="19">B1219&amp;";"&amp;D1219&amp;";"&amp;E1219</f>
        <v>ANTIOQUIA;BURITICÁ;JURIDICA</v>
      </c>
      <c r="B1219" t="str">
        <f ca="1">+IFERROR(_xlfn.XLOOKUP(C1219,DIVIPOLA!G:G,DIVIPOLA!F:F),C1219)</f>
        <v>ANTIOQUIA</v>
      </c>
      <c r="C1219" t="s">
        <v>17</v>
      </c>
      <c r="D1219" t="s">
        <v>53</v>
      </c>
      <c r="E1219" t="s">
        <v>337</v>
      </c>
      <c r="F1219">
        <v>1</v>
      </c>
      <c r="G1219">
        <v>5.2659294365455502E-2</v>
      </c>
      <c r="H1219">
        <v>0</v>
      </c>
      <c r="I1219">
        <v>0</v>
      </c>
      <c r="J1219">
        <v>2</v>
      </c>
      <c r="K1219">
        <v>2</v>
      </c>
      <c r="L1219">
        <v>0</v>
      </c>
      <c r="M1219">
        <v>0</v>
      </c>
      <c r="N1219">
        <v>3</v>
      </c>
      <c r="O1219">
        <v>2</v>
      </c>
      <c r="P1219">
        <v>3055000</v>
      </c>
      <c r="Q1219">
        <v>3.9832434946663053E-3</v>
      </c>
    </row>
    <row r="1220" spans="1:17" x14ac:dyDescent="0.25">
      <c r="A1220" t="str">
        <f t="shared" ca="1" si="19"/>
        <v>ANTIOQUIA;CALDAS;JURIDICA</v>
      </c>
      <c r="B1220" t="str">
        <f ca="1">+IFERROR(_xlfn.XLOOKUP(C1220,DIVIPOLA!G:G,DIVIPOLA!F:F),C1220)</f>
        <v>ANTIOQUIA</v>
      </c>
      <c r="C1220" t="s">
        <v>17</v>
      </c>
      <c r="D1220" t="s">
        <v>23</v>
      </c>
      <c r="E1220" t="s">
        <v>337</v>
      </c>
      <c r="F1220">
        <v>7</v>
      </c>
      <c r="G1220">
        <v>0.36861506055818849</v>
      </c>
      <c r="H1220">
        <v>0</v>
      </c>
      <c r="I1220">
        <v>0</v>
      </c>
      <c r="J1220">
        <v>174</v>
      </c>
      <c r="K1220">
        <v>74</v>
      </c>
      <c r="L1220">
        <v>31</v>
      </c>
      <c r="M1220">
        <v>21</v>
      </c>
      <c r="N1220">
        <v>20</v>
      </c>
      <c r="O1220">
        <v>13</v>
      </c>
      <c r="P1220">
        <v>132493400</v>
      </c>
      <c r="Q1220">
        <v>0.17275072786783</v>
      </c>
    </row>
    <row r="1221" spans="1:17" x14ac:dyDescent="0.25">
      <c r="A1221" t="str">
        <f t="shared" ca="1" si="19"/>
        <v>ANTIOQUIA;CAREPA;JURIDICA</v>
      </c>
      <c r="B1221" t="str">
        <f ca="1">+IFERROR(_xlfn.XLOOKUP(C1221,DIVIPOLA!G:G,DIVIPOLA!F:F),C1221)</f>
        <v>ANTIOQUIA</v>
      </c>
      <c r="C1221" t="s">
        <v>17</v>
      </c>
      <c r="D1221" t="s">
        <v>55</v>
      </c>
      <c r="E1221" t="s">
        <v>337</v>
      </c>
      <c r="F1221">
        <v>3</v>
      </c>
      <c r="G1221">
        <v>0.15797788309636651</v>
      </c>
      <c r="H1221">
        <v>0</v>
      </c>
      <c r="I1221">
        <v>0</v>
      </c>
      <c r="J1221">
        <v>12</v>
      </c>
      <c r="K1221">
        <v>11</v>
      </c>
      <c r="L1221">
        <v>0</v>
      </c>
      <c r="M1221">
        <v>0</v>
      </c>
      <c r="N1221">
        <v>13</v>
      </c>
      <c r="O1221">
        <v>5</v>
      </c>
      <c r="P1221">
        <v>14560000</v>
      </c>
      <c r="Q1221">
        <v>1.8983968995856439E-2</v>
      </c>
    </row>
    <row r="1222" spans="1:17" x14ac:dyDescent="0.25">
      <c r="A1222" t="str">
        <f t="shared" ca="1" si="19"/>
        <v>ANTIOQUIA;CAUCASIA;JURIDICA</v>
      </c>
      <c r="B1222" t="str">
        <f ca="1">+IFERROR(_xlfn.XLOOKUP(C1222,DIVIPOLA!G:G,DIVIPOLA!F:F),C1222)</f>
        <v>ANTIOQUIA</v>
      </c>
      <c r="C1222" t="s">
        <v>17</v>
      </c>
      <c r="D1222" t="s">
        <v>56</v>
      </c>
      <c r="E1222" t="s">
        <v>337</v>
      </c>
      <c r="F1222">
        <v>3</v>
      </c>
      <c r="G1222">
        <v>0.15797788309636651</v>
      </c>
      <c r="H1222">
        <v>0</v>
      </c>
      <c r="I1222">
        <v>0</v>
      </c>
      <c r="J1222">
        <v>7</v>
      </c>
      <c r="K1222">
        <v>19</v>
      </c>
      <c r="L1222">
        <v>14</v>
      </c>
      <c r="M1222">
        <v>0</v>
      </c>
      <c r="N1222">
        <v>5</v>
      </c>
      <c r="O1222">
        <v>0</v>
      </c>
      <c r="P1222">
        <v>17323800</v>
      </c>
      <c r="Q1222">
        <v>2.2587533110605611E-2</v>
      </c>
    </row>
    <row r="1223" spans="1:17" x14ac:dyDescent="0.25">
      <c r="A1223" t="str">
        <f t="shared" ca="1" si="19"/>
        <v>ANTIOQUIA;CIUDAD BOLÍVAR;JURIDICA</v>
      </c>
      <c r="B1223" t="str">
        <f ca="1">+IFERROR(_xlfn.XLOOKUP(C1223,DIVIPOLA!G:G,DIVIPOLA!F:F),C1223)</f>
        <v>ANTIOQUIA</v>
      </c>
      <c r="C1223" t="s">
        <v>17</v>
      </c>
      <c r="D1223" t="s">
        <v>57</v>
      </c>
      <c r="E1223" t="s">
        <v>337</v>
      </c>
      <c r="F1223">
        <v>3</v>
      </c>
      <c r="G1223">
        <v>0.15797788309636651</v>
      </c>
      <c r="H1223">
        <v>0</v>
      </c>
      <c r="I1223">
        <v>0</v>
      </c>
      <c r="J1223">
        <v>0</v>
      </c>
      <c r="K1223">
        <v>4</v>
      </c>
      <c r="L1223">
        <v>3</v>
      </c>
      <c r="M1223">
        <v>0</v>
      </c>
      <c r="N1223">
        <v>0</v>
      </c>
      <c r="O1223">
        <v>2</v>
      </c>
      <c r="P1223">
        <v>3843450</v>
      </c>
      <c r="Q1223">
        <v>5.0112593157365668E-3</v>
      </c>
    </row>
    <row r="1224" spans="1:17" x14ac:dyDescent="0.25">
      <c r="A1224" t="str">
        <f t="shared" ca="1" si="19"/>
        <v>ANTIOQUIA;COPACABANA;JURIDICA</v>
      </c>
      <c r="B1224" t="str">
        <f ca="1">+IFERROR(_xlfn.XLOOKUP(C1224,DIVIPOLA!G:G,DIVIPOLA!F:F),C1224)</f>
        <v>ANTIOQUIA</v>
      </c>
      <c r="C1224" t="s">
        <v>17</v>
      </c>
      <c r="D1224" t="s">
        <v>58</v>
      </c>
      <c r="E1224" t="s">
        <v>337</v>
      </c>
      <c r="F1224">
        <v>9</v>
      </c>
      <c r="G1224">
        <v>0.47393364928909948</v>
      </c>
      <c r="H1224">
        <v>0</v>
      </c>
      <c r="I1224">
        <v>0</v>
      </c>
      <c r="J1224">
        <v>113</v>
      </c>
      <c r="K1224">
        <v>17</v>
      </c>
      <c r="L1224">
        <v>59</v>
      </c>
      <c r="M1224">
        <v>10</v>
      </c>
      <c r="N1224">
        <v>16</v>
      </c>
      <c r="O1224">
        <v>6</v>
      </c>
      <c r="P1224">
        <v>78782275</v>
      </c>
      <c r="Q1224">
        <v>0.10271979849059309</v>
      </c>
    </row>
    <row r="1225" spans="1:17" x14ac:dyDescent="0.25">
      <c r="A1225" t="str">
        <f t="shared" ca="1" si="19"/>
        <v>ANTIOQUIA;DABEIBA;JURIDICA</v>
      </c>
      <c r="B1225" t="str">
        <f ca="1">+IFERROR(_xlfn.XLOOKUP(C1225,DIVIPOLA!G:G,DIVIPOLA!F:F),C1225)</f>
        <v>ANTIOQUIA</v>
      </c>
      <c r="C1225" t="s">
        <v>17</v>
      </c>
      <c r="D1225" t="s">
        <v>59</v>
      </c>
      <c r="E1225" t="s">
        <v>337</v>
      </c>
      <c r="F1225">
        <v>3</v>
      </c>
      <c r="G1225">
        <v>0.15797788309636651</v>
      </c>
      <c r="H1225">
        <v>0</v>
      </c>
      <c r="I1225">
        <v>0</v>
      </c>
      <c r="J1225">
        <v>17</v>
      </c>
      <c r="K1225">
        <v>54</v>
      </c>
      <c r="L1225">
        <v>21</v>
      </c>
      <c r="M1225">
        <v>1</v>
      </c>
      <c r="N1225">
        <v>21</v>
      </c>
      <c r="O1225">
        <v>0</v>
      </c>
      <c r="P1225">
        <v>45457750</v>
      </c>
      <c r="Q1225">
        <v>5.9269815702018752E-2</v>
      </c>
    </row>
    <row r="1226" spans="1:17" x14ac:dyDescent="0.25">
      <c r="A1226" t="str">
        <f t="shared" ca="1" si="19"/>
        <v>ANTIOQUIA;DONMATÍAS;JURIDICA</v>
      </c>
      <c r="B1226" t="str">
        <f ca="1">+IFERROR(_xlfn.XLOOKUP(C1226,DIVIPOLA!G:G,DIVIPOLA!F:F),C1226)</f>
        <v>ANTIOQUIA</v>
      </c>
      <c r="C1226" t="s">
        <v>17</v>
      </c>
      <c r="D1226" t="s">
        <v>60</v>
      </c>
      <c r="E1226" t="s">
        <v>337</v>
      </c>
      <c r="F1226">
        <v>2</v>
      </c>
      <c r="G1226">
        <v>0.105318588730911</v>
      </c>
      <c r="H1226">
        <v>0</v>
      </c>
      <c r="I1226">
        <v>0</v>
      </c>
      <c r="J1226">
        <v>27</v>
      </c>
      <c r="K1226">
        <v>3</v>
      </c>
      <c r="L1226">
        <v>32</v>
      </c>
      <c r="M1226">
        <v>6</v>
      </c>
      <c r="N1226">
        <v>46</v>
      </c>
      <c r="O1226">
        <v>6</v>
      </c>
      <c r="P1226">
        <v>34336900</v>
      </c>
      <c r="Q1226">
        <v>4.4769961882817497E-2</v>
      </c>
    </row>
    <row r="1227" spans="1:17" x14ac:dyDescent="0.25">
      <c r="A1227" t="str">
        <f t="shared" ca="1" si="19"/>
        <v>ANTIOQUIA;EL BAGRE;JURIDICA</v>
      </c>
      <c r="B1227" t="str">
        <f ca="1">+IFERROR(_xlfn.XLOOKUP(C1227,DIVIPOLA!G:G,DIVIPOLA!F:F),C1227)</f>
        <v>ANTIOQUIA</v>
      </c>
      <c r="C1227" t="s">
        <v>17</v>
      </c>
      <c r="D1227" t="s">
        <v>62</v>
      </c>
      <c r="E1227" t="s">
        <v>337</v>
      </c>
      <c r="F1227">
        <v>2</v>
      </c>
      <c r="G1227">
        <v>0.105318588730911</v>
      </c>
      <c r="H1227">
        <v>0</v>
      </c>
      <c r="I1227">
        <v>0</v>
      </c>
      <c r="J1227">
        <v>0</v>
      </c>
      <c r="K1227">
        <v>2</v>
      </c>
      <c r="L1227">
        <v>1</v>
      </c>
      <c r="M1227">
        <v>9</v>
      </c>
      <c r="N1227">
        <v>0</v>
      </c>
      <c r="O1227">
        <v>0</v>
      </c>
      <c r="P1227">
        <v>5007600</v>
      </c>
      <c r="Q1227">
        <v>6.5291293367891962E-3</v>
      </c>
    </row>
    <row r="1228" spans="1:17" x14ac:dyDescent="0.25">
      <c r="A1228" t="str">
        <f t="shared" ca="1" si="19"/>
        <v>ANTIOQUIA;EL CARMEN DE VIBORAL;JURIDICA</v>
      </c>
      <c r="B1228" t="str">
        <f ca="1">+IFERROR(_xlfn.XLOOKUP(C1228,DIVIPOLA!G:G,DIVIPOLA!F:F),C1228)</f>
        <v>ANTIOQUIA</v>
      </c>
      <c r="C1228" t="s">
        <v>17</v>
      </c>
      <c r="D1228" t="s">
        <v>63</v>
      </c>
      <c r="E1228" t="s">
        <v>337</v>
      </c>
      <c r="F1228">
        <v>9</v>
      </c>
      <c r="G1228">
        <v>0.47393364928909948</v>
      </c>
      <c r="H1228">
        <v>0</v>
      </c>
      <c r="I1228">
        <v>0</v>
      </c>
      <c r="J1228">
        <v>163</v>
      </c>
      <c r="K1228">
        <v>179</v>
      </c>
      <c r="L1228">
        <v>46</v>
      </c>
      <c r="M1228">
        <v>16</v>
      </c>
      <c r="N1228">
        <v>43</v>
      </c>
      <c r="O1228">
        <v>33</v>
      </c>
      <c r="P1228">
        <v>197837900</v>
      </c>
      <c r="Q1228">
        <v>0.25794976372289458</v>
      </c>
    </row>
    <row r="1229" spans="1:17" x14ac:dyDescent="0.25">
      <c r="A1229" t="str">
        <f t="shared" ca="1" si="19"/>
        <v>ANTIOQUIA;EL SANTUARIO;JURIDICA</v>
      </c>
      <c r="B1229" t="str">
        <f ca="1">+IFERROR(_xlfn.XLOOKUP(C1229,DIVIPOLA!G:G,DIVIPOLA!F:F),C1229)</f>
        <v>ANTIOQUIA</v>
      </c>
      <c r="C1229" t="s">
        <v>17</v>
      </c>
      <c r="D1229" t="s">
        <v>64</v>
      </c>
      <c r="E1229" t="s">
        <v>337</v>
      </c>
      <c r="F1229">
        <v>3</v>
      </c>
      <c r="G1229">
        <v>0.15797788309636651</v>
      </c>
      <c r="H1229">
        <v>0</v>
      </c>
      <c r="I1229">
        <v>0</v>
      </c>
      <c r="J1229">
        <v>15</v>
      </c>
      <c r="K1229">
        <v>26</v>
      </c>
      <c r="L1229">
        <v>3</v>
      </c>
      <c r="M1229">
        <v>11</v>
      </c>
      <c r="N1229">
        <v>3</v>
      </c>
      <c r="O1229">
        <v>0</v>
      </c>
      <c r="P1229">
        <v>26124150</v>
      </c>
      <c r="Q1229">
        <v>3.4061816871092228E-2</v>
      </c>
    </row>
    <row r="1230" spans="1:17" x14ac:dyDescent="0.25">
      <c r="A1230" t="str">
        <f t="shared" ca="1" si="19"/>
        <v>ANTIOQUIA;ENVIGADO;JURIDICA</v>
      </c>
      <c r="B1230" t="str">
        <f ca="1">+IFERROR(_xlfn.XLOOKUP(C1230,DIVIPOLA!G:G,DIVIPOLA!F:F),C1230)</f>
        <v>ANTIOQUIA</v>
      </c>
      <c r="C1230" t="s">
        <v>17</v>
      </c>
      <c r="D1230" t="s">
        <v>66</v>
      </c>
      <c r="E1230" t="s">
        <v>337</v>
      </c>
      <c r="F1230">
        <v>115</v>
      </c>
      <c r="G1230">
        <v>6.0558188520273832</v>
      </c>
      <c r="H1230">
        <v>13</v>
      </c>
      <c r="I1230">
        <v>5</v>
      </c>
      <c r="J1230">
        <v>4947</v>
      </c>
      <c r="K1230">
        <v>2133</v>
      </c>
      <c r="L1230">
        <v>1707</v>
      </c>
      <c r="M1230">
        <v>429</v>
      </c>
      <c r="N1230">
        <v>1673</v>
      </c>
      <c r="O1230">
        <v>540</v>
      </c>
      <c r="P1230">
        <v>4260606675</v>
      </c>
      <c r="Q1230">
        <v>5.5551665536908637</v>
      </c>
    </row>
    <row r="1231" spans="1:17" x14ac:dyDescent="0.25">
      <c r="A1231" t="str">
        <f t="shared" ca="1" si="19"/>
        <v>ANTIOQUIA;FREDONIA;JURIDICA</v>
      </c>
      <c r="B1231" t="str">
        <f ca="1">+IFERROR(_xlfn.XLOOKUP(C1231,DIVIPOLA!G:G,DIVIPOLA!F:F),C1231)</f>
        <v>ANTIOQUIA</v>
      </c>
      <c r="C1231" t="s">
        <v>17</v>
      </c>
      <c r="D1231" t="s">
        <v>67</v>
      </c>
      <c r="E1231" t="s">
        <v>337</v>
      </c>
      <c r="F1231">
        <v>2</v>
      </c>
      <c r="G1231">
        <v>0.105318588730911</v>
      </c>
      <c r="H1231">
        <v>0</v>
      </c>
      <c r="I1231">
        <v>0</v>
      </c>
      <c r="J1231">
        <v>2</v>
      </c>
      <c r="K1231">
        <v>0</v>
      </c>
      <c r="L1231">
        <v>0</v>
      </c>
      <c r="M1231">
        <v>0</v>
      </c>
      <c r="N1231">
        <v>6</v>
      </c>
      <c r="O1231">
        <v>0</v>
      </c>
      <c r="P1231">
        <v>1950000</v>
      </c>
      <c r="Q1231">
        <v>2.5424958476593438E-3</v>
      </c>
    </row>
    <row r="1232" spans="1:17" x14ac:dyDescent="0.25">
      <c r="A1232" t="str">
        <f t="shared" ca="1" si="19"/>
        <v>ANTIOQUIA;GIRARDOTA;JURIDICA</v>
      </c>
      <c r="B1232" t="str">
        <f ca="1">+IFERROR(_xlfn.XLOOKUP(C1232,DIVIPOLA!G:G,DIVIPOLA!F:F),C1232)</f>
        <v>ANTIOQUIA</v>
      </c>
      <c r="C1232" t="s">
        <v>17</v>
      </c>
      <c r="D1232" t="s">
        <v>68</v>
      </c>
      <c r="E1232" t="s">
        <v>337</v>
      </c>
      <c r="F1232">
        <v>17</v>
      </c>
      <c r="G1232">
        <v>0.89520800421274349</v>
      </c>
      <c r="H1232">
        <v>0</v>
      </c>
      <c r="I1232">
        <v>0</v>
      </c>
      <c r="J1232">
        <v>877</v>
      </c>
      <c r="K1232">
        <v>324</v>
      </c>
      <c r="L1232">
        <v>170</v>
      </c>
      <c r="M1232">
        <v>51</v>
      </c>
      <c r="N1232">
        <v>182</v>
      </c>
      <c r="O1232">
        <v>27</v>
      </c>
      <c r="P1232">
        <v>629325450</v>
      </c>
      <c r="Q1232">
        <v>0.82054222741094773</v>
      </c>
    </row>
    <row r="1233" spans="1:17" x14ac:dyDescent="0.25">
      <c r="A1233" t="str">
        <f t="shared" ca="1" si="19"/>
        <v>ANTIOQUIA;GUARNE;JURIDICA</v>
      </c>
      <c r="B1233" t="str">
        <f ca="1">+IFERROR(_xlfn.XLOOKUP(C1233,DIVIPOLA!G:G,DIVIPOLA!F:F),C1233)</f>
        <v>ANTIOQUIA</v>
      </c>
      <c r="C1233" t="s">
        <v>17</v>
      </c>
      <c r="D1233" t="s">
        <v>69</v>
      </c>
      <c r="E1233" t="s">
        <v>337</v>
      </c>
      <c r="F1233">
        <v>13</v>
      </c>
      <c r="G1233">
        <v>0.68457082675092151</v>
      </c>
      <c r="H1233">
        <v>26</v>
      </c>
      <c r="I1233">
        <v>0</v>
      </c>
      <c r="J1233">
        <v>513</v>
      </c>
      <c r="K1233">
        <v>71</v>
      </c>
      <c r="L1233">
        <v>364</v>
      </c>
      <c r="M1233">
        <v>19</v>
      </c>
      <c r="N1233">
        <v>73</v>
      </c>
      <c r="O1233">
        <v>3</v>
      </c>
      <c r="P1233">
        <v>370686550</v>
      </c>
      <c r="Q1233">
        <v>0.48331744315803482</v>
      </c>
    </row>
    <row r="1234" spans="1:17" x14ac:dyDescent="0.25">
      <c r="A1234" t="str">
        <f t="shared" ca="1" si="19"/>
        <v>ANTIOQUIA;GÓMEZ PLATA;JURIDICA</v>
      </c>
      <c r="B1234" t="str">
        <f ca="1">+IFERROR(_xlfn.XLOOKUP(C1234,DIVIPOLA!G:G,DIVIPOLA!F:F),C1234)</f>
        <v>ANTIOQUIA</v>
      </c>
      <c r="C1234" t="s">
        <v>17</v>
      </c>
      <c r="D1234" t="s">
        <v>71</v>
      </c>
      <c r="E1234" t="s">
        <v>337</v>
      </c>
      <c r="F1234">
        <v>1</v>
      </c>
      <c r="G1234">
        <v>5.2659294365455502E-2</v>
      </c>
      <c r="H1234">
        <v>0</v>
      </c>
      <c r="I1234">
        <v>0</v>
      </c>
      <c r="J1234">
        <v>17</v>
      </c>
      <c r="K1234">
        <v>15</v>
      </c>
      <c r="L1234">
        <v>1</v>
      </c>
      <c r="M1234">
        <v>0</v>
      </c>
      <c r="N1234">
        <v>0</v>
      </c>
      <c r="O1234">
        <v>0</v>
      </c>
      <c r="P1234">
        <v>15011100</v>
      </c>
      <c r="Q1234">
        <v>1.957213303528163E-2</v>
      </c>
    </row>
    <row r="1235" spans="1:17" x14ac:dyDescent="0.25">
      <c r="A1235" t="str">
        <f t="shared" ca="1" si="19"/>
        <v>ANTIOQUIA;ITAGÜÍ;JURIDICA</v>
      </c>
      <c r="B1235" t="str">
        <f ca="1">+IFERROR(_xlfn.XLOOKUP(C1235,DIVIPOLA!G:G,DIVIPOLA!F:F),C1235)</f>
        <v>ANTIOQUIA</v>
      </c>
      <c r="C1235" t="s">
        <v>17</v>
      </c>
      <c r="D1235" t="s">
        <v>72</v>
      </c>
      <c r="E1235" t="s">
        <v>337</v>
      </c>
      <c r="F1235">
        <v>101</v>
      </c>
      <c r="G1235">
        <v>5.3185887309110056</v>
      </c>
      <c r="H1235">
        <v>3</v>
      </c>
      <c r="I1235">
        <v>14</v>
      </c>
      <c r="J1235">
        <v>4729</v>
      </c>
      <c r="K1235">
        <v>2013</v>
      </c>
      <c r="L1235">
        <v>2275</v>
      </c>
      <c r="M1235">
        <v>646</v>
      </c>
      <c r="N1235">
        <v>2824</v>
      </c>
      <c r="O1235">
        <v>726</v>
      </c>
      <c r="P1235">
        <v>4601188800</v>
      </c>
      <c r="Q1235">
        <v>5.9992325222034264</v>
      </c>
    </row>
    <row r="1236" spans="1:17" x14ac:dyDescent="0.25">
      <c r="A1236" t="str">
        <f t="shared" ca="1" si="19"/>
        <v>ANTIOQUIA;ITUANGO;JURIDICA</v>
      </c>
      <c r="B1236" t="str">
        <f ca="1">+IFERROR(_xlfn.XLOOKUP(C1236,DIVIPOLA!G:G,DIVIPOLA!F:F),C1236)</f>
        <v>ANTIOQUIA</v>
      </c>
      <c r="C1236" t="s">
        <v>17</v>
      </c>
      <c r="D1236" t="s">
        <v>73</v>
      </c>
      <c r="E1236" t="s">
        <v>337</v>
      </c>
      <c r="F1236">
        <v>1</v>
      </c>
      <c r="G1236">
        <v>5.2659294365455502E-2</v>
      </c>
      <c r="H1236">
        <v>0</v>
      </c>
      <c r="I1236">
        <v>0</v>
      </c>
      <c r="J1236">
        <v>3</v>
      </c>
      <c r="K1236">
        <v>9</v>
      </c>
      <c r="L1236">
        <v>0</v>
      </c>
      <c r="M1236">
        <v>2</v>
      </c>
      <c r="N1236">
        <v>18</v>
      </c>
      <c r="O1236">
        <v>9</v>
      </c>
      <c r="P1236">
        <v>13065000</v>
      </c>
      <c r="Q1236">
        <v>1.7034722179317601E-2</v>
      </c>
    </row>
    <row r="1237" spans="1:17" x14ac:dyDescent="0.25">
      <c r="A1237" t="str">
        <f t="shared" ca="1" si="19"/>
        <v>ANTIOQUIA;JARDÍN;JURIDICA</v>
      </c>
      <c r="B1237" t="str">
        <f ca="1">+IFERROR(_xlfn.XLOOKUP(C1237,DIVIPOLA!G:G,DIVIPOLA!F:F),C1237)</f>
        <v>ANTIOQUIA</v>
      </c>
      <c r="C1237" t="s">
        <v>17</v>
      </c>
      <c r="D1237" t="s">
        <v>74</v>
      </c>
      <c r="E1237" t="s">
        <v>337</v>
      </c>
      <c r="F1237">
        <v>1</v>
      </c>
      <c r="G1237">
        <v>5.2659294365455502E-2</v>
      </c>
      <c r="H1237">
        <v>0</v>
      </c>
      <c r="I1237">
        <v>0</v>
      </c>
      <c r="J1237">
        <v>0</v>
      </c>
      <c r="K1237">
        <v>3</v>
      </c>
      <c r="L1237">
        <v>0</v>
      </c>
      <c r="M1237">
        <v>0</v>
      </c>
      <c r="N1237">
        <v>9</v>
      </c>
      <c r="O1237">
        <v>0</v>
      </c>
      <c r="P1237">
        <v>3315000</v>
      </c>
      <c r="Q1237">
        <v>4.3222429410208849E-3</v>
      </c>
    </row>
    <row r="1238" spans="1:17" x14ac:dyDescent="0.25">
      <c r="A1238" t="str">
        <f t="shared" ca="1" si="19"/>
        <v>ANTIOQUIA;JERICÓ;JURIDICA</v>
      </c>
      <c r="B1238" t="str">
        <f ca="1">+IFERROR(_xlfn.XLOOKUP(C1238,DIVIPOLA!G:G,DIVIPOLA!F:F),C1238)</f>
        <v>ANTIOQUIA</v>
      </c>
      <c r="C1238" t="s">
        <v>17</v>
      </c>
      <c r="D1238" t="s">
        <v>75</v>
      </c>
      <c r="E1238" t="s">
        <v>337</v>
      </c>
      <c r="F1238">
        <v>3</v>
      </c>
      <c r="G1238">
        <v>0.15797788309636651</v>
      </c>
      <c r="H1238">
        <v>0</v>
      </c>
      <c r="I1238">
        <v>0</v>
      </c>
      <c r="J1238">
        <v>31</v>
      </c>
      <c r="K1238">
        <v>12</v>
      </c>
      <c r="L1238">
        <v>21</v>
      </c>
      <c r="M1238">
        <v>15</v>
      </c>
      <c r="N1238">
        <v>381</v>
      </c>
      <c r="O1238">
        <v>47</v>
      </c>
      <c r="P1238">
        <v>121976400</v>
      </c>
      <c r="Q1238">
        <v>0.15903820026278731</v>
      </c>
    </row>
    <row r="1239" spans="1:17" x14ac:dyDescent="0.25">
      <c r="A1239" t="str">
        <f t="shared" ca="1" si="19"/>
        <v>ANTIOQUIA;LA CEJA;JURIDICA</v>
      </c>
      <c r="B1239" t="str">
        <f ca="1">+IFERROR(_xlfn.XLOOKUP(C1239,DIVIPOLA!G:G,DIVIPOLA!F:F),C1239)</f>
        <v>ANTIOQUIA</v>
      </c>
      <c r="C1239" t="s">
        <v>17</v>
      </c>
      <c r="D1239" t="s">
        <v>76</v>
      </c>
      <c r="E1239" t="s">
        <v>337</v>
      </c>
      <c r="F1239">
        <v>13</v>
      </c>
      <c r="G1239">
        <v>0.68457082675092151</v>
      </c>
      <c r="H1239">
        <v>1</v>
      </c>
      <c r="I1239">
        <v>25</v>
      </c>
      <c r="J1239">
        <v>1091</v>
      </c>
      <c r="K1239">
        <v>652</v>
      </c>
      <c r="L1239">
        <v>242</v>
      </c>
      <c r="M1239">
        <v>104</v>
      </c>
      <c r="N1239">
        <v>130</v>
      </c>
      <c r="O1239">
        <v>54</v>
      </c>
      <c r="P1239">
        <v>945348625</v>
      </c>
      <c r="Q1239">
        <v>1.2325871557194721</v>
      </c>
    </row>
    <row r="1240" spans="1:17" x14ac:dyDescent="0.25">
      <c r="A1240" t="str">
        <f t="shared" ca="1" si="19"/>
        <v>ANTIOQUIA;LA ESTRELLA;JURIDICA</v>
      </c>
      <c r="B1240" t="str">
        <f ca="1">+IFERROR(_xlfn.XLOOKUP(C1240,DIVIPOLA!G:G,DIVIPOLA!F:F),C1240)</f>
        <v>ANTIOQUIA</v>
      </c>
      <c r="C1240" t="s">
        <v>17</v>
      </c>
      <c r="D1240" t="s">
        <v>77</v>
      </c>
      <c r="E1240" t="s">
        <v>337</v>
      </c>
      <c r="F1240">
        <v>40</v>
      </c>
      <c r="G1240">
        <v>2.10637177461822</v>
      </c>
      <c r="H1240">
        <v>0</v>
      </c>
      <c r="I1240">
        <v>0</v>
      </c>
      <c r="J1240">
        <v>789</v>
      </c>
      <c r="K1240">
        <v>162</v>
      </c>
      <c r="L1240">
        <v>349</v>
      </c>
      <c r="M1240">
        <v>110</v>
      </c>
      <c r="N1240">
        <v>197</v>
      </c>
      <c r="O1240">
        <v>54</v>
      </c>
      <c r="P1240">
        <v>592484750</v>
      </c>
      <c r="Q1240">
        <v>0.77250770085973564</v>
      </c>
    </row>
    <row r="1241" spans="1:17" x14ac:dyDescent="0.25">
      <c r="A1241" t="str">
        <f t="shared" ca="1" si="19"/>
        <v>ANTIOQUIA;LA UNIÓN;JURIDICA</v>
      </c>
      <c r="B1241" t="str">
        <f ca="1">+IFERROR(_xlfn.XLOOKUP(C1241,DIVIPOLA!G:G,DIVIPOLA!F:F),C1241)</f>
        <v>ANTIOQUIA</v>
      </c>
      <c r="C1241" t="s">
        <v>17</v>
      </c>
      <c r="D1241" t="s">
        <v>79</v>
      </c>
      <c r="E1241" t="s">
        <v>337</v>
      </c>
      <c r="F1241">
        <v>5</v>
      </c>
      <c r="G1241">
        <v>0.2632964718272775</v>
      </c>
      <c r="H1241">
        <v>6</v>
      </c>
      <c r="I1241">
        <v>0</v>
      </c>
      <c r="J1241">
        <v>174</v>
      </c>
      <c r="K1241">
        <v>75</v>
      </c>
      <c r="L1241">
        <v>52</v>
      </c>
      <c r="M1241">
        <v>28</v>
      </c>
      <c r="N1241">
        <v>69</v>
      </c>
      <c r="O1241">
        <v>39</v>
      </c>
      <c r="P1241">
        <v>161567900</v>
      </c>
      <c r="Q1241">
        <v>0.2106593409564308</v>
      </c>
    </row>
    <row r="1242" spans="1:17" x14ac:dyDescent="0.25">
      <c r="A1242" t="str">
        <f t="shared" ca="1" si="19"/>
        <v>ANTIOQUIA;MARINILLA;JURIDICA</v>
      </c>
      <c r="B1242" t="str">
        <f ca="1">+IFERROR(_xlfn.XLOOKUP(C1242,DIVIPOLA!G:G,DIVIPOLA!F:F),C1242)</f>
        <v>ANTIOQUIA</v>
      </c>
      <c r="C1242" t="s">
        <v>17</v>
      </c>
      <c r="D1242" t="s">
        <v>80</v>
      </c>
      <c r="E1242" t="s">
        <v>337</v>
      </c>
      <c r="F1242">
        <v>6</v>
      </c>
      <c r="G1242">
        <v>0.31595576619273302</v>
      </c>
      <c r="H1242">
        <v>0</v>
      </c>
      <c r="I1242">
        <v>0</v>
      </c>
      <c r="J1242">
        <v>103</v>
      </c>
      <c r="K1242">
        <v>17</v>
      </c>
      <c r="L1242">
        <v>32</v>
      </c>
      <c r="M1242">
        <v>7</v>
      </c>
      <c r="N1242">
        <v>17</v>
      </c>
      <c r="O1242">
        <v>6</v>
      </c>
      <c r="P1242">
        <v>65658450</v>
      </c>
      <c r="Q1242">
        <v>8.560837768653777E-2</v>
      </c>
    </row>
    <row r="1243" spans="1:17" x14ac:dyDescent="0.25">
      <c r="A1243" t="str">
        <f t="shared" ca="1" si="19"/>
        <v>ANTIOQUIA;MEDELLÍN;JURIDICA</v>
      </c>
      <c r="B1243" t="str">
        <f ca="1">+IFERROR(_xlfn.XLOOKUP(C1243,DIVIPOLA!G:G,DIVIPOLA!F:F),C1243)</f>
        <v>ANTIOQUIA</v>
      </c>
      <c r="C1243" t="s">
        <v>17</v>
      </c>
      <c r="D1243" t="s">
        <v>81</v>
      </c>
      <c r="E1243" t="s">
        <v>337</v>
      </c>
      <c r="F1243">
        <v>1141</v>
      </c>
      <c r="G1243">
        <v>60.084254870984729</v>
      </c>
      <c r="H1243">
        <v>151</v>
      </c>
      <c r="I1243">
        <v>136</v>
      </c>
      <c r="J1243">
        <v>66540</v>
      </c>
      <c r="K1243">
        <v>28892</v>
      </c>
      <c r="L1243">
        <v>27528</v>
      </c>
      <c r="M1243">
        <v>6319</v>
      </c>
      <c r="N1243">
        <v>29106</v>
      </c>
      <c r="O1243">
        <v>5975</v>
      </c>
      <c r="P1243">
        <v>59436420875</v>
      </c>
      <c r="Q1243">
        <v>77.495822192010593</v>
      </c>
    </row>
    <row r="1244" spans="1:17" x14ac:dyDescent="0.25">
      <c r="A1244" t="str">
        <f t="shared" ca="1" si="19"/>
        <v>ANTIOQUIA;NECOCLÍ;JURIDICA</v>
      </c>
      <c r="B1244" t="str">
        <f ca="1">+IFERROR(_xlfn.XLOOKUP(C1244,DIVIPOLA!G:G,DIVIPOLA!F:F),C1244)</f>
        <v>ANTIOQUIA</v>
      </c>
      <c r="C1244" t="s">
        <v>17</v>
      </c>
      <c r="D1244" t="s">
        <v>82</v>
      </c>
      <c r="E1244" t="s">
        <v>337</v>
      </c>
      <c r="F1244">
        <v>1</v>
      </c>
      <c r="G1244">
        <v>5.2659294365455502E-2</v>
      </c>
      <c r="H1244">
        <v>0</v>
      </c>
      <c r="I1244">
        <v>0</v>
      </c>
      <c r="J1244">
        <v>22</v>
      </c>
      <c r="K1244">
        <v>37</v>
      </c>
      <c r="L1244">
        <v>4</v>
      </c>
      <c r="M1244">
        <v>0</v>
      </c>
      <c r="N1244">
        <v>31</v>
      </c>
      <c r="O1244">
        <v>27</v>
      </c>
      <c r="P1244">
        <v>43680000</v>
      </c>
      <c r="Q1244">
        <v>5.6951906987569301E-2</v>
      </c>
    </row>
    <row r="1245" spans="1:17" x14ac:dyDescent="0.25">
      <c r="A1245" t="str">
        <f t="shared" ca="1" si="19"/>
        <v>ANTIOQUIA;PEÑOL;JURIDICA</v>
      </c>
      <c r="B1245" t="str">
        <f ca="1">+IFERROR(_xlfn.XLOOKUP(C1245,DIVIPOLA!G:G,DIVIPOLA!F:F),C1245)</f>
        <v>ANTIOQUIA</v>
      </c>
      <c r="C1245" t="s">
        <v>17</v>
      </c>
      <c r="D1245" t="s">
        <v>83</v>
      </c>
      <c r="E1245" t="s">
        <v>337</v>
      </c>
      <c r="F1245">
        <v>4</v>
      </c>
      <c r="G1245">
        <v>0.21063717746182201</v>
      </c>
      <c r="H1245">
        <v>0</v>
      </c>
      <c r="I1245">
        <v>0</v>
      </c>
      <c r="J1245">
        <v>0</v>
      </c>
      <c r="K1245">
        <v>3</v>
      </c>
      <c r="L1245">
        <v>1</v>
      </c>
      <c r="M1245">
        <v>6</v>
      </c>
      <c r="N1245">
        <v>1</v>
      </c>
      <c r="O1245">
        <v>4</v>
      </c>
      <c r="P1245">
        <v>5655000</v>
      </c>
      <c r="Q1245">
        <v>7.3732379582120977E-3</v>
      </c>
    </row>
    <row r="1246" spans="1:17" x14ac:dyDescent="0.25">
      <c r="A1246" t="str">
        <f t="shared" ca="1" si="19"/>
        <v>ANTIOQUIA;PUERTO BERRÍO;JURIDICA</v>
      </c>
      <c r="B1246" t="str">
        <f ca="1">+IFERROR(_xlfn.XLOOKUP(C1246,DIVIPOLA!G:G,DIVIPOLA!F:F),C1246)</f>
        <v>ANTIOQUIA</v>
      </c>
      <c r="C1246" t="s">
        <v>17</v>
      </c>
      <c r="D1246" t="s">
        <v>84</v>
      </c>
      <c r="E1246" t="s">
        <v>337</v>
      </c>
      <c r="F1246">
        <v>1</v>
      </c>
      <c r="G1246">
        <v>5.2659294365455502E-2</v>
      </c>
      <c r="H1246">
        <v>0</v>
      </c>
      <c r="I1246">
        <v>0</v>
      </c>
      <c r="J1246">
        <v>13</v>
      </c>
      <c r="K1246">
        <v>3</v>
      </c>
      <c r="L1246">
        <v>10</v>
      </c>
      <c r="M1246">
        <v>16</v>
      </c>
      <c r="N1246">
        <v>11</v>
      </c>
      <c r="O1246">
        <v>10</v>
      </c>
      <c r="P1246">
        <v>20865000</v>
      </c>
      <c r="Q1246">
        <v>2.7204705569954982E-2</v>
      </c>
    </row>
    <row r="1247" spans="1:17" x14ac:dyDescent="0.25">
      <c r="A1247" t="str">
        <f t="shared" ca="1" si="19"/>
        <v>ANTIOQUIA;PUERTO TRIUNFO;JURIDICA</v>
      </c>
      <c r="B1247" t="str">
        <f ca="1">+IFERROR(_xlfn.XLOOKUP(C1247,DIVIPOLA!G:G,DIVIPOLA!F:F),C1247)</f>
        <v>ANTIOQUIA</v>
      </c>
      <c r="C1247" t="s">
        <v>17</v>
      </c>
      <c r="D1247" t="s">
        <v>85</v>
      </c>
      <c r="E1247" t="s">
        <v>337</v>
      </c>
      <c r="F1247">
        <v>1</v>
      </c>
      <c r="G1247">
        <v>5.2659294365455502E-2</v>
      </c>
      <c r="H1247">
        <v>0</v>
      </c>
      <c r="I1247">
        <v>0</v>
      </c>
      <c r="J1247">
        <v>4</v>
      </c>
      <c r="K1247">
        <v>2</v>
      </c>
      <c r="L1247">
        <v>0</v>
      </c>
      <c r="M1247">
        <v>1</v>
      </c>
      <c r="N1247">
        <v>0</v>
      </c>
      <c r="O1247">
        <v>2</v>
      </c>
      <c r="P1247">
        <v>3640000</v>
      </c>
      <c r="Q1247">
        <v>4.745992248964109E-3</v>
      </c>
    </row>
    <row r="1248" spans="1:17" x14ac:dyDescent="0.25">
      <c r="A1248" t="str">
        <f t="shared" ca="1" si="19"/>
        <v>ANTIOQUIA;RETIRO;JURIDICA</v>
      </c>
      <c r="B1248" t="str">
        <f ca="1">+IFERROR(_xlfn.XLOOKUP(C1248,DIVIPOLA!G:G,DIVIPOLA!F:F),C1248)</f>
        <v>ANTIOQUIA</v>
      </c>
      <c r="C1248" t="s">
        <v>17</v>
      </c>
      <c r="D1248" t="s">
        <v>86</v>
      </c>
      <c r="E1248" t="s">
        <v>337</v>
      </c>
      <c r="F1248">
        <v>4</v>
      </c>
      <c r="G1248">
        <v>0.21063717746182201</v>
      </c>
      <c r="H1248">
        <v>0</v>
      </c>
      <c r="I1248">
        <v>0</v>
      </c>
      <c r="J1248">
        <v>65</v>
      </c>
      <c r="K1248">
        <v>25</v>
      </c>
      <c r="L1248">
        <v>13</v>
      </c>
      <c r="M1248">
        <v>6</v>
      </c>
      <c r="N1248">
        <v>54</v>
      </c>
      <c r="O1248">
        <v>5</v>
      </c>
      <c r="P1248">
        <v>56225000</v>
      </c>
      <c r="Q1248">
        <v>7.330863027417775E-2</v>
      </c>
    </row>
    <row r="1249" spans="1:17" x14ac:dyDescent="0.25">
      <c r="A1249" t="str">
        <f t="shared" ca="1" si="19"/>
        <v>ANTIOQUIA;RIONEGRO;JURIDICA</v>
      </c>
      <c r="B1249" t="str">
        <f ca="1">+IFERROR(_xlfn.XLOOKUP(C1249,DIVIPOLA!G:G,DIVIPOLA!F:F),C1249)</f>
        <v>ANTIOQUIA</v>
      </c>
      <c r="C1249" t="s">
        <v>17</v>
      </c>
      <c r="D1249" t="s">
        <v>87</v>
      </c>
      <c r="E1249" t="s">
        <v>337</v>
      </c>
      <c r="F1249">
        <v>44</v>
      </c>
      <c r="G1249">
        <v>2.3170089520800419</v>
      </c>
      <c r="H1249">
        <v>0</v>
      </c>
      <c r="I1249">
        <v>0</v>
      </c>
      <c r="J1249">
        <v>1528</v>
      </c>
      <c r="K1249">
        <v>473</v>
      </c>
      <c r="L1249">
        <v>377</v>
      </c>
      <c r="M1249">
        <v>108</v>
      </c>
      <c r="N1249">
        <v>224</v>
      </c>
      <c r="O1249">
        <v>64</v>
      </c>
      <c r="P1249">
        <v>1054601600</v>
      </c>
      <c r="Q1249">
        <v>1.3750359943255901</v>
      </c>
    </row>
    <row r="1250" spans="1:17" x14ac:dyDescent="0.25">
      <c r="A1250" t="str">
        <f t="shared" ca="1" si="19"/>
        <v>ANTIOQUIA;SABANETA;JURIDICA</v>
      </c>
      <c r="B1250" t="str">
        <f ca="1">+IFERROR(_xlfn.XLOOKUP(C1250,DIVIPOLA!G:G,DIVIPOLA!F:F),C1250)</f>
        <v>ANTIOQUIA</v>
      </c>
      <c r="C1250" t="s">
        <v>17</v>
      </c>
      <c r="D1250" t="s">
        <v>88</v>
      </c>
      <c r="E1250" t="s">
        <v>337</v>
      </c>
      <c r="F1250">
        <v>65</v>
      </c>
      <c r="G1250">
        <v>3.422854133754607</v>
      </c>
      <c r="H1250">
        <v>0</v>
      </c>
      <c r="I1250">
        <v>0</v>
      </c>
      <c r="J1250">
        <v>1322</v>
      </c>
      <c r="K1250">
        <v>463</v>
      </c>
      <c r="L1250">
        <v>415</v>
      </c>
      <c r="M1250">
        <v>176</v>
      </c>
      <c r="N1250">
        <v>1201</v>
      </c>
      <c r="O1250">
        <v>164</v>
      </c>
      <c r="P1250">
        <v>1252540575</v>
      </c>
      <c r="Q1250">
        <v>1.633117544083255</v>
      </c>
    </row>
    <row r="1251" spans="1:17" x14ac:dyDescent="0.25">
      <c r="A1251" t="str">
        <f t="shared" ca="1" si="19"/>
        <v>ANTIOQUIA;SALGAR;JURIDICA</v>
      </c>
      <c r="B1251" t="str">
        <f ca="1">+IFERROR(_xlfn.XLOOKUP(C1251,DIVIPOLA!G:G,DIVIPOLA!F:F),C1251)</f>
        <v>ANTIOQUIA</v>
      </c>
      <c r="C1251" t="s">
        <v>17</v>
      </c>
      <c r="D1251" t="s">
        <v>89</v>
      </c>
      <c r="E1251" t="s">
        <v>337</v>
      </c>
      <c r="F1251">
        <v>1</v>
      </c>
      <c r="G1251">
        <v>5.2659294365455502E-2</v>
      </c>
      <c r="H1251">
        <v>0</v>
      </c>
      <c r="I1251">
        <v>0</v>
      </c>
      <c r="J1251">
        <v>192</v>
      </c>
      <c r="K1251">
        <v>191</v>
      </c>
      <c r="L1251">
        <v>45</v>
      </c>
      <c r="M1251">
        <v>96</v>
      </c>
      <c r="N1251">
        <v>278</v>
      </c>
      <c r="O1251">
        <v>246</v>
      </c>
      <c r="P1251">
        <v>372604050</v>
      </c>
      <c r="Q1251">
        <v>0.48581756407489979</v>
      </c>
    </row>
    <row r="1252" spans="1:17" x14ac:dyDescent="0.25">
      <c r="A1252" t="str">
        <f t="shared" ca="1" si="19"/>
        <v>ANTIOQUIA;SAN ANDRÉS DE CUERQUÍA;JURIDICA</v>
      </c>
      <c r="B1252" t="str">
        <f ca="1">+IFERROR(_xlfn.XLOOKUP(C1252,DIVIPOLA!G:G,DIVIPOLA!F:F),C1252)</f>
        <v>ANTIOQUIA</v>
      </c>
      <c r="C1252" t="s">
        <v>17</v>
      </c>
      <c r="D1252" t="s">
        <v>90</v>
      </c>
      <c r="E1252" t="s">
        <v>337</v>
      </c>
      <c r="F1252">
        <v>1</v>
      </c>
      <c r="G1252">
        <v>5.2659294365455502E-2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10</v>
      </c>
      <c r="P1252">
        <v>3280875</v>
      </c>
      <c r="Q1252">
        <v>4.2777492636868458E-3</v>
      </c>
    </row>
    <row r="1253" spans="1:17" x14ac:dyDescent="0.25">
      <c r="A1253" t="str">
        <f t="shared" ca="1" si="19"/>
        <v>ANTIOQUIA;SAN CARLOS;JURIDICA</v>
      </c>
      <c r="B1253" t="str">
        <f ca="1">+IFERROR(_xlfn.XLOOKUP(C1253,DIVIPOLA!G:G,DIVIPOLA!F:F),C1253)</f>
        <v>ANTIOQUIA</v>
      </c>
      <c r="C1253" t="s">
        <v>17</v>
      </c>
      <c r="D1253" t="s">
        <v>91</v>
      </c>
      <c r="E1253" t="s">
        <v>337</v>
      </c>
      <c r="F1253">
        <v>1</v>
      </c>
      <c r="G1253">
        <v>5.2659294365455502E-2</v>
      </c>
      <c r="H1253">
        <v>0</v>
      </c>
      <c r="I1253">
        <v>0</v>
      </c>
      <c r="J1253">
        <v>0</v>
      </c>
      <c r="K1253">
        <v>5</v>
      </c>
      <c r="L1253">
        <v>0</v>
      </c>
      <c r="M1253">
        <v>2</v>
      </c>
      <c r="N1253">
        <v>2</v>
      </c>
      <c r="O1253">
        <v>0</v>
      </c>
      <c r="P1253">
        <v>4128150</v>
      </c>
      <c r="Q1253">
        <v>5.3824637094948306E-3</v>
      </c>
    </row>
    <row r="1254" spans="1:17" x14ac:dyDescent="0.25">
      <c r="A1254" t="str">
        <f t="shared" ca="1" si="19"/>
        <v>ANTIOQUIA;SAN JERÓNIMO;JURIDICA</v>
      </c>
      <c r="B1254" t="str">
        <f ca="1">+IFERROR(_xlfn.XLOOKUP(C1254,DIVIPOLA!G:G,DIVIPOLA!F:F),C1254)</f>
        <v>ANTIOQUIA</v>
      </c>
      <c r="C1254" t="s">
        <v>17</v>
      </c>
      <c r="D1254" t="s">
        <v>92</v>
      </c>
      <c r="E1254" t="s">
        <v>337</v>
      </c>
      <c r="F1254">
        <v>1</v>
      </c>
      <c r="G1254">
        <v>5.2659294365455502E-2</v>
      </c>
      <c r="H1254">
        <v>0</v>
      </c>
      <c r="I1254">
        <v>0</v>
      </c>
      <c r="J1254">
        <v>6</v>
      </c>
      <c r="K1254">
        <v>4</v>
      </c>
      <c r="L1254">
        <v>0</v>
      </c>
      <c r="M1254">
        <v>2</v>
      </c>
      <c r="N1254">
        <v>1</v>
      </c>
      <c r="O1254">
        <v>3</v>
      </c>
      <c r="P1254">
        <v>6370000</v>
      </c>
      <c r="Q1254">
        <v>8.3054864356871903E-3</v>
      </c>
    </row>
    <row r="1255" spans="1:17" x14ac:dyDescent="0.25">
      <c r="A1255" t="str">
        <f t="shared" ca="1" si="19"/>
        <v>ANTIOQUIA;SAN LUIS;JURIDICA</v>
      </c>
      <c r="B1255" t="str">
        <f ca="1">+IFERROR(_xlfn.XLOOKUP(C1255,DIVIPOLA!G:G,DIVIPOLA!F:F),C1255)</f>
        <v>ANTIOQUIA</v>
      </c>
      <c r="C1255" t="s">
        <v>17</v>
      </c>
      <c r="D1255" t="s">
        <v>93</v>
      </c>
      <c r="E1255" t="s">
        <v>337</v>
      </c>
      <c r="F1255">
        <v>1</v>
      </c>
      <c r="G1255">
        <v>5.2659294365455502E-2</v>
      </c>
      <c r="H1255">
        <v>0</v>
      </c>
      <c r="I1255">
        <v>0</v>
      </c>
      <c r="J1255">
        <v>29</v>
      </c>
      <c r="K1255">
        <v>15</v>
      </c>
      <c r="L1255">
        <v>1</v>
      </c>
      <c r="M1255">
        <v>1</v>
      </c>
      <c r="N1255">
        <v>0</v>
      </c>
      <c r="O1255">
        <v>0</v>
      </c>
      <c r="P1255">
        <v>20142850</v>
      </c>
      <c r="Q1255">
        <v>2.626313460770514E-2</v>
      </c>
    </row>
    <row r="1256" spans="1:17" x14ac:dyDescent="0.25">
      <c r="A1256" t="str">
        <f t="shared" ca="1" si="19"/>
        <v>ANTIOQUIA;SAN PEDRO DE LOS MILAGROS;JURIDICA</v>
      </c>
      <c r="B1256" t="str">
        <f ca="1">+IFERROR(_xlfn.XLOOKUP(C1256,DIVIPOLA!G:G,DIVIPOLA!F:F),C1256)</f>
        <v>ANTIOQUIA</v>
      </c>
      <c r="C1256" t="s">
        <v>17</v>
      </c>
      <c r="D1256" t="s">
        <v>94</v>
      </c>
      <c r="E1256" t="s">
        <v>337</v>
      </c>
      <c r="F1256">
        <v>9</v>
      </c>
      <c r="G1256">
        <v>0.47393364928909948</v>
      </c>
      <c r="H1256">
        <v>0</v>
      </c>
      <c r="I1256">
        <v>0</v>
      </c>
      <c r="J1256">
        <v>46</v>
      </c>
      <c r="K1256">
        <v>24</v>
      </c>
      <c r="L1256">
        <v>105</v>
      </c>
      <c r="M1256">
        <v>22</v>
      </c>
      <c r="N1256">
        <v>87</v>
      </c>
      <c r="O1256">
        <v>7</v>
      </c>
      <c r="P1256">
        <v>86336575</v>
      </c>
      <c r="Q1256">
        <v>0.1125694274044254</v>
      </c>
    </row>
    <row r="1257" spans="1:17" x14ac:dyDescent="0.25">
      <c r="A1257" t="str">
        <f t="shared" ca="1" si="19"/>
        <v>ANTIOQUIA;SAN ROQUE;JURIDICA</v>
      </c>
      <c r="B1257" t="str">
        <f ca="1">+IFERROR(_xlfn.XLOOKUP(C1257,DIVIPOLA!G:G,DIVIPOLA!F:F),C1257)</f>
        <v>ANTIOQUIA</v>
      </c>
      <c r="C1257" t="s">
        <v>17</v>
      </c>
      <c r="D1257" t="s">
        <v>95</v>
      </c>
      <c r="E1257" t="s">
        <v>337</v>
      </c>
      <c r="F1257">
        <v>4</v>
      </c>
      <c r="G1257">
        <v>0.21063717746182201</v>
      </c>
      <c r="H1257">
        <v>0</v>
      </c>
      <c r="I1257">
        <v>0</v>
      </c>
      <c r="J1257">
        <v>16</v>
      </c>
      <c r="K1257">
        <v>39</v>
      </c>
      <c r="L1257">
        <v>8</v>
      </c>
      <c r="M1257">
        <v>18</v>
      </c>
      <c r="N1257">
        <v>12</v>
      </c>
      <c r="O1257">
        <v>8</v>
      </c>
      <c r="P1257">
        <v>41548000</v>
      </c>
      <c r="Q1257">
        <v>5.4172111527461757E-2</v>
      </c>
    </row>
    <row r="1258" spans="1:17" x14ac:dyDescent="0.25">
      <c r="A1258" t="str">
        <f t="shared" ca="1" si="19"/>
        <v>ANTIOQUIA;SANTA BÁRBARA;JURIDICA</v>
      </c>
      <c r="B1258" t="str">
        <f ca="1">+IFERROR(_xlfn.XLOOKUP(C1258,DIVIPOLA!G:G,DIVIPOLA!F:F),C1258)</f>
        <v>ANTIOQUIA</v>
      </c>
      <c r="C1258" t="s">
        <v>17</v>
      </c>
      <c r="D1258" t="s">
        <v>96</v>
      </c>
      <c r="E1258" t="s">
        <v>337</v>
      </c>
      <c r="F1258">
        <v>1</v>
      </c>
      <c r="G1258">
        <v>5.2659294365455502E-2</v>
      </c>
      <c r="H1258">
        <v>0</v>
      </c>
      <c r="I1258">
        <v>0</v>
      </c>
      <c r="J1258">
        <v>10</v>
      </c>
      <c r="K1258">
        <v>4</v>
      </c>
      <c r="L1258">
        <v>6</v>
      </c>
      <c r="M1258">
        <v>0</v>
      </c>
      <c r="N1258">
        <v>3</v>
      </c>
      <c r="O1258">
        <v>5</v>
      </c>
      <c r="P1258">
        <v>10120500</v>
      </c>
      <c r="Q1258">
        <v>1.3195553449352001E-2</v>
      </c>
    </row>
    <row r="1259" spans="1:17" x14ac:dyDescent="0.25">
      <c r="A1259" t="str">
        <f t="shared" ca="1" si="19"/>
        <v>ANTIOQUIA;SANTA FÉ DE ANTIOQUIA;JURIDICA</v>
      </c>
      <c r="B1259" t="str">
        <f ca="1">+IFERROR(_xlfn.XLOOKUP(C1259,DIVIPOLA!G:G,DIVIPOLA!F:F),C1259)</f>
        <v>ANTIOQUIA</v>
      </c>
      <c r="C1259" t="s">
        <v>17</v>
      </c>
      <c r="D1259" t="s">
        <v>97</v>
      </c>
      <c r="E1259" t="s">
        <v>337</v>
      </c>
      <c r="F1259">
        <v>4</v>
      </c>
      <c r="G1259">
        <v>0.21063717746182201</v>
      </c>
      <c r="H1259">
        <v>0</v>
      </c>
      <c r="I1259">
        <v>0</v>
      </c>
      <c r="J1259">
        <v>11</v>
      </c>
      <c r="K1259">
        <v>8</v>
      </c>
      <c r="L1259">
        <v>3</v>
      </c>
      <c r="M1259">
        <v>2</v>
      </c>
      <c r="N1259">
        <v>4</v>
      </c>
      <c r="O1259">
        <v>1</v>
      </c>
      <c r="P1259">
        <v>11460800</v>
      </c>
      <c r="Q1259">
        <v>1.494309559530985E-2</v>
      </c>
    </row>
    <row r="1260" spans="1:17" x14ac:dyDescent="0.25">
      <c r="A1260" t="str">
        <f t="shared" ca="1" si="19"/>
        <v>ANTIOQUIA;SANTA ROSA DE OSOS;JURIDICA</v>
      </c>
      <c r="B1260" t="str">
        <f ca="1">+IFERROR(_xlfn.XLOOKUP(C1260,DIVIPOLA!G:G,DIVIPOLA!F:F),C1260)</f>
        <v>ANTIOQUIA</v>
      </c>
      <c r="C1260" t="s">
        <v>17</v>
      </c>
      <c r="D1260" t="s">
        <v>98</v>
      </c>
      <c r="E1260" t="s">
        <v>337</v>
      </c>
      <c r="F1260">
        <v>8</v>
      </c>
      <c r="G1260">
        <v>0.42127435492364401</v>
      </c>
      <c r="H1260">
        <v>0</v>
      </c>
      <c r="I1260">
        <v>0</v>
      </c>
      <c r="J1260">
        <v>37</v>
      </c>
      <c r="K1260">
        <v>32</v>
      </c>
      <c r="L1260">
        <v>166</v>
      </c>
      <c r="M1260">
        <v>52</v>
      </c>
      <c r="N1260">
        <v>34</v>
      </c>
      <c r="O1260">
        <v>9</v>
      </c>
      <c r="P1260">
        <v>104744250</v>
      </c>
      <c r="Q1260">
        <v>0.13657016445702169</v>
      </c>
    </row>
    <row r="1261" spans="1:17" x14ac:dyDescent="0.25">
      <c r="A1261" t="str">
        <f t="shared" ca="1" si="19"/>
        <v>ANTIOQUIA;SONSÓN;JURIDICA</v>
      </c>
      <c r="B1261" t="str">
        <f ca="1">+IFERROR(_xlfn.XLOOKUP(C1261,DIVIPOLA!G:G,DIVIPOLA!F:F),C1261)</f>
        <v>ANTIOQUIA</v>
      </c>
      <c r="C1261" t="s">
        <v>17</v>
      </c>
      <c r="D1261" t="s">
        <v>99</v>
      </c>
      <c r="E1261" t="s">
        <v>337</v>
      </c>
      <c r="F1261">
        <v>2</v>
      </c>
      <c r="G1261">
        <v>0.105318588730911</v>
      </c>
      <c r="H1261">
        <v>0</v>
      </c>
      <c r="I1261">
        <v>0</v>
      </c>
      <c r="J1261">
        <v>28</v>
      </c>
      <c r="K1261">
        <v>2</v>
      </c>
      <c r="L1261">
        <v>11</v>
      </c>
      <c r="M1261">
        <v>6</v>
      </c>
      <c r="N1261">
        <v>27</v>
      </c>
      <c r="O1261">
        <v>2</v>
      </c>
      <c r="P1261">
        <v>24427325</v>
      </c>
      <c r="Q1261">
        <v>3.1849421734320663E-2</v>
      </c>
    </row>
    <row r="1262" spans="1:17" x14ac:dyDescent="0.25">
      <c r="A1262" t="str">
        <f t="shared" ca="1" si="19"/>
        <v>ANTIOQUIA;TURBO;JURIDICA</v>
      </c>
      <c r="B1262" t="str">
        <f ca="1">+IFERROR(_xlfn.XLOOKUP(C1262,DIVIPOLA!G:G,DIVIPOLA!F:F),C1262)</f>
        <v>ANTIOQUIA</v>
      </c>
      <c r="C1262" t="s">
        <v>17</v>
      </c>
      <c r="D1262" t="s">
        <v>100</v>
      </c>
      <c r="E1262" t="s">
        <v>337</v>
      </c>
      <c r="F1262">
        <v>1</v>
      </c>
      <c r="G1262">
        <v>5.2659294365455502E-2</v>
      </c>
      <c r="H1262">
        <v>0</v>
      </c>
      <c r="I1262">
        <v>0</v>
      </c>
      <c r="J1262">
        <v>5</v>
      </c>
      <c r="K1262">
        <v>3</v>
      </c>
      <c r="L1262">
        <v>3</v>
      </c>
      <c r="M1262">
        <v>3</v>
      </c>
      <c r="N1262">
        <v>16</v>
      </c>
      <c r="O1262">
        <v>3</v>
      </c>
      <c r="P1262">
        <v>9555000</v>
      </c>
      <c r="Q1262">
        <v>1.2458229653530779E-2</v>
      </c>
    </row>
    <row r="1263" spans="1:17" x14ac:dyDescent="0.25">
      <c r="A1263" t="str">
        <f t="shared" ca="1" si="19"/>
        <v>ANTIOQUIA;URRAO;JURIDICA</v>
      </c>
      <c r="B1263" t="str">
        <f ca="1">+IFERROR(_xlfn.XLOOKUP(C1263,DIVIPOLA!G:G,DIVIPOLA!F:F),C1263)</f>
        <v>ANTIOQUIA</v>
      </c>
      <c r="C1263" t="s">
        <v>17</v>
      </c>
      <c r="D1263" t="s">
        <v>101</v>
      </c>
      <c r="E1263" t="s">
        <v>337</v>
      </c>
      <c r="F1263">
        <v>3</v>
      </c>
      <c r="G1263">
        <v>0.15797788309636651</v>
      </c>
      <c r="H1263">
        <v>0</v>
      </c>
      <c r="I1263">
        <v>0</v>
      </c>
      <c r="J1263">
        <v>12</v>
      </c>
      <c r="K1263">
        <v>1</v>
      </c>
      <c r="L1263">
        <v>19</v>
      </c>
      <c r="M1263">
        <v>12</v>
      </c>
      <c r="N1263">
        <v>3</v>
      </c>
      <c r="O1263">
        <v>9</v>
      </c>
      <c r="P1263">
        <v>19009250</v>
      </c>
      <c r="Q1263">
        <v>2.4785097021599169E-2</v>
      </c>
    </row>
    <row r="1264" spans="1:17" x14ac:dyDescent="0.25">
      <c r="A1264" t="str">
        <f t="shared" ca="1" si="19"/>
        <v>ANTIOQUIA;VENECIA;JURIDICA</v>
      </c>
      <c r="B1264" t="str">
        <f ca="1">+IFERROR(_xlfn.XLOOKUP(C1264,DIVIPOLA!G:G,DIVIPOLA!F:F),C1264)</f>
        <v>ANTIOQUIA</v>
      </c>
      <c r="C1264" t="s">
        <v>17</v>
      </c>
      <c r="D1264" t="s">
        <v>102</v>
      </c>
      <c r="E1264" t="s">
        <v>337</v>
      </c>
      <c r="F1264">
        <v>1</v>
      </c>
      <c r="G1264">
        <v>5.2659294365455502E-2</v>
      </c>
      <c r="H1264">
        <v>0</v>
      </c>
      <c r="I1264">
        <v>0</v>
      </c>
      <c r="J1264">
        <v>4</v>
      </c>
      <c r="K1264">
        <v>0</v>
      </c>
      <c r="L1264">
        <v>2</v>
      </c>
      <c r="M1264">
        <v>0</v>
      </c>
      <c r="N1264">
        <v>0</v>
      </c>
      <c r="O1264">
        <v>0</v>
      </c>
      <c r="P1264">
        <v>2154100</v>
      </c>
      <c r="Q1264">
        <v>2.8086104130476889E-3</v>
      </c>
    </row>
    <row r="1265" spans="1:17" x14ac:dyDescent="0.25">
      <c r="A1265" t="str">
        <f t="shared" ca="1" si="19"/>
        <v>ANTIOQUIA;YARUMAL;JURIDICA</v>
      </c>
      <c r="B1265" t="str">
        <f ca="1">+IFERROR(_xlfn.XLOOKUP(C1265,DIVIPOLA!G:G,DIVIPOLA!F:F),C1265)</f>
        <v>ANTIOQUIA</v>
      </c>
      <c r="C1265" t="s">
        <v>17</v>
      </c>
      <c r="D1265" t="s">
        <v>103</v>
      </c>
      <c r="E1265" t="s">
        <v>337</v>
      </c>
      <c r="F1265">
        <v>2</v>
      </c>
      <c r="G1265">
        <v>0.105318588730911</v>
      </c>
      <c r="H1265">
        <v>0</v>
      </c>
      <c r="I1265">
        <v>0</v>
      </c>
      <c r="J1265">
        <v>12</v>
      </c>
      <c r="K1265">
        <v>8</v>
      </c>
      <c r="L1265">
        <v>1</v>
      </c>
      <c r="M1265">
        <v>2</v>
      </c>
      <c r="N1265">
        <v>1</v>
      </c>
      <c r="O1265">
        <v>0</v>
      </c>
      <c r="P1265">
        <v>10075000</v>
      </c>
      <c r="Q1265">
        <v>1.3136228546239951E-2</v>
      </c>
    </row>
    <row r="1266" spans="1:17" x14ac:dyDescent="0.25">
      <c r="A1266" t="str">
        <f t="shared" ca="1" si="19"/>
        <v>ARAUCA;ARAUCA;JURIDICA</v>
      </c>
      <c r="B1266" t="str">
        <f ca="1">+IFERROR(_xlfn.XLOOKUP(C1266,DIVIPOLA!G:G,DIVIPOLA!F:F),C1266)</f>
        <v>ARAUCA</v>
      </c>
      <c r="C1266" t="s">
        <v>18</v>
      </c>
      <c r="D1266" t="s">
        <v>18</v>
      </c>
      <c r="E1266" t="s">
        <v>337</v>
      </c>
      <c r="F1266">
        <v>5</v>
      </c>
      <c r="G1266">
        <v>29.411764705882359</v>
      </c>
      <c r="H1266">
        <v>0</v>
      </c>
      <c r="I1266">
        <v>0</v>
      </c>
      <c r="J1266">
        <v>36</v>
      </c>
      <c r="K1266">
        <v>48</v>
      </c>
      <c r="L1266">
        <v>2</v>
      </c>
      <c r="M1266">
        <v>6</v>
      </c>
      <c r="N1266">
        <v>5</v>
      </c>
      <c r="O1266">
        <v>1</v>
      </c>
      <c r="P1266">
        <v>43851600</v>
      </c>
      <c r="Q1266">
        <v>51.001678283614822</v>
      </c>
    </row>
    <row r="1267" spans="1:17" x14ac:dyDescent="0.25">
      <c r="A1267" t="str">
        <f t="shared" ca="1" si="19"/>
        <v>ARAUCA;ARAUQUITA;JURIDICA</v>
      </c>
      <c r="B1267" t="str">
        <f ca="1">+IFERROR(_xlfn.XLOOKUP(C1267,DIVIPOLA!G:G,DIVIPOLA!F:F),C1267)</f>
        <v>ARAUCA</v>
      </c>
      <c r="C1267" t="s">
        <v>18</v>
      </c>
      <c r="D1267" t="s">
        <v>104</v>
      </c>
      <c r="E1267" t="s">
        <v>337</v>
      </c>
      <c r="F1267">
        <v>1</v>
      </c>
      <c r="G1267">
        <v>5.8823529411764701</v>
      </c>
      <c r="H1267">
        <v>0</v>
      </c>
      <c r="I1267">
        <v>0</v>
      </c>
      <c r="J1267">
        <v>0</v>
      </c>
      <c r="K1267">
        <v>0</v>
      </c>
      <c r="L1267">
        <v>1</v>
      </c>
      <c r="M1267">
        <v>0</v>
      </c>
      <c r="N1267">
        <v>1</v>
      </c>
      <c r="O1267">
        <v>1</v>
      </c>
      <c r="P1267">
        <v>854100</v>
      </c>
      <c r="Q1267">
        <v>0.99336246390178262</v>
      </c>
    </row>
    <row r="1268" spans="1:17" x14ac:dyDescent="0.25">
      <c r="A1268" t="str">
        <f t="shared" ca="1" si="19"/>
        <v>ARAUCA;SARAVENA;JURIDICA</v>
      </c>
      <c r="B1268" t="str">
        <f ca="1">+IFERROR(_xlfn.XLOOKUP(C1268,DIVIPOLA!G:G,DIVIPOLA!F:F),C1268)</f>
        <v>ARAUCA</v>
      </c>
      <c r="C1268" t="s">
        <v>18</v>
      </c>
      <c r="D1268" t="s">
        <v>105</v>
      </c>
      <c r="E1268" t="s">
        <v>337</v>
      </c>
      <c r="F1268">
        <v>5</v>
      </c>
      <c r="G1268">
        <v>29.411764705882359</v>
      </c>
      <c r="H1268">
        <v>0</v>
      </c>
      <c r="I1268">
        <v>0</v>
      </c>
      <c r="J1268">
        <v>8</v>
      </c>
      <c r="K1268">
        <v>15</v>
      </c>
      <c r="L1268">
        <v>1</v>
      </c>
      <c r="M1268">
        <v>3</v>
      </c>
      <c r="N1268">
        <v>4</v>
      </c>
      <c r="O1268">
        <v>1</v>
      </c>
      <c r="P1268">
        <v>13455000</v>
      </c>
      <c r="Q1268">
        <v>15.648860732699321</v>
      </c>
    </row>
    <row r="1269" spans="1:17" x14ac:dyDescent="0.25">
      <c r="A1269" t="str">
        <f t="shared" ca="1" si="19"/>
        <v>ARAUCA;TAME;JURIDICA</v>
      </c>
      <c r="B1269" t="str">
        <f ca="1">+IFERROR(_xlfn.XLOOKUP(C1269,DIVIPOLA!G:G,DIVIPOLA!F:F),C1269)</f>
        <v>ARAUCA</v>
      </c>
      <c r="C1269" t="s">
        <v>18</v>
      </c>
      <c r="D1269" t="s">
        <v>106</v>
      </c>
      <c r="E1269" t="s">
        <v>337</v>
      </c>
      <c r="F1269">
        <v>4</v>
      </c>
      <c r="G1269">
        <v>23.52941176470588</v>
      </c>
      <c r="H1269">
        <v>2</v>
      </c>
      <c r="I1269">
        <v>0</v>
      </c>
      <c r="J1269">
        <v>11</v>
      </c>
      <c r="K1269">
        <v>24</v>
      </c>
      <c r="L1269">
        <v>12</v>
      </c>
      <c r="M1269">
        <v>7</v>
      </c>
      <c r="N1269">
        <v>12</v>
      </c>
      <c r="O1269">
        <v>0</v>
      </c>
      <c r="P1269">
        <v>25870000</v>
      </c>
      <c r="Q1269">
        <v>30.088147688958109</v>
      </c>
    </row>
    <row r="1270" spans="1:17" x14ac:dyDescent="0.25">
      <c r="A1270" t="str">
        <f t="shared" ca="1" si="19"/>
        <v>SAN_ANDRÉS_PROVIDENCIA_Y_SANTA_CATALINA;SAN ANDRÉS;JURIDICA</v>
      </c>
      <c r="B1270" t="str">
        <f ca="1">+IFERROR(_xlfn.XLOOKUP(C1270,DIVIPOLA!G:G,DIVIPOLA!F:F),C1270)</f>
        <v>SAN_ANDRÉS_PROVIDENCIA_Y_SANTA_CATALINA</v>
      </c>
      <c r="C1270" t="s">
        <v>1189</v>
      </c>
      <c r="D1270" t="s">
        <v>1018</v>
      </c>
      <c r="E1270" t="s">
        <v>337</v>
      </c>
      <c r="F1270">
        <v>7</v>
      </c>
      <c r="G1270">
        <v>77.777777777777786</v>
      </c>
      <c r="H1270">
        <v>0</v>
      </c>
      <c r="I1270">
        <v>0</v>
      </c>
      <c r="J1270">
        <v>128</v>
      </c>
      <c r="K1270">
        <v>174</v>
      </c>
      <c r="L1270">
        <v>101</v>
      </c>
      <c r="M1270">
        <v>46</v>
      </c>
      <c r="N1270">
        <v>35</v>
      </c>
      <c r="O1270">
        <v>10</v>
      </c>
      <c r="P1270">
        <v>199355650</v>
      </c>
      <c r="Q1270">
        <v>94.018631998111672</v>
      </c>
    </row>
    <row r="1271" spans="1:17" x14ac:dyDescent="0.25">
      <c r="A1271" t="str">
        <f t="shared" ca="1" si="19"/>
        <v>ATLÁNTICO;BARANOA;JURIDICA</v>
      </c>
      <c r="B1271" t="str">
        <f ca="1">+IFERROR(_xlfn.XLOOKUP(C1271,DIVIPOLA!G:G,DIVIPOLA!F:F),C1271)</f>
        <v>ATLÁNTICO</v>
      </c>
      <c r="C1271" t="s">
        <v>19</v>
      </c>
      <c r="D1271" t="s">
        <v>107</v>
      </c>
      <c r="E1271" t="s">
        <v>337</v>
      </c>
      <c r="F1271">
        <v>1</v>
      </c>
      <c r="G1271">
        <v>0.34843205574912889</v>
      </c>
      <c r="H1271">
        <v>0</v>
      </c>
      <c r="I1271">
        <v>0</v>
      </c>
      <c r="J1271">
        <v>2</v>
      </c>
      <c r="K1271">
        <v>15</v>
      </c>
      <c r="L1271">
        <v>4</v>
      </c>
      <c r="M1271">
        <v>8</v>
      </c>
      <c r="N1271">
        <v>15</v>
      </c>
      <c r="O1271">
        <v>23</v>
      </c>
      <c r="P1271">
        <v>23140000</v>
      </c>
      <c r="Q1271">
        <v>0.1291260815714847</v>
      </c>
    </row>
    <row r="1272" spans="1:17" x14ac:dyDescent="0.25">
      <c r="A1272" t="str">
        <f t="shared" ca="1" si="19"/>
        <v>ATLÁNTICO;BARRANQUILLA;JURIDICA</v>
      </c>
      <c r="B1272" t="str">
        <f ca="1">+IFERROR(_xlfn.XLOOKUP(C1272,DIVIPOLA!G:G,DIVIPOLA!F:F),C1272)</f>
        <v>ATLÁNTICO</v>
      </c>
      <c r="C1272" t="s">
        <v>19</v>
      </c>
      <c r="D1272" t="s">
        <v>108</v>
      </c>
      <c r="E1272" t="s">
        <v>337</v>
      </c>
      <c r="F1272">
        <v>263</v>
      </c>
      <c r="G1272">
        <v>91.637630662020911</v>
      </c>
      <c r="H1272">
        <v>69</v>
      </c>
      <c r="I1272">
        <v>33</v>
      </c>
      <c r="J1272">
        <v>15685</v>
      </c>
      <c r="K1272">
        <v>7040</v>
      </c>
      <c r="L1272">
        <v>11159</v>
      </c>
      <c r="M1272">
        <v>3218</v>
      </c>
      <c r="N1272">
        <v>11532</v>
      </c>
      <c r="O1272">
        <v>2686</v>
      </c>
      <c r="P1272">
        <v>17471420200</v>
      </c>
      <c r="Q1272">
        <v>97.494210454403017</v>
      </c>
    </row>
    <row r="1273" spans="1:17" x14ac:dyDescent="0.25">
      <c r="A1273" t="str">
        <f t="shared" ca="1" si="19"/>
        <v>ATLÁNTICO;GALAPA;JURIDICA</v>
      </c>
      <c r="B1273" t="str">
        <f ca="1">+IFERROR(_xlfn.XLOOKUP(C1273,DIVIPOLA!G:G,DIVIPOLA!F:F),C1273)</f>
        <v>ATLÁNTICO</v>
      </c>
      <c r="C1273" t="s">
        <v>19</v>
      </c>
      <c r="D1273" t="s">
        <v>109</v>
      </c>
      <c r="E1273" t="s">
        <v>337</v>
      </c>
      <c r="F1273">
        <v>6</v>
      </c>
      <c r="G1273">
        <v>2.0905923344947741</v>
      </c>
      <c r="H1273">
        <v>0</v>
      </c>
      <c r="I1273">
        <v>3</v>
      </c>
      <c r="J1273">
        <v>263</v>
      </c>
      <c r="K1273">
        <v>93</v>
      </c>
      <c r="L1273">
        <v>41</v>
      </c>
      <c r="M1273">
        <v>8</v>
      </c>
      <c r="N1273">
        <v>279</v>
      </c>
      <c r="O1273">
        <v>57</v>
      </c>
      <c r="P1273">
        <v>245730550</v>
      </c>
      <c r="Q1273">
        <v>1.3712283078610981</v>
      </c>
    </row>
    <row r="1274" spans="1:17" x14ac:dyDescent="0.25">
      <c r="A1274" t="str">
        <f t="shared" ca="1" si="19"/>
        <v>ATLÁNTICO;MALAMBO;JURIDICA</v>
      </c>
      <c r="B1274" t="str">
        <f ca="1">+IFERROR(_xlfn.XLOOKUP(C1274,DIVIPOLA!G:G,DIVIPOLA!F:F),C1274)</f>
        <v>ATLÁNTICO</v>
      </c>
      <c r="C1274" t="s">
        <v>19</v>
      </c>
      <c r="D1274" t="s">
        <v>110</v>
      </c>
      <c r="E1274" t="s">
        <v>337</v>
      </c>
      <c r="F1274">
        <v>1</v>
      </c>
      <c r="G1274">
        <v>0.34843205574912889</v>
      </c>
      <c r="H1274">
        <v>0</v>
      </c>
      <c r="I1274">
        <v>0</v>
      </c>
      <c r="J1274">
        <v>2</v>
      </c>
      <c r="K1274">
        <v>5</v>
      </c>
      <c r="L1274">
        <v>0</v>
      </c>
      <c r="M1274">
        <v>0</v>
      </c>
      <c r="N1274">
        <v>0</v>
      </c>
      <c r="O1274">
        <v>0</v>
      </c>
      <c r="P1274">
        <v>3701100</v>
      </c>
      <c r="Q1274">
        <v>2.065291877719197E-2</v>
      </c>
    </row>
    <row r="1275" spans="1:17" x14ac:dyDescent="0.25">
      <c r="A1275" t="str">
        <f t="shared" ca="1" si="19"/>
        <v>ATLÁNTICO;PUERTO COLOMBIA;JURIDICA</v>
      </c>
      <c r="B1275" t="str">
        <f ca="1">+IFERROR(_xlfn.XLOOKUP(C1275,DIVIPOLA!G:G,DIVIPOLA!F:F),C1275)</f>
        <v>ATLÁNTICO</v>
      </c>
      <c r="C1275" t="s">
        <v>19</v>
      </c>
      <c r="D1275" t="s">
        <v>111</v>
      </c>
      <c r="E1275" t="s">
        <v>337</v>
      </c>
      <c r="F1275">
        <v>4</v>
      </c>
      <c r="G1275">
        <v>1.393728222996516</v>
      </c>
      <c r="H1275">
        <v>0</v>
      </c>
      <c r="I1275">
        <v>0</v>
      </c>
      <c r="J1275">
        <v>33</v>
      </c>
      <c r="K1275">
        <v>5</v>
      </c>
      <c r="L1275">
        <v>16</v>
      </c>
      <c r="M1275">
        <v>3</v>
      </c>
      <c r="N1275">
        <v>33</v>
      </c>
      <c r="O1275">
        <v>9</v>
      </c>
      <c r="P1275">
        <v>30308200</v>
      </c>
      <c r="Q1275">
        <v>0.16912614976166271</v>
      </c>
    </row>
    <row r="1276" spans="1:17" x14ac:dyDescent="0.25">
      <c r="A1276" t="str">
        <f t="shared" ca="1" si="19"/>
        <v>ATLÁNTICO;SOLEDAD;JURIDICA</v>
      </c>
      <c r="B1276" t="str">
        <f ca="1">+IFERROR(_xlfn.XLOOKUP(C1276,DIVIPOLA!G:G,DIVIPOLA!F:F),C1276)</f>
        <v>ATLÁNTICO</v>
      </c>
      <c r="C1276" t="s">
        <v>19</v>
      </c>
      <c r="D1276" t="s">
        <v>112</v>
      </c>
      <c r="E1276" t="s">
        <v>337</v>
      </c>
      <c r="F1276">
        <v>7</v>
      </c>
      <c r="G1276">
        <v>2.4390243902439019</v>
      </c>
      <c r="H1276">
        <v>0</v>
      </c>
      <c r="I1276">
        <v>0</v>
      </c>
      <c r="J1276">
        <v>114</v>
      </c>
      <c r="K1276">
        <v>122</v>
      </c>
      <c r="L1276">
        <v>16</v>
      </c>
      <c r="M1276">
        <v>0</v>
      </c>
      <c r="N1276">
        <v>57</v>
      </c>
      <c r="O1276">
        <v>21</v>
      </c>
      <c r="P1276">
        <v>133383900</v>
      </c>
      <c r="Q1276">
        <v>0.74431030042017121</v>
      </c>
    </row>
    <row r="1277" spans="1:17" x14ac:dyDescent="0.25">
      <c r="A1277" t="str">
        <f t="shared" ca="1" si="19"/>
        <v>BOGOTÁ;BOGOTÁ, D.C.;JURIDICA</v>
      </c>
      <c r="B1277" t="str">
        <f ca="1">+IFERROR(_xlfn.XLOOKUP(C1277,DIVIPOLA!G:G,DIVIPOLA!F:F),C1277)</f>
        <v>BOGOTÁ</v>
      </c>
      <c r="C1277" t="s">
        <v>1146</v>
      </c>
      <c r="D1277" t="s">
        <v>20</v>
      </c>
      <c r="E1277" t="s">
        <v>337</v>
      </c>
      <c r="F1277">
        <v>2662</v>
      </c>
      <c r="G1277">
        <v>97.117840204304997</v>
      </c>
      <c r="H1277">
        <v>926</v>
      </c>
      <c r="I1277">
        <v>623</v>
      </c>
      <c r="J1277">
        <v>258708</v>
      </c>
      <c r="K1277">
        <v>99433</v>
      </c>
      <c r="L1277">
        <v>93778</v>
      </c>
      <c r="M1277">
        <v>20862</v>
      </c>
      <c r="N1277">
        <v>68365</v>
      </c>
      <c r="O1277">
        <v>14916</v>
      </c>
      <c r="P1277">
        <v>207803096150</v>
      </c>
      <c r="Q1277">
        <v>99.721670275673347</v>
      </c>
    </row>
    <row r="1278" spans="1:17" x14ac:dyDescent="0.25">
      <c r="A1278" t="str">
        <f t="shared" ca="1" si="19"/>
        <v>BOLÍVAR;ARJONA;JURIDICA</v>
      </c>
      <c r="B1278" t="str">
        <f ca="1">+IFERROR(_xlfn.XLOOKUP(C1278,DIVIPOLA!G:G,DIVIPOLA!F:F),C1278)</f>
        <v>BOLÍVAR</v>
      </c>
      <c r="C1278" t="s">
        <v>21</v>
      </c>
      <c r="D1278" t="s">
        <v>113</v>
      </c>
      <c r="E1278" t="s">
        <v>337</v>
      </c>
      <c r="F1278">
        <v>2</v>
      </c>
      <c r="G1278">
        <v>1.1235955056179781</v>
      </c>
      <c r="H1278">
        <v>0</v>
      </c>
      <c r="I1278">
        <v>0</v>
      </c>
      <c r="J1278">
        <v>4</v>
      </c>
      <c r="K1278">
        <v>4</v>
      </c>
      <c r="L1278">
        <v>2</v>
      </c>
      <c r="M1278">
        <v>2</v>
      </c>
      <c r="N1278">
        <v>2</v>
      </c>
      <c r="O1278">
        <v>0</v>
      </c>
      <c r="P1278">
        <v>5453500</v>
      </c>
      <c r="Q1278">
        <v>8.4821556524089445E-2</v>
      </c>
    </row>
    <row r="1279" spans="1:17" x14ac:dyDescent="0.25">
      <c r="A1279" t="str">
        <f t="shared" ca="1" si="19"/>
        <v>BOLÍVAR;CARTAGENA DE INDIAS;JURIDICA</v>
      </c>
      <c r="B1279" t="str">
        <f ca="1">+IFERROR(_xlfn.XLOOKUP(C1279,DIVIPOLA!G:G,DIVIPOLA!F:F),C1279)</f>
        <v>BOLÍVAR</v>
      </c>
      <c r="C1279" t="s">
        <v>21</v>
      </c>
      <c r="D1279" t="s">
        <v>114</v>
      </c>
      <c r="E1279" t="s">
        <v>337</v>
      </c>
      <c r="F1279">
        <v>157</v>
      </c>
      <c r="G1279">
        <v>88.202247191011239</v>
      </c>
      <c r="H1279">
        <v>3</v>
      </c>
      <c r="I1279">
        <v>0</v>
      </c>
      <c r="J1279">
        <v>7150</v>
      </c>
      <c r="K1279">
        <v>2134</v>
      </c>
      <c r="L1279">
        <v>2510</v>
      </c>
      <c r="M1279">
        <v>763</v>
      </c>
      <c r="N1279">
        <v>3063</v>
      </c>
      <c r="O1279">
        <v>843</v>
      </c>
      <c r="P1279">
        <v>5841782700</v>
      </c>
      <c r="Q1279">
        <v>90.860750250205896</v>
      </c>
    </row>
    <row r="1280" spans="1:17" x14ac:dyDescent="0.25">
      <c r="A1280" t="str">
        <f t="shared" ca="1" si="19"/>
        <v>BOLÍVAR;EL CARMEN DE BOLÍVAR;JURIDICA</v>
      </c>
      <c r="B1280" t="str">
        <f ca="1">+IFERROR(_xlfn.XLOOKUP(C1280,DIVIPOLA!G:G,DIVIPOLA!F:F),C1280)</f>
        <v>BOLÍVAR</v>
      </c>
      <c r="C1280" t="s">
        <v>21</v>
      </c>
      <c r="D1280" t="s">
        <v>115</v>
      </c>
      <c r="E1280" t="s">
        <v>337</v>
      </c>
      <c r="F1280">
        <v>3</v>
      </c>
      <c r="G1280">
        <v>1.685393258426966</v>
      </c>
      <c r="H1280">
        <v>0</v>
      </c>
      <c r="I1280">
        <v>0</v>
      </c>
      <c r="J1280">
        <v>23</v>
      </c>
      <c r="K1280">
        <v>0</v>
      </c>
      <c r="L1280">
        <v>202</v>
      </c>
      <c r="M1280">
        <v>12</v>
      </c>
      <c r="N1280">
        <v>16</v>
      </c>
      <c r="O1280">
        <v>0</v>
      </c>
      <c r="P1280">
        <v>69339400</v>
      </c>
      <c r="Q1280">
        <v>1.078477278160163</v>
      </c>
    </row>
    <row r="1281" spans="1:17" x14ac:dyDescent="0.25">
      <c r="A1281" t="str">
        <f t="shared" ca="1" si="19"/>
        <v>BOLÍVAR;MAGANGUÉ;JURIDICA</v>
      </c>
      <c r="B1281" t="str">
        <f ca="1">+IFERROR(_xlfn.XLOOKUP(C1281,DIVIPOLA!G:G,DIVIPOLA!F:F),C1281)</f>
        <v>BOLÍVAR</v>
      </c>
      <c r="C1281" t="s">
        <v>21</v>
      </c>
      <c r="D1281" t="s">
        <v>116</v>
      </c>
      <c r="E1281" t="s">
        <v>337</v>
      </c>
      <c r="F1281">
        <v>1</v>
      </c>
      <c r="G1281">
        <v>0.5617977528089888</v>
      </c>
      <c r="H1281">
        <v>0</v>
      </c>
      <c r="I1281">
        <v>0</v>
      </c>
      <c r="J1281">
        <v>0</v>
      </c>
      <c r="K1281">
        <v>3</v>
      </c>
      <c r="L1281">
        <v>0</v>
      </c>
      <c r="M1281">
        <v>1</v>
      </c>
      <c r="N1281">
        <v>0</v>
      </c>
      <c r="O1281">
        <v>0</v>
      </c>
      <c r="P1281">
        <v>1950000</v>
      </c>
      <c r="Q1281">
        <v>3.032951961528824E-2</v>
      </c>
    </row>
    <row r="1282" spans="1:17" x14ac:dyDescent="0.25">
      <c r="A1282" t="str">
        <f t="shared" ca="1" si="19"/>
        <v>BOLÍVAR;SAN JACINTO;JURIDICA</v>
      </c>
      <c r="B1282" t="str">
        <f ca="1">+IFERROR(_xlfn.XLOOKUP(C1282,DIVIPOLA!G:G,DIVIPOLA!F:F),C1282)</f>
        <v>BOLÍVAR</v>
      </c>
      <c r="C1282" t="s">
        <v>21</v>
      </c>
      <c r="D1282" t="s">
        <v>117</v>
      </c>
      <c r="E1282" t="s">
        <v>337</v>
      </c>
      <c r="F1282">
        <v>1</v>
      </c>
      <c r="G1282">
        <v>0.5617977528089888</v>
      </c>
      <c r="H1282">
        <v>0</v>
      </c>
      <c r="I1282">
        <v>0</v>
      </c>
      <c r="J1282">
        <v>20</v>
      </c>
      <c r="K1282">
        <v>36</v>
      </c>
      <c r="L1282">
        <v>55</v>
      </c>
      <c r="M1282">
        <v>32</v>
      </c>
      <c r="N1282">
        <v>182</v>
      </c>
      <c r="O1282">
        <v>50</v>
      </c>
      <c r="P1282">
        <v>107843450</v>
      </c>
      <c r="Q1282">
        <v>1.677353862643773</v>
      </c>
    </row>
    <row r="1283" spans="1:17" x14ac:dyDescent="0.25">
      <c r="A1283" t="str">
        <f t="shared" ref="A1283:A1346" ca="1" si="20">B1283&amp;";"&amp;D1283&amp;";"&amp;E1283</f>
        <v>BOLÍVAR;SANTA ROSA DEL SUR;JURIDICA</v>
      </c>
      <c r="B1283" t="str">
        <f ca="1">+IFERROR(_xlfn.XLOOKUP(C1283,DIVIPOLA!G:G,DIVIPOLA!F:F),C1283)</f>
        <v>BOLÍVAR</v>
      </c>
      <c r="C1283" t="s">
        <v>21</v>
      </c>
      <c r="D1283" t="s">
        <v>118</v>
      </c>
      <c r="E1283" t="s">
        <v>337</v>
      </c>
      <c r="F1283">
        <v>2</v>
      </c>
      <c r="G1283">
        <v>1.1235955056179781</v>
      </c>
      <c r="H1283">
        <v>0</v>
      </c>
      <c r="I1283">
        <v>0</v>
      </c>
      <c r="J1283">
        <v>234</v>
      </c>
      <c r="K1283">
        <v>279</v>
      </c>
      <c r="L1283">
        <v>2</v>
      </c>
      <c r="M1283">
        <v>14</v>
      </c>
      <c r="N1283">
        <v>18</v>
      </c>
      <c r="O1283">
        <v>24</v>
      </c>
      <c r="P1283">
        <v>259712375</v>
      </c>
      <c r="Q1283">
        <v>4.0394623445618434</v>
      </c>
    </row>
    <row r="1284" spans="1:17" x14ac:dyDescent="0.25">
      <c r="A1284" t="str">
        <f t="shared" ca="1" si="20"/>
        <v>BOLÍVAR;TALAIGUA NUEVO;JURIDICA</v>
      </c>
      <c r="B1284" t="str">
        <f ca="1">+IFERROR(_xlfn.XLOOKUP(C1284,DIVIPOLA!G:G,DIVIPOLA!F:F),C1284)</f>
        <v>BOLÍVAR</v>
      </c>
      <c r="C1284" t="s">
        <v>21</v>
      </c>
      <c r="D1284" t="s">
        <v>119</v>
      </c>
      <c r="E1284" t="s">
        <v>337</v>
      </c>
      <c r="F1284">
        <v>1</v>
      </c>
      <c r="G1284">
        <v>0.5617977528089888</v>
      </c>
      <c r="H1284">
        <v>0</v>
      </c>
      <c r="I1284">
        <v>0</v>
      </c>
      <c r="J1284">
        <v>4</v>
      </c>
      <c r="K1284">
        <v>6</v>
      </c>
      <c r="L1284">
        <v>100</v>
      </c>
      <c r="M1284">
        <v>10</v>
      </c>
      <c r="N1284">
        <v>1</v>
      </c>
      <c r="O1284">
        <v>1</v>
      </c>
      <c r="P1284">
        <v>35100000</v>
      </c>
      <c r="Q1284">
        <v>0.54593135307518836</v>
      </c>
    </row>
    <row r="1285" spans="1:17" x14ac:dyDescent="0.25">
      <c r="A1285" t="str">
        <f t="shared" ca="1" si="20"/>
        <v>BOLÍVAR;TURBACO;JURIDICA</v>
      </c>
      <c r="B1285" t="str">
        <f ca="1">+IFERROR(_xlfn.XLOOKUP(C1285,DIVIPOLA!G:G,DIVIPOLA!F:F),C1285)</f>
        <v>BOLÍVAR</v>
      </c>
      <c r="C1285" t="s">
        <v>21</v>
      </c>
      <c r="D1285" t="s">
        <v>120</v>
      </c>
      <c r="E1285" t="s">
        <v>337</v>
      </c>
      <c r="F1285">
        <v>4</v>
      </c>
      <c r="G1285">
        <v>2.2471910112359552</v>
      </c>
      <c r="H1285">
        <v>0</v>
      </c>
      <c r="I1285">
        <v>0</v>
      </c>
      <c r="J1285">
        <v>8</v>
      </c>
      <c r="K1285">
        <v>6</v>
      </c>
      <c r="L1285">
        <v>3</v>
      </c>
      <c r="M1285">
        <v>3</v>
      </c>
      <c r="N1285">
        <v>3</v>
      </c>
      <c r="O1285">
        <v>3</v>
      </c>
      <c r="P1285">
        <v>9750000</v>
      </c>
      <c r="Q1285">
        <v>0.15164759807644121</v>
      </c>
    </row>
    <row r="1286" spans="1:17" x14ac:dyDescent="0.25">
      <c r="A1286" t="str">
        <f t="shared" ca="1" si="20"/>
        <v>BOLÍVAR;TURBANA;JURIDICA</v>
      </c>
      <c r="B1286" t="str">
        <f ca="1">+IFERROR(_xlfn.XLOOKUP(C1286,DIVIPOLA!G:G,DIVIPOLA!F:F),C1286)</f>
        <v>BOLÍVAR</v>
      </c>
      <c r="C1286" t="s">
        <v>21</v>
      </c>
      <c r="D1286" t="s">
        <v>121</v>
      </c>
      <c r="E1286" t="s">
        <v>337</v>
      </c>
      <c r="F1286">
        <v>1</v>
      </c>
      <c r="G1286">
        <v>0.5617977528089888</v>
      </c>
      <c r="H1286">
        <v>0</v>
      </c>
      <c r="I1286">
        <v>0</v>
      </c>
      <c r="J1286">
        <v>2</v>
      </c>
      <c r="K1286">
        <v>1</v>
      </c>
      <c r="L1286">
        <v>0</v>
      </c>
      <c r="M1286">
        <v>0</v>
      </c>
      <c r="N1286">
        <v>0</v>
      </c>
      <c r="O1286">
        <v>0</v>
      </c>
      <c r="P1286">
        <v>1423500</v>
      </c>
      <c r="Q1286">
        <v>2.2140549319160419E-2</v>
      </c>
    </row>
    <row r="1287" spans="1:17" x14ac:dyDescent="0.25">
      <c r="A1287" t="str">
        <f t="shared" ca="1" si="20"/>
        <v>BOLÍVAR;ZAMBRANO;JURIDICA</v>
      </c>
      <c r="B1287" t="str">
        <f ca="1">+IFERROR(_xlfn.XLOOKUP(C1287,DIVIPOLA!G:G,DIVIPOLA!F:F),C1287)</f>
        <v>BOLÍVAR</v>
      </c>
      <c r="C1287" t="s">
        <v>21</v>
      </c>
      <c r="D1287" t="s">
        <v>122</v>
      </c>
      <c r="E1287" t="s">
        <v>337</v>
      </c>
      <c r="F1287">
        <v>1</v>
      </c>
      <c r="G1287">
        <v>0.5617977528089888</v>
      </c>
      <c r="H1287">
        <v>15</v>
      </c>
      <c r="I1287">
        <v>0</v>
      </c>
      <c r="J1287">
        <v>0</v>
      </c>
      <c r="K1287">
        <v>0</v>
      </c>
      <c r="L1287">
        <v>213</v>
      </c>
      <c r="M1287">
        <v>27</v>
      </c>
      <c r="N1287">
        <v>0</v>
      </c>
      <c r="O1287">
        <v>0</v>
      </c>
      <c r="P1287">
        <v>72784400</v>
      </c>
      <c r="Q1287">
        <v>1.1320594294805051</v>
      </c>
    </row>
    <row r="1288" spans="1:17" x14ac:dyDescent="0.25">
      <c r="A1288" t="str">
        <f t="shared" ca="1" si="20"/>
        <v>BOYACÁ;BOYACÁ;JURIDICA</v>
      </c>
      <c r="B1288" t="str">
        <f ca="1">+IFERROR(_xlfn.XLOOKUP(C1288,DIVIPOLA!G:G,DIVIPOLA!F:F),C1288)</f>
        <v>BOYACÁ</v>
      </c>
      <c r="C1288" t="s">
        <v>22</v>
      </c>
      <c r="D1288" t="s">
        <v>22</v>
      </c>
      <c r="E1288" t="s">
        <v>337</v>
      </c>
      <c r="F1288">
        <v>1</v>
      </c>
      <c r="G1288">
        <v>0.91743119266055051</v>
      </c>
      <c r="H1288">
        <v>0</v>
      </c>
      <c r="I1288">
        <v>0</v>
      </c>
      <c r="J1288">
        <v>1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390000</v>
      </c>
      <c r="Q1288">
        <v>1.892828074426E-2</v>
      </c>
    </row>
    <row r="1289" spans="1:17" x14ac:dyDescent="0.25">
      <c r="A1289" t="str">
        <f t="shared" ca="1" si="20"/>
        <v>BOYACÁ;CALDAS;JURIDICA</v>
      </c>
      <c r="B1289" t="str">
        <f ca="1">+IFERROR(_xlfn.XLOOKUP(C1289,DIVIPOLA!G:G,DIVIPOLA!F:F),C1289)</f>
        <v>BOYACÁ</v>
      </c>
      <c r="C1289" t="s">
        <v>22</v>
      </c>
      <c r="D1289" t="s">
        <v>23</v>
      </c>
      <c r="E1289" t="s">
        <v>337</v>
      </c>
      <c r="F1289">
        <v>1</v>
      </c>
      <c r="G1289">
        <v>0.91743119266055051</v>
      </c>
      <c r="H1289">
        <v>0</v>
      </c>
      <c r="I1289">
        <v>0</v>
      </c>
      <c r="J1289">
        <v>0</v>
      </c>
      <c r="K1289">
        <v>6</v>
      </c>
      <c r="L1289">
        <v>0</v>
      </c>
      <c r="M1289">
        <v>0</v>
      </c>
      <c r="N1289">
        <v>4</v>
      </c>
      <c r="O1289">
        <v>4</v>
      </c>
      <c r="P1289">
        <v>5200000</v>
      </c>
      <c r="Q1289">
        <v>0.25237707659013331</v>
      </c>
    </row>
    <row r="1290" spans="1:17" x14ac:dyDescent="0.25">
      <c r="A1290" t="str">
        <f t="shared" ca="1" si="20"/>
        <v>BOYACÁ;CHIQUINQUIRÁ;JURIDICA</v>
      </c>
      <c r="B1290" t="str">
        <f ca="1">+IFERROR(_xlfn.XLOOKUP(C1290,DIVIPOLA!G:G,DIVIPOLA!F:F),C1290)</f>
        <v>BOYACÁ</v>
      </c>
      <c r="C1290" t="s">
        <v>22</v>
      </c>
      <c r="D1290" t="s">
        <v>123</v>
      </c>
      <c r="E1290" t="s">
        <v>337</v>
      </c>
      <c r="F1290">
        <v>5</v>
      </c>
      <c r="G1290">
        <v>4.5871559633027523</v>
      </c>
      <c r="H1290">
        <v>0</v>
      </c>
      <c r="I1290">
        <v>0</v>
      </c>
      <c r="J1290">
        <v>10</v>
      </c>
      <c r="K1290">
        <v>23</v>
      </c>
      <c r="L1290">
        <v>2</v>
      </c>
      <c r="M1290">
        <v>2</v>
      </c>
      <c r="N1290">
        <v>8</v>
      </c>
      <c r="O1290">
        <v>0</v>
      </c>
      <c r="P1290">
        <v>19004050</v>
      </c>
      <c r="Q1290">
        <v>0.92234357353321605</v>
      </c>
    </row>
    <row r="1291" spans="1:17" x14ac:dyDescent="0.25">
      <c r="A1291" t="str">
        <f t="shared" ca="1" si="20"/>
        <v>BOYACÁ;CÓMBITA;JURIDICA</v>
      </c>
      <c r="B1291" t="str">
        <f ca="1">+IFERROR(_xlfn.XLOOKUP(C1291,DIVIPOLA!G:G,DIVIPOLA!F:F),C1291)</f>
        <v>BOYACÁ</v>
      </c>
      <c r="C1291" t="s">
        <v>22</v>
      </c>
      <c r="D1291" t="s">
        <v>125</v>
      </c>
      <c r="E1291" t="s">
        <v>337</v>
      </c>
      <c r="F1291">
        <v>1</v>
      </c>
      <c r="G1291">
        <v>0.91743119266055051</v>
      </c>
      <c r="H1291">
        <v>0</v>
      </c>
      <c r="I1291">
        <v>0</v>
      </c>
      <c r="J1291">
        <v>1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390000</v>
      </c>
      <c r="Q1291">
        <v>1.892828074426E-2</v>
      </c>
    </row>
    <row r="1292" spans="1:17" x14ac:dyDescent="0.25">
      <c r="A1292" t="str">
        <f t="shared" ca="1" si="20"/>
        <v>BOYACÁ;DUITAMA;JURIDICA</v>
      </c>
      <c r="B1292" t="str">
        <f ca="1">+IFERROR(_xlfn.XLOOKUP(C1292,DIVIPOLA!G:G,DIVIPOLA!F:F),C1292)</f>
        <v>BOYACÁ</v>
      </c>
      <c r="C1292" t="s">
        <v>22</v>
      </c>
      <c r="D1292" t="s">
        <v>126</v>
      </c>
      <c r="E1292" t="s">
        <v>337</v>
      </c>
      <c r="F1292">
        <v>18</v>
      </c>
      <c r="G1292">
        <v>16.513761467889911</v>
      </c>
      <c r="H1292">
        <v>9</v>
      </c>
      <c r="I1292">
        <v>7</v>
      </c>
      <c r="J1292">
        <v>517</v>
      </c>
      <c r="K1292">
        <v>462</v>
      </c>
      <c r="L1292">
        <v>131</v>
      </c>
      <c r="M1292">
        <v>47</v>
      </c>
      <c r="N1292">
        <v>116</v>
      </c>
      <c r="O1292">
        <v>23</v>
      </c>
      <c r="P1292">
        <v>543184525</v>
      </c>
      <c r="Q1292">
        <v>26.362946628557729</v>
      </c>
    </row>
    <row r="1293" spans="1:17" x14ac:dyDescent="0.25">
      <c r="A1293" t="str">
        <f t="shared" ca="1" si="20"/>
        <v>BOYACÁ;MONIQUIRÁ;JURIDICA</v>
      </c>
      <c r="B1293" t="str">
        <f ca="1">+IFERROR(_xlfn.XLOOKUP(C1293,DIVIPOLA!G:G,DIVIPOLA!F:F),C1293)</f>
        <v>BOYACÁ</v>
      </c>
      <c r="C1293" t="s">
        <v>22</v>
      </c>
      <c r="D1293" t="s">
        <v>127</v>
      </c>
      <c r="E1293" t="s">
        <v>337</v>
      </c>
      <c r="F1293">
        <v>2</v>
      </c>
      <c r="G1293">
        <v>1.834862385321101</v>
      </c>
      <c r="H1293">
        <v>0</v>
      </c>
      <c r="I1293">
        <v>0</v>
      </c>
      <c r="J1293">
        <v>7</v>
      </c>
      <c r="K1293">
        <v>34</v>
      </c>
      <c r="L1293">
        <v>18</v>
      </c>
      <c r="M1293">
        <v>5</v>
      </c>
      <c r="N1293">
        <v>13</v>
      </c>
      <c r="O1293">
        <v>13</v>
      </c>
      <c r="P1293">
        <v>34621275</v>
      </c>
      <c r="Q1293">
        <v>1.680310802369821</v>
      </c>
    </row>
    <row r="1294" spans="1:17" x14ac:dyDescent="0.25">
      <c r="A1294" t="str">
        <f t="shared" ca="1" si="20"/>
        <v>BOYACÁ;PUERTO BOYACÁ;JURIDICA</v>
      </c>
      <c r="B1294" t="str">
        <f ca="1">+IFERROR(_xlfn.XLOOKUP(C1294,DIVIPOLA!G:G,DIVIPOLA!F:F),C1294)</f>
        <v>BOYACÁ</v>
      </c>
      <c r="C1294" t="s">
        <v>22</v>
      </c>
      <c r="D1294" t="s">
        <v>130</v>
      </c>
      <c r="E1294" t="s">
        <v>337</v>
      </c>
      <c r="F1294">
        <v>3</v>
      </c>
      <c r="G1294">
        <v>2.7522935779816522</v>
      </c>
      <c r="H1294">
        <v>0</v>
      </c>
      <c r="I1294">
        <v>0</v>
      </c>
      <c r="J1294">
        <v>129</v>
      </c>
      <c r="K1294">
        <v>30</v>
      </c>
      <c r="L1294">
        <v>105</v>
      </c>
      <c r="M1294">
        <v>27</v>
      </c>
      <c r="N1294">
        <v>293</v>
      </c>
      <c r="O1294">
        <v>99</v>
      </c>
      <c r="P1294">
        <v>196878500</v>
      </c>
      <c r="Q1294">
        <v>9.5553115910481843</v>
      </c>
    </row>
    <row r="1295" spans="1:17" x14ac:dyDescent="0.25">
      <c r="A1295" t="str">
        <f t="shared" ca="1" si="20"/>
        <v>BOYACÁ;SAMACÁ;JURIDICA</v>
      </c>
      <c r="B1295" t="str">
        <f ca="1">+IFERROR(_xlfn.XLOOKUP(C1295,DIVIPOLA!G:G,DIVIPOLA!F:F),C1295)</f>
        <v>BOYACÁ</v>
      </c>
      <c r="C1295" t="s">
        <v>22</v>
      </c>
      <c r="D1295" t="s">
        <v>131</v>
      </c>
      <c r="E1295" t="s">
        <v>337</v>
      </c>
      <c r="F1295">
        <v>3</v>
      </c>
      <c r="G1295">
        <v>2.7522935779816522</v>
      </c>
      <c r="H1295">
        <v>0</v>
      </c>
      <c r="I1295">
        <v>0</v>
      </c>
      <c r="J1295">
        <v>26</v>
      </c>
      <c r="K1295">
        <v>9</v>
      </c>
      <c r="L1295">
        <v>2</v>
      </c>
      <c r="M1295">
        <v>2</v>
      </c>
      <c r="N1295">
        <v>5</v>
      </c>
      <c r="O1295">
        <v>0</v>
      </c>
      <c r="P1295">
        <v>17940975</v>
      </c>
      <c r="Q1295">
        <v>0.87074823493782061</v>
      </c>
    </row>
    <row r="1296" spans="1:17" x14ac:dyDescent="0.25">
      <c r="A1296" t="str">
        <f t="shared" ca="1" si="20"/>
        <v>BOYACÁ;SAN JOSÉ DE PARE;JURIDICA</v>
      </c>
      <c r="B1296" t="str">
        <f ca="1">+IFERROR(_xlfn.XLOOKUP(C1296,DIVIPOLA!G:G,DIVIPOLA!F:F),C1296)</f>
        <v>BOYACÁ</v>
      </c>
      <c r="C1296" t="s">
        <v>22</v>
      </c>
      <c r="D1296" t="s">
        <v>132</v>
      </c>
      <c r="E1296" t="s">
        <v>337</v>
      </c>
      <c r="F1296">
        <v>1</v>
      </c>
      <c r="G1296">
        <v>0.91743119266055051</v>
      </c>
      <c r="H1296">
        <v>0</v>
      </c>
      <c r="I1296">
        <v>0</v>
      </c>
      <c r="J1296">
        <v>0</v>
      </c>
      <c r="K1296">
        <v>30</v>
      </c>
      <c r="L1296">
        <v>0</v>
      </c>
      <c r="M1296">
        <v>6</v>
      </c>
      <c r="N1296">
        <v>0</v>
      </c>
      <c r="O1296">
        <v>40</v>
      </c>
      <c r="P1296">
        <v>31650125</v>
      </c>
      <c r="Q1296">
        <v>1.536108850233133</v>
      </c>
    </row>
    <row r="1297" spans="1:17" x14ac:dyDescent="0.25">
      <c r="A1297" t="str">
        <f t="shared" ca="1" si="20"/>
        <v>BOYACÁ;SOGAMOSO;JURIDICA</v>
      </c>
      <c r="B1297" t="str">
        <f ca="1">+IFERROR(_xlfn.XLOOKUP(C1297,DIVIPOLA!G:G,DIVIPOLA!F:F),C1297)</f>
        <v>BOYACÁ</v>
      </c>
      <c r="C1297" t="s">
        <v>22</v>
      </c>
      <c r="D1297" t="s">
        <v>133</v>
      </c>
      <c r="E1297" t="s">
        <v>337</v>
      </c>
      <c r="F1297">
        <v>7</v>
      </c>
      <c r="G1297">
        <v>6.4220183486238538</v>
      </c>
      <c r="H1297">
        <v>0</v>
      </c>
      <c r="I1297">
        <v>0</v>
      </c>
      <c r="J1297">
        <v>106</v>
      </c>
      <c r="K1297">
        <v>73</v>
      </c>
      <c r="L1297">
        <v>62</v>
      </c>
      <c r="M1297">
        <v>8</v>
      </c>
      <c r="N1297">
        <v>46</v>
      </c>
      <c r="O1297">
        <v>17</v>
      </c>
      <c r="P1297">
        <v>115122150</v>
      </c>
      <c r="Q1297">
        <v>5.5873445514943878</v>
      </c>
    </row>
    <row r="1298" spans="1:17" x14ac:dyDescent="0.25">
      <c r="A1298" t="str">
        <f t="shared" ca="1" si="20"/>
        <v>BOYACÁ;SORACÁ;JURIDICA</v>
      </c>
      <c r="B1298" t="str">
        <f ca="1">+IFERROR(_xlfn.XLOOKUP(C1298,DIVIPOLA!G:G,DIVIPOLA!F:F),C1298)</f>
        <v>BOYACÁ</v>
      </c>
      <c r="C1298" t="s">
        <v>22</v>
      </c>
      <c r="D1298" t="s">
        <v>134</v>
      </c>
      <c r="E1298" t="s">
        <v>337</v>
      </c>
      <c r="F1298">
        <v>1</v>
      </c>
      <c r="G1298">
        <v>0.91743119266055051</v>
      </c>
      <c r="H1298">
        <v>0</v>
      </c>
      <c r="I1298">
        <v>0</v>
      </c>
      <c r="J1298">
        <v>19</v>
      </c>
      <c r="K1298">
        <v>6</v>
      </c>
      <c r="L1298">
        <v>0</v>
      </c>
      <c r="M1298">
        <v>0</v>
      </c>
      <c r="N1298">
        <v>0</v>
      </c>
      <c r="O1298">
        <v>0</v>
      </c>
      <c r="P1298">
        <v>10530000</v>
      </c>
      <c r="Q1298">
        <v>0.51106358009501995</v>
      </c>
    </row>
    <row r="1299" spans="1:17" x14ac:dyDescent="0.25">
      <c r="A1299" t="str">
        <f t="shared" ca="1" si="20"/>
        <v>BOYACÁ;SOTAQUIRÁ;JURIDICA</v>
      </c>
      <c r="B1299" t="str">
        <f ca="1">+IFERROR(_xlfn.XLOOKUP(C1299,DIVIPOLA!G:G,DIVIPOLA!F:F),C1299)</f>
        <v>BOYACÁ</v>
      </c>
      <c r="C1299" t="s">
        <v>22</v>
      </c>
      <c r="D1299" t="s">
        <v>135</v>
      </c>
      <c r="E1299" t="s">
        <v>337</v>
      </c>
      <c r="F1299">
        <v>1</v>
      </c>
      <c r="G1299">
        <v>0.91743119266055051</v>
      </c>
      <c r="H1299">
        <v>0</v>
      </c>
      <c r="I1299">
        <v>0</v>
      </c>
      <c r="J1299">
        <v>0</v>
      </c>
      <c r="K1299">
        <v>0</v>
      </c>
      <c r="L1299">
        <v>2</v>
      </c>
      <c r="M1299">
        <v>0</v>
      </c>
      <c r="N1299">
        <v>2</v>
      </c>
      <c r="O1299">
        <v>0</v>
      </c>
      <c r="P1299">
        <v>996450</v>
      </c>
      <c r="Q1299">
        <v>4.8361757301584297E-2</v>
      </c>
    </row>
    <row r="1300" spans="1:17" x14ac:dyDescent="0.25">
      <c r="A1300" t="str">
        <f t="shared" ca="1" si="20"/>
        <v>BOYACÁ;TOCA;JURIDICA</v>
      </c>
      <c r="B1300" t="str">
        <f ca="1">+IFERROR(_xlfn.XLOOKUP(C1300,DIVIPOLA!G:G,DIVIPOLA!F:F),C1300)</f>
        <v>BOYACÁ</v>
      </c>
      <c r="C1300" t="s">
        <v>22</v>
      </c>
      <c r="D1300" t="s">
        <v>136</v>
      </c>
      <c r="E1300" t="s">
        <v>337</v>
      </c>
      <c r="F1300">
        <v>1</v>
      </c>
      <c r="G1300">
        <v>0.91743119266055051</v>
      </c>
      <c r="H1300">
        <v>0</v>
      </c>
      <c r="I1300">
        <v>0</v>
      </c>
      <c r="J1300">
        <v>326</v>
      </c>
      <c r="K1300">
        <v>105</v>
      </c>
      <c r="L1300">
        <v>44</v>
      </c>
      <c r="M1300">
        <v>12</v>
      </c>
      <c r="N1300">
        <v>136</v>
      </c>
      <c r="O1300">
        <v>24</v>
      </c>
      <c r="P1300">
        <v>232180000</v>
      </c>
      <c r="Q1300">
        <v>11.268636469749451</v>
      </c>
    </row>
    <row r="1301" spans="1:17" x14ac:dyDescent="0.25">
      <c r="A1301" t="str">
        <f t="shared" ca="1" si="20"/>
        <v>BOYACÁ;TUNJA;JURIDICA</v>
      </c>
      <c r="B1301" t="str">
        <f ca="1">+IFERROR(_xlfn.XLOOKUP(C1301,DIVIPOLA!G:G,DIVIPOLA!F:F),C1301)</f>
        <v>BOYACÁ</v>
      </c>
      <c r="C1301" t="s">
        <v>22</v>
      </c>
      <c r="D1301" t="s">
        <v>137</v>
      </c>
      <c r="E1301" t="s">
        <v>337</v>
      </c>
      <c r="F1301">
        <v>42</v>
      </c>
      <c r="G1301">
        <v>38.532110091743121</v>
      </c>
      <c r="H1301">
        <v>2</v>
      </c>
      <c r="I1301">
        <v>0</v>
      </c>
      <c r="J1301">
        <v>783</v>
      </c>
      <c r="K1301">
        <v>326</v>
      </c>
      <c r="L1301">
        <v>501</v>
      </c>
      <c r="M1301">
        <v>199</v>
      </c>
      <c r="N1301">
        <v>118</v>
      </c>
      <c r="O1301">
        <v>67</v>
      </c>
      <c r="P1301">
        <v>742398150</v>
      </c>
      <c r="Q1301">
        <v>36.03159130056217</v>
      </c>
    </row>
    <row r="1302" spans="1:17" x14ac:dyDescent="0.25">
      <c r="A1302" t="str">
        <f t="shared" ca="1" si="20"/>
        <v>BOYACÁ;TURMEQUÉ;JURIDICA</v>
      </c>
      <c r="B1302" t="str">
        <f ca="1">+IFERROR(_xlfn.XLOOKUP(C1302,DIVIPOLA!G:G,DIVIPOLA!F:F),C1302)</f>
        <v>BOYACÁ</v>
      </c>
      <c r="C1302" t="s">
        <v>22</v>
      </c>
      <c r="D1302" t="s">
        <v>138</v>
      </c>
      <c r="E1302" t="s">
        <v>337</v>
      </c>
      <c r="F1302">
        <v>1</v>
      </c>
      <c r="G1302">
        <v>0.91743119266055051</v>
      </c>
      <c r="H1302">
        <v>0</v>
      </c>
      <c r="I1302">
        <v>0</v>
      </c>
      <c r="J1302">
        <v>0</v>
      </c>
      <c r="K1302">
        <v>1</v>
      </c>
      <c r="L1302">
        <v>0</v>
      </c>
      <c r="M1302">
        <v>0</v>
      </c>
      <c r="N1302">
        <v>0</v>
      </c>
      <c r="O1302">
        <v>0</v>
      </c>
      <c r="P1302">
        <v>520000</v>
      </c>
      <c r="Q1302">
        <v>2.5237707659013332E-2</v>
      </c>
    </row>
    <row r="1303" spans="1:17" x14ac:dyDescent="0.25">
      <c r="A1303" t="str">
        <f t="shared" ca="1" si="20"/>
        <v>BOYACÁ;TUTA;JURIDICA</v>
      </c>
      <c r="B1303" t="str">
        <f ca="1">+IFERROR(_xlfn.XLOOKUP(C1303,DIVIPOLA!G:G,DIVIPOLA!F:F),C1303)</f>
        <v>BOYACÁ</v>
      </c>
      <c r="C1303" t="s">
        <v>22</v>
      </c>
      <c r="D1303" t="s">
        <v>139</v>
      </c>
      <c r="E1303" t="s">
        <v>337</v>
      </c>
      <c r="F1303">
        <v>1</v>
      </c>
      <c r="G1303">
        <v>0.91743119266055051</v>
      </c>
      <c r="H1303">
        <v>0</v>
      </c>
      <c r="I1303">
        <v>0</v>
      </c>
      <c r="J1303">
        <v>21</v>
      </c>
      <c r="K1303">
        <v>5</v>
      </c>
      <c r="L1303">
        <v>0</v>
      </c>
      <c r="M1303">
        <v>0</v>
      </c>
      <c r="N1303">
        <v>0</v>
      </c>
      <c r="O1303">
        <v>0</v>
      </c>
      <c r="P1303">
        <v>10938200</v>
      </c>
      <c r="Q1303">
        <v>0.5308751806073454</v>
      </c>
    </row>
    <row r="1304" spans="1:17" x14ac:dyDescent="0.25">
      <c r="A1304" t="str">
        <f t="shared" ca="1" si="20"/>
        <v>BOYACÁ;VILLA DE LEYVA;JURIDICA</v>
      </c>
      <c r="B1304" t="str">
        <f ca="1">+IFERROR(_xlfn.XLOOKUP(C1304,DIVIPOLA!G:G,DIVIPOLA!F:F),C1304)</f>
        <v>BOYACÁ</v>
      </c>
      <c r="C1304" t="s">
        <v>22</v>
      </c>
      <c r="D1304" t="s">
        <v>140</v>
      </c>
      <c r="E1304" t="s">
        <v>337</v>
      </c>
      <c r="F1304">
        <v>4</v>
      </c>
      <c r="G1304">
        <v>3.669724770642202</v>
      </c>
      <c r="H1304">
        <v>0</v>
      </c>
      <c r="I1304">
        <v>0</v>
      </c>
      <c r="J1304">
        <v>49</v>
      </c>
      <c r="K1304">
        <v>7</v>
      </c>
      <c r="L1304">
        <v>19</v>
      </c>
      <c r="M1304">
        <v>30</v>
      </c>
      <c r="N1304">
        <v>15</v>
      </c>
      <c r="O1304">
        <v>20</v>
      </c>
      <c r="P1304">
        <v>49481900</v>
      </c>
      <c r="Q1304">
        <v>2.401557166562561</v>
      </c>
    </row>
    <row r="1305" spans="1:17" x14ac:dyDescent="0.25">
      <c r="A1305" t="str">
        <f t="shared" ca="1" si="20"/>
        <v>CALDAS;AGUADAS;JURIDICA</v>
      </c>
      <c r="B1305" t="str">
        <f ca="1">+IFERROR(_xlfn.XLOOKUP(C1305,DIVIPOLA!G:G,DIVIPOLA!F:F),C1305)</f>
        <v>CALDAS</v>
      </c>
      <c r="C1305" t="s">
        <v>23</v>
      </c>
      <c r="D1305" t="s">
        <v>141</v>
      </c>
      <c r="E1305" t="s">
        <v>337</v>
      </c>
      <c r="F1305">
        <v>1</v>
      </c>
      <c r="G1305">
        <v>0.62893081761006298</v>
      </c>
      <c r="H1305">
        <v>0</v>
      </c>
      <c r="I1305">
        <v>0</v>
      </c>
      <c r="J1305">
        <v>2</v>
      </c>
      <c r="K1305">
        <v>7</v>
      </c>
      <c r="L1305">
        <v>3</v>
      </c>
      <c r="M1305">
        <v>0</v>
      </c>
      <c r="N1305">
        <v>0</v>
      </c>
      <c r="O1305">
        <v>0</v>
      </c>
      <c r="P1305">
        <v>5348200</v>
      </c>
      <c r="Q1305">
        <v>0.16387854385110401</v>
      </c>
    </row>
    <row r="1306" spans="1:17" x14ac:dyDescent="0.25">
      <c r="A1306" t="str">
        <f t="shared" ca="1" si="20"/>
        <v>CALDAS;ANSERMA;JURIDICA</v>
      </c>
      <c r="B1306" t="str">
        <f ca="1">+IFERROR(_xlfn.XLOOKUP(C1306,DIVIPOLA!G:G,DIVIPOLA!F:F),C1306)</f>
        <v>CALDAS</v>
      </c>
      <c r="C1306" t="s">
        <v>23</v>
      </c>
      <c r="D1306" t="s">
        <v>142</v>
      </c>
      <c r="E1306" t="s">
        <v>337</v>
      </c>
      <c r="F1306">
        <v>1</v>
      </c>
      <c r="G1306">
        <v>0.62893081761006298</v>
      </c>
      <c r="H1306">
        <v>0</v>
      </c>
      <c r="I1306">
        <v>0</v>
      </c>
      <c r="J1306">
        <v>6</v>
      </c>
      <c r="K1306">
        <v>0</v>
      </c>
      <c r="L1306">
        <v>4</v>
      </c>
      <c r="M1306">
        <v>0</v>
      </c>
      <c r="N1306">
        <v>0</v>
      </c>
      <c r="O1306">
        <v>0</v>
      </c>
      <c r="P1306">
        <v>3380000</v>
      </c>
      <c r="Q1306">
        <v>0.1035693276647716</v>
      </c>
    </row>
    <row r="1307" spans="1:17" x14ac:dyDescent="0.25">
      <c r="A1307" t="str">
        <f t="shared" ca="1" si="20"/>
        <v>CALDAS;CHINCHINÁ;JURIDICA</v>
      </c>
      <c r="B1307" t="str">
        <f ca="1">+IFERROR(_xlfn.XLOOKUP(C1307,DIVIPOLA!G:G,DIVIPOLA!F:F),C1307)</f>
        <v>CALDAS</v>
      </c>
      <c r="C1307" t="s">
        <v>23</v>
      </c>
      <c r="D1307" t="s">
        <v>143</v>
      </c>
      <c r="E1307" t="s">
        <v>337</v>
      </c>
      <c r="F1307">
        <v>4</v>
      </c>
      <c r="G1307">
        <v>2.5157232704402519</v>
      </c>
      <c r="H1307">
        <v>0</v>
      </c>
      <c r="I1307">
        <v>0</v>
      </c>
      <c r="J1307">
        <v>59</v>
      </c>
      <c r="K1307">
        <v>32</v>
      </c>
      <c r="L1307">
        <v>12</v>
      </c>
      <c r="M1307">
        <v>6</v>
      </c>
      <c r="N1307">
        <v>78</v>
      </c>
      <c r="O1307">
        <v>27</v>
      </c>
      <c r="P1307">
        <v>71639100</v>
      </c>
      <c r="Q1307">
        <v>2.1951518998548338</v>
      </c>
    </row>
    <row r="1308" spans="1:17" x14ac:dyDescent="0.25">
      <c r="A1308" t="str">
        <f t="shared" ca="1" si="20"/>
        <v>CALDAS;LA DORADA;JURIDICA</v>
      </c>
      <c r="B1308" t="str">
        <f ca="1">+IFERROR(_xlfn.XLOOKUP(C1308,DIVIPOLA!G:G,DIVIPOLA!F:F),C1308)</f>
        <v>CALDAS</v>
      </c>
      <c r="C1308" t="s">
        <v>23</v>
      </c>
      <c r="D1308" t="s">
        <v>144</v>
      </c>
      <c r="E1308" t="s">
        <v>337</v>
      </c>
      <c r="F1308">
        <v>1</v>
      </c>
      <c r="G1308">
        <v>0.62893081761006298</v>
      </c>
      <c r="H1308">
        <v>0</v>
      </c>
      <c r="I1308">
        <v>0</v>
      </c>
      <c r="J1308">
        <v>0</v>
      </c>
      <c r="K1308">
        <v>1</v>
      </c>
      <c r="L1308">
        <v>1</v>
      </c>
      <c r="M1308">
        <v>0</v>
      </c>
      <c r="N1308">
        <v>1</v>
      </c>
      <c r="O1308">
        <v>2</v>
      </c>
      <c r="P1308">
        <v>1625000</v>
      </c>
      <c r="Q1308">
        <v>4.9792945992678653E-2</v>
      </c>
    </row>
    <row r="1309" spans="1:17" x14ac:dyDescent="0.25">
      <c r="A1309" t="str">
        <f t="shared" ca="1" si="20"/>
        <v>CALDAS;MANIZALES;JURIDICA</v>
      </c>
      <c r="B1309" t="str">
        <f ca="1">+IFERROR(_xlfn.XLOOKUP(C1309,DIVIPOLA!G:G,DIVIPOLA!F:F),C1309)</f>
        <v>CALDAS</v>
      </c>
      <c r="C1309" t="s">
        <v>23</v>
      </c>
      <c r="D1309" t="s">
        <v>145</v>
      </c>
      <c r="E1309" t="s">
        <v>337</v>
      </c>
      <c r="F1309">
        <v>127</v>
      </c>
      <c r="G1309">
        <v>79.874213836477992</v>
      </c>
      <c r="H1309">
        <v>7</v>
      </c>
      <c r="I1309">
        <v>7</v>
      </c>
      <c r="J1309">
        <v>3052</v>
      </c>
      <c r="K1309">
        <v>1050</v>
      </c>
      <c r="L1309">
        <v>1456</v>
      </c>
      <c r="M1309">
        <v>388</v>
      </c>
      <c r="N1309">
        <v>1441</v>
      </c>
      <c r="O1309">
        <v>352</v>
      </c>
      <c r="P1309">
        <v>2722508100</v>
      </c>
      <c r="Q1309">
        <v>83.422583869495483</v>
      </c>
    </row>
    <row r="1310" spans="1:17" x14ac:dyDescent="0.25">
      <c r="A1310" t="str">
        <f t="shared" ca="1" si="20"/>
        <v>CALDAS;MANZANARES;JURIDICA</v>
      </c>
      <c r="B1310" t="str">
        <f ca="1">+IFERROR(_xlfn.XLOOKUP(C1310,DIVIPOLA!G:G,DIVIPOLA!F:F),C1310)</f>
        <v>CALDAS</v>
      </c>
      <c r="C1310" t="s">
        <v>23</v>
      </c>
      <c r="D1310" t="s">
        <v>146</v>
      </c>
      <c r="E1310" t="s">
        <v>337</v>
      </c>
      <c r="F1310">
        <v>1</v>
      </c>
      <c r="G1310">
        <v>0.62893081761006298</v>
      </c>
      <c r="H1310">
        <v>0</v>
      </c>
      <c r="I1310">
        <v>0</v>
      </c>
      <c r="J1310">
        <v>1</v>
      </c>
      <c r="K1310">
        <v>7</v>
      </c>
      <c r="L1310">
        <v>0</v>
      </c>
      <c r="M1310">
        <v>0</v>
      </c>
      <c r="N1310">
        <v>0</v>
      </c>
      <c r="O1310">
        <v>0</v>
      </c>
      <c r="P1310">
        <v>4030000</v>
      </c>
      <c r="Q1310">
        <v>0.123486506061843</v>
      </c>
    </row>
    <row r="1311" spans="1:17" x14ac:dyDescent="0.25">
      <c r="A1311" t="str">
        <f t="shared" ca="1" si="20"/>
        <v>CALDAS;PENSILVANIA;JURIDICA</v>
      </c>
      <c r="B1311" t="str">
        <f ca="1">+IFERROR(_xlfn.XLOOKUP(C1311,DIVIPOLA!G:G,DIVIPOLA!F:F),C1311)</f>
        <v>CALDAS</v>
      </c>
      <c r="C1311" t="s">
        <v>23</v>
      </c>
      <c r="D1311" t="s">
        <v>148</v>
      </c>
      <c r="E1311" t="s">
        <v>337</v>
      </c>
      <c r="F1311">
        <v>1</v>
      </c>
      <c r="G1311">
        <v>0.62893081761006298</v>
      </c>
      <c r="H1311">
        <v>0</v>
      </c>
      <c r="I1311">
        <v>0</v>
      </c>
      <c r="J1311">
        <v>38</v>
      </c>
      <c r="K1311">
        <v>27</v>
      </c>
      <c r="L1311">
        <v>0</v>
      </c>
      <c r="M1311">
        <v>0</v>
      </c>
      <c r="N1311">
        <v>9</v>
      </c>
      <c r="O1311">
        <v>3</v>
      </c>
      <c r="P1311">
        <v>31590000</v>
      </c>
      <c r="Q1311">
        <v>0.9679748700976728</v>
      </c>
    </row>
    <row r="1312" spans="1:17" x14ac:dyDescent="0.25">
      <c r="A1312" t="str">
        <f t="shared" ca="1" si="20"/>
        <v>CALDAS;RIOSUCIO;JURIDICA</v>
      </c>
      <c r="B1312" t="str">
        <f ca="1">+IFERROR(_xlfn.XLOOKUP(C1312,DIVIPOLA!G:G,DIVIPOLA!F:F),C1312)</f>
        <v>CALDAS</v>
      </c>
      <c r="C1312" t="s">
        <v>23</v>
      </c>
      <c r="D1312" t="s">
        <v>149</v>
      </c>
      <c r="E1312" t="s">
        <v>337</v>
      </c>
      <c r="F1312">
        <v>3</v>
      </c>
      <c r="G1312">
        <v>1.8867924528301889</v>
      </c>
      <c r="H1312">
        <v>0</v>
      </c>
      <c r="I1312">
        <v>0</v>
      </c>
      <c r="J1312">
        <v>45</v>
      </c>
      <c r="K1312">
        <v>40</v>
      </c>
      <c r="L1312">
        <v>13</v>
      </c>
      <c r="M1312">
        <v>39</v>
      </c>
      <c r="N1312">
        <v>107</v>
      </c>
      <c r="O1312">
        <v>25</v>
      </c>
      <c r="P1312">
        <v>86547500</v>
      </c>
      <c r="Q1312">
        <v>2.651972303570064</v>
      </c>
    </row>
    <row r="1313" spans="1:17" x14ac:dyDescent="0.25">
      <c r="A1313" t="str">
        <f t="shared" ca="1" si="20"/>
        <v>CALDAS;VILLAMARÍA;JURIDICA</v>
      </c>
      <c r="B1313" t="str">
        <f ca="1">+IFERROR(_xlfn.XLOOKUP(C1313,DIVIPOLA!G:G,DIVIPOLA!F:F),C1313)</f>
        <v>CALDAS</v>
      </c>
      <c r="C1313" t="s">
        <v>23</v>
      </c>
      <c r="D1313" t="s">
        <v>150</v>
      </c>
      <c r="E1313" t="s">
        <v>337</v>
      </c>
      <c r="F1313">
        <v>5</v>
      </c>
      <c r="G1313">
        <v>3.1446540880503151</v>
      </c>
      <c r="H1313">
        <v>0</v>
      </c>
      <c r="I1313">
        <v>8</v>
      </c>
      <c r="J1313">
        <v>44</v>
      </c>
      <c r="K1313">
        <v>37</v>
      </c>
      <c r="L1313">
        <v>413</v>
      </c>
      <c r="M1313">
        <v>219</v>
      </c>
      <c r="N1313">
        <v>126</v>
      </c>
      <c r="O1313">
        <v>69</v>
      </c>
      <c r="P1313">
        <v>287188200</v>
      </c>
      <c r="Q1313">
        <v>8.7999670968212893</v>
      </c>
    </row>
    <row r="1314" spans="1:17" x14ac:dyDescent="0.25">
      <c r="A1314" t="str">
        <f t="shared" ca="1" si="20"/>
        <v>CAQUETÁ;EL DONCELLO;JURIDICA</v>
      </c>
      <c r="B1314" t="str">
        <f ca="1">+IFERROR(_xlfn.XLOOKUP(C1314,DIVIPOLA!G:G,DIVIPOLA!F:F),C1314)</f>
        <v>CAQUETÁ</v>
      </c>
      <c r="C1314" t="s">
        <v>24</v>
      </c>
      <c r="D1314" t="s">
        <v>152</v>
      </c>
      <c r="E1314" t="s">
        <v>337</v>
      </c>
      <c r="F1314">
        <v>2</v>
      </c>
      <c r="G1314">
        <v>7.6923076923076934</v>
      </c>
      <c r="H1314">
        <v>0</v>
      </c>
      <c r="I1314">
        <v>0</v>
      </c>
      <c r="J1314">
        <v>0</v>
      </c>
      <c r="K1314">
        <v>1</v>
      </c>
      <c r="L1314">
        <v>2</v>
      </c>
      <c r="M1314">
        <v>5</v>
      </c>
      <c r="N1314">
        <v>0</v>
      </c>
      <c r="O1314">
        <v>0</v>
      </c>
      <c r="P1314">
        <v>3064100</v>
      </c>
      <c r="Q1314">
        <v>1.074337598169478</v>
      </c>
    </row>
    <row r="1315" spans="1:17" x14ac:dyDescent="0.25">
      <c r="A1315" t="str">
        <f t="shared" ca="1" si="20"/>
        <v>CAQUETÁ;FLORENCIA;JURIDICA</v>
      </c>
      <c r="B1315" t="str">
        <f ca="1">+IFERROR(_xlfn.XLOOKUP(C1315,DIVIPOLA!G:G,DIVIPOLA!F:F),C1315)</f>
        <v>CAQUETÁ</v>
      </c>
      <c r="C1315" t="s">
        <v>24</v>
      </c>
      <c r="D1315" t="s">
        <v>153</v>
      </c>
      <c r="E1315" t="s">
        <v>337</v>
      </c>
      <c r="F1315">
        <v>15</v>
      </c>
      <c r="G1315">
        <v>57.692307692307693</v>
      </c>
      <c r="H1315">
        <v>0</v>
      </c>
      <c r="I1315">
        <v>1</v>
      </c>
      <c r="J1315">
        <v>79</v>
      </c>
      <c r="K1315">
        <v>71</v>
      </c>
      <c r="L1315">
        <v>38</v>
      </c>
      <c r="M1315">
        <v>24</v>
      </c>
      <c r="N1315">
        <v>33</v>
      </c>
      <c r="O1315">
        <v>10</v>
      </c>
      <c r="P1315">
        <v>100562150</v>
      </c>
      <c r="Q1315">
        <v>35.259194770979668</v>
      </c>
    </row>
    <row r="1316" spans="1:17" x14ac:dyDescent="0.25">
      <c r="A1316" t="str">
        <f t="shared" ca="1" si="20"/>
        <v>CAQUETÁ;SAN VICENTE DEL CAGUÁN;JURIDICA</v>
      </c>
      <c r="B1316" t="str">
        <f ca="1">+IFERROR(_xlfn.XLOOKUP(C1316,DIVIPOLA!G:G,DIVIPOLA!F:F),C1316)</f>
        <v>CAQUETÁ</v>
      </c>
      <c r="C1316" t="s">
        <v>24</v>
      </c>
      <c r="D1316" t="s">
        <v>154</v>
      </c>
      <c r="E1316" t="s">
        <v>337</v>
      </c>
      <c r="F1316">
        <v>2</v>
      </c>
      <c r="G1316">
        <v>7.6923076923076934</v>
      </c>
      <c r="H1316">
        <v>0</v>
      </c>
      <c r="I1316">
        <v>0</v>
      </c>
      <c r="J1316">
        <v>95</v>
      </c>
      <c r="K1316">
        <v>169</v>
      </c>
      <c r="L1316">
        <v>16</v>
      </c>
      <c r="M1316">
        <v>9</v>
      </c>
      <c r="N1316">
        <v>9</v>
      </c>
      <c r="O1316">
        <v>24</v>
      </c>
      <c r="P1316">
        <v>144205100</v>
      </c>
      <c r="Q1316">
        <v>50.561326581309167</v>
      </c>
    </row>
    <row r="1317" spans="1:17" x14ac:dyDescent="0.25">
      <c r="A1317" t="str">
        <f t="shared" ca="1" si="20"/>
        <v>CASANARE;AGUAZUL;JURIDICA</v>
      </c>
      <c r="B1317" t="str">
        <f ca="1">+IFERROR(_xlfn.XLOOKUP(C1317,DIVIPOLA!G:G,DIVIPOLA!F:F),C1317)</f>
        <v>CASANARE</v>
      </c>
      <c r="C1317" t="s">
        <v>25</v>
      </c>
      <c r="D1317" t="s">
        <v>155</v>
      </c>
      <c r="E1317" t="s">
        <v>337</v>
      </c>
      <c r="F1317">
        <v>1</v>
      </c>
      <c r="G1317">
        <v>2.2727272727272729</v>
      </c>
      <c r="H1317">
        <v>0</v>
      </c>
      <c r="I1317">
        <v>0</v>
      </c>
      <c r="J1317">
        <v>3</v>
      </c>
      <c r="K1317">
        <v>0</v>
      </c>
      <c r="L1317">
        <v>4</v>
      </c>
      <c r="M1317">
        <v>0</v>
      </c>
      <c r="N1317">
        <v>4</v>
      </c>
      <c r="O1317">
        <v>2</v>
      </c>
      <c r="P1317">
        <v>3640000</v>
      </c>
      <c r="Q1317">
        <v>1.1076190344331069</v>
      </c>
    </row>
    <row r="1318" spans="1:17" x14ac:dyDescent="0.25">
      <c r="A1318" t="str">
        <f t="shared" ca="1" si="20"/>
        <v>CASANARE;MANÍ;JURIDICA</v>
      </c>
      <c r="B1318" t="str">
        <f ca="1">+IFERROR(_xlfn.XLOOKUP(C1318,DIVIPOLA!G:G,DIVIPOLA!F:F),C1318)</f>
        <v>CASANARE</v>
      </c>
      <c r="C1318" t="s">
        <v>25</v>
      </c>
      <c r="D1318" t="s">
        <v>156</v>
      </c>
      <c r="E1318" t="s">
        <v>337</v>
      </c>
      <c r="F1318">
        <v>1</v>
      </c>
      <c r="G1318">
        <v>2.2727272727272729</v>
      </c>
      <c r="H1318">
        <v>0</v>
      </c>
      <c r="I1318">
        <v>0</v>
      </c>
      <c r="J1318">
        <v>11</v>
      </c>
      <c r="K1318">
        <v>0</v>
      </c>
      <c r="L1318">
        <v>2</v>
      </c>
      <c r="M1318">
        <v>0</v>
      </c>
      <c r="N1318">
        <v>4</v>
      </c>
      <c r="O1318">
        <v>1</v>
      </c>
      <c r="P1318">
        <v>5915000</v>
      </c>
      <c r="Q1318">
        <v>1.799880930953798</v>
      </c>
    </row>
    <row r="1319" spans="1:17" x14ac:dyDescent="0.25">
      <c r="A1319" t="str">
        <f t="shared" ca="1" si="20"/>
        <v>CASANARE;MONTERREY;JURIDICA</v>
      </c>
      <c r="B1319" t="str">
        <f ca="1">+IFERROR(_xlfn.XLOOKUP(C1319,DIVIPOLA!G:G,DIVIPOLA!F:F),C1319)</f>
        <v>CASANARE</v>
      </c>
      <c r="C1319" t="s">
        <v>25</v>
      </c>
      <c r="D1319" t="s">
        <v>157</v>
      </c>
      <c r="E1319" t="s">
        <v>337</v>
      </c>
      <c r="F1319">
        <v>1</v>
      </c>
      <c r="G1319">
        <v>2.2727272727272729</v>
      </c>
      <c r="H1319">
        <v>0</v>
      </c>
      <c r="I1319">
        <v>0</v>
      </c>
      <c r="J1319">
        <v>1</v>
      </c>
      <c r="K1319">
        <v>0</v>
      </c>
      <c r="L1319">
        <v>0</v>
      </c>
      <c r="M1319">
        <v>0</v>
      </c>
      <c r="N1319">
        <v>0</v>
      </c>
      <c r="O1319">
        <v>1</v>
      </c>
      <c r="P1319">
        <v>715000</v>
      </c>
      <c r="Q1319">
        <v>0.21756802462078881</v>
      </c>
    </row>
    <row r="1320" spans="1:17" x14ac:dyDescent="0.25">
      <c r="A1320" t="str">
        <f t="shared" ca="1" si="20"/>
        <v>CASANARE;PORE;JURIDICA</v>
      </c>
      <c r="B1320" t="str">
        <f ca="1">+IFERROR(_xlfn.XLOOKUP(C1320,DIVIPOLA!G:G,DIVIPOLA!F:F),C1320)</f>
        <v>CASANARE</v>
      </c>
      <c r="C1320" t="s">
        <v>25</v>
      </c>
      <c r="D1320" t="s">
        <v>158</v>
      </c>
      <c r="E1320" t="s">
        <v>337</v>
      </c>
      <c r="F1320">
        <v>1</v>
      </c>
      <c r="G1320">
        <v>2.2727272727272729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8</v>
      </c>
      <c r="N1320">
        <v>0</v>
      </c>
      <c r="O1320">
        <v>0</v>
      </c>
      <c r="P1320">
        <v>3194100</v>
      </c>
      <c r="Q1320">
        <v>0.97193570271505125</v>
      </c>
    </row>
    <row r="1321" spans="1:17" x14ac:dyDescent="0.25">
      <c r="A1321" t="str">
        <f t="shared" ca="1" si="20"/>
        <v>CASANARE;VILLANUEVA;JURIDICA</v>
      </c>
      <c r="B1321" t="str">
        <f ca="1">+IFERROR(_xlfn.XLOOKUP(C1321,DIVIPOLA!G:G,DIVIPOLA!F:F),C1321)</f>
        <v>CASANARE</v>
      </c>
      <c r="C1321" t="s">
        <v>25</v>
      </c>
      <c r="D1321" t="s">
        <v>159</v>
      </c>
      <c r="E1321" t="s">
        <v>337</v>
      </c>
      <c r="F1321">
        <v>3</v>
      </c>
      <c r="G1321">
        <v>6.8181818181818166</v>
      </c>
      <c r="H1321">
        <v>3</v>
      </c>
      <c r="I1321">
        <v>0</v>
      </c>
      <c r="J1321">
        <v>15</v>
      </c>
      <c r="K1321">
        <v>11</v>
      </c>
      <c r="L1321">
        <v>0</v>
      </c>
      <c r="M1321">
        <v>0</v>
      </c>
      <c r="N1321">
        <v>4</v>
      </c>
      <c r="O1321">
        <v>0</v>
      </c>
      <c r="P1321">
        <v>13764400</v>
      </c>
      <c r="Q1321">
        <v>4.1883822630634766</v>
      </c>
    </row>
    <row r="1322" spans="1:17" x14ac:dyDescent="0.25">
      <c r="A1322" t="str">
        <f t="shared" ca="1" si="20"/>
        <v>CASANARE;YOPAL;JURIDICA</v>
      </c>
      <c r="B1322" t="str">
        <f ca="1">+IFERROR(_xlfn.XLOOKUP(C1322,DIVIPOLA!G:G,DIVIPOLA!F:F),C1322)</f>
        <v>CASANARE</v>
      </c>
      <c r="C1322" t="s">
        <v>25</v>
      </c>
      <c r="D1322" t="s">
        <v>160</v>
      </c>
      <c r="E1322" t="s">
        <v>337</v>
      </c>
      <c r="F1322">
        <v>32</v>
      </c>
      <c r="G1322">
        <v>72.727272727272734</v>
      </c>
      <c r="H1322">
        <v>7</v>
      </c>
      <c r="I1322">
        <v>1</v>
      </c>
      <c r="J1322">
        <v>146</v>
      </c>
      <c r="K1322">
        <v>130</v>
      </c>
      <c r="L1322">
        <v>190</v>
      </c>
      <c r="M1322">
        <v>138</v>
      </c>
      <c r="N1322">
        <v>145</v>
      </c>
      <c r="O1322">
        <v>64</v>
      </c>
      <c r="P1322">
        <v>289361150</v>
      </c>
      <c r="Q1322">
        <v>88.049977353146531</v>
      </c>
    </row>
    <row r="1323" spans="1:17" x14ac:dyDescent="0.25">
      <c r="A1323" t="str">
        <f t="shared" ca="1" si="20"/>
        <v>CAUCA;CALOTO;JURIDICA</v>
      </c>
      <c r="B1323" t="str">
        <f ca="1">+IFERROR(_xlfn.XLOOKUP(C1323,DIVIPOLA!G:G,DIVIPOLA!F:F),C1323)</f>
        <v>CAUCA</v>
      </c>
      <c r="C1323" t="s">
        <v>26</v>
      </c>
      <c r="D1323" t="s">
        <v>161</v>
      </c>
      <c r="E1323" t="s">
        <v>337</v>
      </c>
      <c r="F1323">
        <v>1</v>
      </c>
      <c r="G1323">
        <v>2.1739130434782612</v>
      </c>
      <c r="H1323">
        <v>0</v>
      </c>
      <c r="I1323">
        <v>0</v>
      </c>
      <c r="J1323">
        <v>4</v>
      </c>
      <c r="K1323">
        <v>0</v>
      </c>
      <c r="L1323">
        <v>11</v>
      </c>
      <c r="M1323">
        <v>0</v>
      </c>
      <c r="N1323">
        <v>1</v>
      </c>
      <c r="O1323">
        <v>0</v>
      </c>
      <c r="P1323">
        <v>4615000</v>
      </c>
      <c r="Q1323">
        <v>0.38982384080253202</v>
      </c>
    </row>
    <row r="1324" spans="1:17" x14ac:dyDescent="0.25">
      <c r="A1324" t="str">
        <f t="shared" ca="1" si="20"/>
        <v>CAUCA;FLORENCIA;JURIDICA</v>
      </c>
      <c r="B1324" t="str">
        <f ca="1">+IFERROR(_xlfn.XLOOKUP(C1324,DIVIPOLA!G:G,DIVIPOLA!F:F),C1324)</f>
        <v>CAUCA</v>
      </c>
      <c r="C1324" t="s">
        <v>26</v>
      </c>
      <c r="D1324" t="s">
        <v>153</v>
      </c>
      <c r="E1324" t="s">
        <v>337</v>
      </c>
      <c r="F1324">
        <v>5</v>
      </c>
      <c r="G1324">
        <v>10.869565217391299</v>
      </c>
      <c r="H1324">
        <v>0</v>
      </c>
      <c r="I1324">
        <v>0</v>
      </c>
      <c r="J1324">
        <v>59</v>
      </c>
      <c r="K1324">
        <v>52</v>
      </c>
      <c r="L1324">
        <v>29</v>
      </c>
      <c r="M1324">
        <v>60</v>
      </c>
      <c r="N1324">
        <v>216</v>
      </c>
      <c r="O1324">
        <v>84</v>
      </c>
      <c r="P1324">
        <v>155146225</v>
      </c>
      <c r="Q1324">
        <v>13.10502650390332</v>
      </c>
    </row>
    <row r="1325" spans="1:17" x14ac:dyDescent="0.25">
      <c r="A1325" t="str">
        <f t="shared" ca="1" si="20"/>
        <v>CAUCA;PIENDAMÓ - TUNÍA;JURIDICA</v>
      </c>
      <c r="B1325" t="str">
        <f ca="1">+IFERROR(_xlfn.XLOOKUP(C1325,DIVIPOLA!G:G,DIVIPOLA!F:F),C1325)</f>
        <v>CAUCA</v>
      </c>
      <c r="C1325" t="s">
        <v>26</v>
      </c>
      <c r="D1325" t="s">
        <v>162</v>
      </c>
      <c r="E1325" t="s">
        <v>337</v>
      </c>
      <c r="F1325">
        <v>3</v>
      </c>
      <c r="G1325">
        <v>6.5217391304347823</v>
      </c>
      <c r="H1325">
        <v>0</v>
      </c>
      <c r="I1325">
        <v>0</v>
      </c>
      <c r="J1325">
        <v>12</v>
      </c>
      <c r="K1325">
        <v>7</v>
      </c>
      <c r="L1325">
        <v>15</v>
      </c>
      <c r="M1325">
        <v>2</v>
      </c>
      <c r="N1325">
        <v>0</v>
      </c>
      <c r="O1325">
        <v>1</v>
      </c>
      <c r="P1325">
        <v>13325000</v>
      </c>
      <c r="Q1325">
        <v>1.1255477093594231</v>
      </c>
    </row>
    <row r="1326" spans="1:17" x14ac:dyDescent="0.25">
      <c r="A1326" t="str">
        <f t="shared" ca="1" si="20"/>
        <v>CAUCA;POPAYÁN;JURIDICA</v>
      </c>
      <c r="B1326" t="str">
        <f ca="1">+IFERROR(_xlfn.XLOOKUP(C1326,DIVIPOLA!G:G,DIVIPOLA!F:F),C1326)</f>
        <v>CAUCA</v>
      </c>
      <c r="C1326" t="s">
        <v>26</v>
      </c>
      <c r="D1326" t="s">
        <v>163</v>
      </c>
      <c r="E1326" t="s">
        <v>337</v>
      </c>
      <c r="F1326">
        <v>24</v>
      </c>
      <c r="G1326">
        <v>52.173913043478258</v>
      </c>
      <c r="H1326">
        <v>5</v>
      </c>
      <c r="I1326">
        <v>0</v>
      </c>
      <c r="J1326">
        <v>464</v>
      </c>
      <c r="K1326">
        <v>375</v>
      </c>
      <c r="L1326">
        <v>624</v>
      </c>
      <c r="M1326">
        <v>206</v>
      </c>
      <c r="N1326">
        <v>859</v>
      </c>
      <c r="O1326">
        <v>267</v>
      </c>
      <c r="P1326">
        <v>899393625</v>
      </c>
      <c r="Q1326">
        <v>75.970764310035136</v>
      </c>
    </row>
    <row r="1327" spans="1:17" x14ac:dyDescent="0.25">
      <c r="A1327" t="str">
        <f t="shared" ca="1" si="20"/>
        <v>CAUCA;PUERTO TEJADA;JURIDICA</v>
      </c>
      <c r="B1327" t="str">
        <f ca="1">+IFERROR(_xlfn.XLOOKUP(C1327,DIVIPOLA!G:G,DIVIPOLA!F:F),C1327)</f>
        <v>CAUCA</v>
      </c>
      <c r="C1327" t="s">
        <v>26</v>
      </c>
      <c r="D1327" t="s">
        <v>164</v>
      </c>
      <c r="E1327" t="s">
        <v>337</v>
      </c>
      <c r="F1327">
        <v>1</v>
      </c>
      <c r="G1327">
        <v>2.1739130434782612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27</v>
      </c>
      <c r="P1327">
        <v>8960250</v>
      </c>
      <c r="Q1327">
        <v>0.75686220358632439</v>
      </c>
    </row>
    <row r="1328" spans="1:17" x14ac:dyDescent="0.25">
      <c r="A1328" t="str">
        <f t="shared" ca="1" si="20"/>
        <v>CAUCA;SANTANDER DE QUILICHAO;JURIDICA</v>
      </c>
      <c r="B1328" t="str">
        <f ca="1">+IFERROR(_xlfn.XLOOKUP(C1328,DIVIPOLA!G:G,DIVIPOLA!F:F),C1328)</f>
        <v>CAUCA</v>
      </c>
      <c r="C1328" t="s">
        <v>26</v>
      </c>
      <c r="D1328" t="s">
        <v>165</v>
      </c>
      <c r="E1328" t="s">
        <v>337</v>
      </c>
      <c r="F1328">
        <v>3</v>
      </c>
      <c r="G1328">
        <v>6.5217391304347823</v>
      </c>
      <c r="H1328">
        <v>0</v>
      </c>
      <c r="I1328">
        <v>0</v>
      </c>
      <c r="J1328">
        <v>10</v>
      </c>
      <c r="K1328">
        <v>19</v>
      </c>
      <c r="L1328">
        <v>5</v>
      </c>
      <c r="M1328">
        <v>0</v>
      </c>
      <c r="N1328">
        <v>3</v>
      </c>
      <c r="O1328">
        <v>28</v>
      </c>
      <c r="P1328">
        <v>25969125</v>
      </c>
      <c r="Q1328">
        <v>2.1935826760088961</v>
      </c>
    </row>
    <row r="1329" spans="1:17" x14ac:dyDescent="0.25">
      <c r="A1329" t="str">
        <f t="shared" ca="1" si="20"/>
        <v>CAUCA;VILLA RICA;JURIDICA</v>
      </c>
      <c r="B1329" t="str">
        <f ca="1">+IFERROR(_xlfn.XLOOKUP(C1329,DIVIPOLA!G:G,DIVIPOLA!F:F),C1329)</f>
        <v>CAUCA</v>
      </c>
      <c r="C1329" t="s">
        <v>26</v>
      </c>
      <c r="D1329" t="s">
        <v>166</v>
      </c>
      <c r="E1329" t="s">
        <v>337</v>
      </c>
      <c r="F1329">
        <v>3</v>
      </c>
      <c r="G1329">
        <v>6.5217391304347823</v>
      </c>
      <c r="H1329">
        <v>0</v>
      </c>
      <c r="I1329">
        <v>0</v>
      </c>
      <c r="J1329">
        <v>50</v>
      </c>
      <c r="K1329">
        <v>41</v>
      </c>
      <c r="L1329">
        <v>0</v>
      </c>
      <c r="M1329">
        <v>1</v>
      </c>
      <c r="N1329">
        <v>2</v>
      </c>
      <c r="O1329">
        <v>8</v>
      </c>
      <c r="P1329">
        <v>45391775</v>
      </c>
      <c r="Q1329">
        <v>3.834191998124453</v>
      </c>
    </row>
    <row r="1330" spans="1:17" x14ac:dyDescent="0.25">
      <c r="A1330" t="str">
        <f t="shared" ca="1" si="20"/>
        <v>CESAR;AGUACHICA;JURIDICA</v>
      </c>
      <c r="B1330" t="str">
        <f ca="1">+IFERROR(_xlfn.XLOOKUP(C1330,DIVIPOLA!G:G,DIVIPOLA!F:F),C1330)</f>
        <v>CESAR</v>
      </c>
      <c r="C1330" t="s">
        <v>27</v>
      </c>
      <c r="D1330" t="s">
        <v>167</v>
      </c>
      <c r="E1330" t="s">
        <v>337</v>
      </c>
      <c r="F1330">
        <v>5</v>
      </c>
      <c r="G1330">
        <v>11.627906976744191</v>
      </c>
      <c r="H1330">
        <v>0</v>
      </c>
      <c r="I1330">
        <v>0</v>
      </c>
      <c r="J1330">
        <v>27</v>
      </c>
      <c r="K1330">
        <v>6</v>
      </c>
      <c r="L1330">
        <v>12</v>
      </c>
      <c r="M1330">
        <v>3</v>
      </c>
      <c r="N1330">
        <v>23</v>
      </c>
      <c r="O1330">
        <v>11</v>
      </c>
      <c r="P1330">
        <v>26586625</v>
      </c>
      <c r="Q1330">
        <v>3.89907262079356</v>
      </c>
    </row>
    <row r="1331" spans="1:17" x14ac:dyDescent="0.25">
      <c r="A1331" t="str">
        <f t="shared" ca="1" si="20"/>
        <v>CESAR;CHIRIGUANÁ;JURIDICA</v>
      </c>
      <c r="B1331" t="str">
        <f ca="1">+IFERROR(_xlfn.XLOOKUP(C1331,DIVIPOLA!G:G,DIVIPOLA!F:F),C1331)</f>
        <v>CESAR</v>
      </c>
      <c r="C1331" t="s">
        <v>27</v>
      </c>
      <c r="D1331" t="s">
        <v>168</v>
      </c>
      <c r="E1331" t="s">
        <v>337</v>
      </c>
      <c r="F1331">
        <v>1</v>
      </c>
      <c r="G1331">
        <v>2.3255813953488369</v>
      </c>
      <c r="H1331">
        <v>0</v>
      </c>
      <c r="I1331">
        <v>0</v>
      </c>
      <c r="J1331">
        <v>1</v>
      </c>
      <c r="K1331">
        <v>3</v>
      </c>
      <c r="L1331">
        <v>0</v>
      </c>
      <c r="M1331">
        <v>0</v>
      </c>
      <c r="N1331">
        <v>0</v>
      </c>
      <c r="O1331">
        <v>0</v>
      </c>
      <c r="P1331">
        <v>1950000</v>
      </c>
      <c r="Q1331">
        <v>0.28597806643556462</v>
      </c>
    </row>
    <row r="1332" spans="1:17" x14ac:dyDescent="0.25">
      <c r="A1332" t="str">
        <f t="shared" ca="1" si="20"/>
        <v>CESAR;LA PAZ;JURIDICA</v>
      </c>
      <c r="B1332" t="str">
        <f ca="1">+IFERROR(_xlfn.XLOOKUP(C1332,DIVIPOLA!G:G,DIVIPOLA!F:F),C1332)</f>
        <v>CESAR</v>
      </c>
      <c r="C1332" t="s">
        <v>27</v>
      </c>
      <c r="D1332" t="s">
        <v>169</v>
      </c>
      <c r="E1332" t="s">
        <v>337</v>
      </c>
      <c r="F1332">
        <v>1</v>
      </c>
      <c r="G1332">
        <v>2.3255813953488369</v>
      </c>
      <c r="H1332">
        <v>0</v>
      </c>
      <c r="I1332">
        <v>0</v>
      </c>
      <c r="J1332">
        <v>23</v>
      </c>
      <c r="K1332">
        <v>16</v>
      </c>
      <c r="L1332">
        <v>10</v>
      </c>
      <c r="M1332">
        <v>4</v>
      </c>
      <c r="N1332">
        <v>8</v>
      </c>
      <c r="O1332">
        <v>4</v>
      </c>
      <c r="P1332">
        <v>24310000</v>
      </c>
      <c r="Q1332">
        <v>3.5651932282300391</v>
      </c>
    </row>
    <row r="1333" spans="1:17" x14ac:dyDescent="0.25">
      <c r="A1333" t="str">
        <f t="shared" ca="1" si="20"/>
        <v>CESAR;SAN MARTÍN;JURIDICA</v>
      </c>
      <c r="B1333" t="str">
        <f ca="1">+IFERROR(_xlfn.XLOOKUP(C1333,DIVIPOLA!G:G,DIVIPOLA!F:F),C1333)</f>
        <v>CESAR</v>
      </c>
      <c r="C1333" t="s">
        <v>27</v>
      </c>
      <c r="D1333" t="s">
        <v>170</v>
      </c>
      <c r="E1333" t="s">
        <v>337</v>
      </c>
      <c r="F1333">
        <v>2</v>
      </c>
      <c r="G1333">
        <v>4.6511627906976747</v>
      </c>
      <c r="H1333">
        <v>0</v>
      </c>
      <c r="I1333">
        <v>0</v>
      </c>
      <c r="J1333">
        <v>3</v>
      </c>
      <c r="K1333">
        <v>13</v>
      </c>
      <c r="L1333">
        <v>1</v>
      </c>
      <c r="M1333">
        <v>4</v>
      </c>
      <c r="N1333">
        <v>2</v>
      </c>
      <c r="O1333">
        <v>1</v>
      </c>
      <c r="P1333">
        <v>10909600</v>
      </c>
      <c r="Q1333">
        <v>1.5999519556848389</v>
      </c>
    </row>
    <row r="1334" spans="1:17" x14ac:dyDescent="0.25">
      <c r="A1334" t="str">
        <f t="shared" ca="1" si="20"/>
        <v>CESAR;VALLEDUPAR;JURIDICA</v>
      </c>
      <c r="B1334" t="str">
        <f ca="1">+IFERROR(_xlfn.XLOOKUP(C1334,DIVIPOLA!G:G,DIVIPOLA!F:F),C1334)</f>
        <v>CESAR</v>
      </c>
      <c r="C1334" t="s">
        <v>27</v>
      </c>
      <c r="D1334" t="s">
        <v>171</v>
      </c>
      <c r="E1334" t="s">
        <v>337</v>
      </c>
      <c r="F1334">
        <v>29</v>
      </c>
      <c r="G1334">
        <v>67.441860465116278</v>
      </c>
      <c r="H1334">
        <v>5</v>
      </c>
      <c r="I1334">
        <v>2</v>
      </c>
      <c r="J1334">
        <v>374</v>
      </c>
      <c r="K1334">
        <v>491</v>
      </c>
      <c r="L1334">
        <v>173</v>
      </c>
      <c r="M1334">
        <v>166</v>
      </c>
      <c r="N1334">
        <v>221</v>
      </c>
      <c r="O1334">
        <v>154</v>
      </c>
      <c r="P1334">
        <v>611837200</v>
      </c>
      <c r="Q1334">
        <v>89.729240732999912</v>
      </c>
    </row>
    <row r="1335" spans="1:17" x14ac:dyDescent="0.25">
      <c r="A1335" t="str">
        <f t="shared" ca="1" si="20"/>
        <v>CHOCÓ;QUIBDÓ;JURIDICA</v>
      </c>
      <c r="B1335" t="str">
        <f ca="1">+IFERROR(_xlfn.XLOOKUP(C1335,DIVIPOLA!G:G,DIVIPOLA!F:F),C1335)</f>
        <v>CHOCÓ</v>
      </c>
      <c r="C1335" t="s">
        <v>28</v>
      </c>
      <c r="D1335" t="s">
        <v>172</v>
      </c>
      <c r="E1335" t="s">
        <v>337</v>
      </c>
      <c r="F1335">
        <v>1</v>
      </c>
      <c r="G1335">
        <v>33.333333333333329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4</v>
      </c>
      <c r="N1335">
        <v>0</v>
      </c>
      <c r="O1335">
        <v>0</v>
      </c>
      <c r="P1335">
        <v>1708200</v>
      </c>
      <c r="Q1335">
        <v>35.379644588045231</v>
      </c>
    </row>
    <row r="1336" spans="1:17" x14ac:dyDescent="0.25">
      <c r="A1336" t="str">
        <f t="shared" ca="1" si="20"/>
        <v>CUNDINAMARCA;CAJICÁ;JURIDICA</v>
      </c>
      <c r="B1336" t="str">
        <f ca="1">+IFERROR(_xlfn.XLOOKUP(C1336,DIVIPOLA!G:G,DIVIPOLA!F:F),C1336)</f>
        <v>CUNDINAMARCA</v>
      </c>
      <c r="C1336" t="s">
        <v>29</v>
      </c>
      <c r="D1336" t="s">
        <v>173</v>
      </c>
      <c r="E1336" t="s">
        <v>337</v>
      </c>
      <c r="F1336">
        <v>31</v>
      </c>
      <c r="G1336">
        <v>7.9691516709511561</v>
      </c>
      <c r="H1336">
        <v>3</v>
      </c>
      <c r="I1336">
        <v>0</v>
      </c>
      <c r="J1336">
        <v>154</v>
      </c>
      <c r="K1336">
        <v>52</v>
      </c>
      <c r="L1336">
        <v>99</v>
      </c>
      <c r="M1336">
        <v>13</v>
      </c>
      <c r="N1336">
        <v>79</v>
      </c>
      <c r="O1336">
        <v>19</v>
      </c>
      <c r="P1336">
        <v>142664275</v>
      </c>
      <c r="Q1336">
        <v>1.389538602416662</v>
      </c>
    </row>
    <row r="1337" spans="1:17" x14ac:dyDescent="0.25">
      <c r="A1337" t="str">
        <f t="shared" ca="1" si="20"/>
        <v>CUNDINAMARCA;CARMEN DE CARUPA;JURIDICA</v>
      </c>
      <c r="B1337" t="str">
        <f ca="1">+IFERROR(_xlfn.XLOOKUP(C1337,DIVIPOLA!G:G,DIVIPOLA!F:F),C1337)</f>
        <v>CUNDINAMARCA</v>
      </c>
      <c r="C1337" t="s">
        <v>29</v>
      </c>
      <c r="D1337" t="s">
        <v>174</v>
      </c>
      <c r="E1337" t="s">
        <v>337</v>
      </c>
      <c r="F1337">
        <v>1</v>
      </c>
      <c r="G1337">
        <v>0.25706940874035988</v>
      </c>
      <c r="H1337">
        <v>0</v>
      </c>
      <c r="I1337">
        <v>0</v>
      </c>
      <c r="J1337">
        <v>1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390000</v>
      </c>
      <c r="Q1337">
        <v>3.7985687372854779E-3</v>
      </c>
    </row>
    <row r="1338" spans="1:17" x14ac:dyDescent="0.25">
      <c r="A1338" t="str">
        <f t="shared" ca="1" si="20"/>
        <v>CUNDINAMARCA;CHÍA;JURIDICA</v>
      </c>
      <c r="B1338" t="str">
        <f ca="1">+IFERROR(_xlfn.XLOOKUP(C1338,DIVIPOLA!G:G,DIVIPOLA!F:F),C1338)</f>
        <v>CUNDINAMARCA</v>
      </c>
      <c r="C1338" t="s">
        <v>29</v>
      </c>
      <c r="D1338" t="s">
        <v>175</v>
      </c>
      <c r="E1338" t="s">
        <v>337</v>
      </c>
      <c r="F1338">
        <v>36</v>
      </c>
      <c r="G1338">
        <v>9.2544987146529554</v>
      </c>
      <c r="H1338">
        <v>7</v>
      </c>
      <c r="I1338">
        <v>0</v>
      </c>
      <c r="J1338">
        <v>1649</v>
      </c>
      <c r="K1338">
        <v>474</v>
      </c>
      <c r="L1338">
        <v>783</v>
      </c>
      <c r="M1338">
        <v>183</v>
      </c>
      <c r="N1338">
        <v>646</v>
      </c>
      <c r="O1338">
        <v>245</v>
      </c>
      <c r="P1338">
        <v>1417255125</v>
      </c>
      <c r="Q1338">
        <v>13.80395130918621</v>
      </c>
    </row>
    <row r="1339" spans="1:17" x14ac:dyDescent="0.25">
      <c r="A1339" t="str">
        <f t="shared" ca="1" si="20"/>
        <v>CUNDINAMARCA;COGUA;JURIDICA</v>
      </c>
      <c r="B1339" t="str">
        <f ca="1">+IFERROR(_xlfn.XLOOKUP(C1339,DIVIPOLA!G:G,DIVIPOLA!F:F),C1339)</f>
        <v>CUNDINAMARCA</v>
      </c>
      <c r="C1339" t="s">
        <v>29</v>
      </c>
      <c r="D1339" t="s">
        <v>176</v>
      </c>
      <c r="E1339" t="s">
        <v>337</v>
      </c>
      <c r="F1339">
        <v>2</v>
      </c>
      <c r="G1339">
        <v>0.51413881748071977</v>
      </c>
      <c r="H1339">
        <v>0</v>
      </c>
      <c r="I1339">
        <v>0</v>
      </c>
      <c r="J1339">
        <v>8</v>
      </c>
      <c r="K1339">
        <v>4</v>
      </c>
      <c r="L1339">
        <v>1</v>
      </c>
      <c r="M1339">
        <v>0</v>
      </c>
      <c r="N1339">
        <v>0</v>
      </c>
      <c r="O1339">
        <v>0</v>
      </c>
      <c r="P1339">
        <v>5781100</v>
      </c>
      <c r="Q1339">
        <v>5.6307450582361737E-2</v>
      </c>
    </row>
    <row r="1340" spans="1:17" x14ac:dyDescent="0.25">
      <c r="A1340" t="str">
        <f t="shared" ca="1" si="20"/>
        <v>CUNDINAMARCA;COTA;JURIDICA</v>
      </c>
      <c r="B1340" t="str">
        <f ca="1">+IFERROR(_xlfn.XLOOKUP(C1340,DIVIPOLA!G:G,DIVIPOLA!F:F),C1340)</f>
        <v>CUNDINAMARCA</v>
      </c>
      <c r="C1340" t="s">
        <v>29</v>
      </c>
      <c r="D1340" t="s">
        <v>177</v>
      </c>
      <c r="E1340" t="s">
        <v>337</v>
      </c>
      <c r="F1340">
        <v>66</v>
      </c>
      <c r="G1340">
        <v>16.966580976863749</v>
      </c>
      <c r="H1340">
        <v>0</v>
      </c>
      <c r="I1340">
        <v>0</v>
      </c>
      <c r="J1340">
        <v>1319</v>
      </c>
      <c r="K1340">
        <v>499</v>
      </c>
      <c r="L1340">
        <v>519</v>
      </c>
      <c r="M1340">
        <v>133</v>
      </c>
      <c r="N1340">
        <v>350</v>
      </c>
      <c r="O1340">
        <v>94</v>
      </c>
      <c r="P1340">
        <v>1075431500</v>
      </c>
      <c r="Q1340">
        <v>10.47461660254366</v>
      </c>
    </row>
    <row r="1341" spans="1:17" x14ac:dyDescent="0.25">
      <c r="A1341" t="str">
        <f t="shared" ca="1" si="20"/>
        <v>CUNDINAMARCA;EL ROSAL;JURIDICA</v>
      </c>
      <c r="B1341" t="str">
        <f ca="1">+IFERROR(_xlfn.XLOOKUP(C1341,DIVIPOLA!G:G,DIVIPOLA!F:F),C1341)</f>
        <v>CUNDINAMARCA</v>
      </c>
      <c r="C1341" t="s">
        <v>29</v>
      </c>
      <c r="D1341" t="s">
        <v>178</v>
      </c>
      <c r="E1341" t="s">
        <v>337</v>
      </c>
      <c r="F1341">
        <v>2</v>
      </c>
      <c r="G1341">
        <v>0.51413881748071977</v>
      </c>
      <c r="H1341">
        <v>0</v>
      </c>
      <c r="I1341">
        <v>0</v>
      </c>
      <c r="J1341">
        <v>16</v>
      </c>
      <c r="K1341">
        <v>0</v>
      </c>
      <c r="L1341">
        <v>4</v>
      </c>
      <c r="M1341">
        <v>0</v>
      </c>
      <c r="N1341">
        <v>16</v>
      </c>
      <c r="O1341">
        <v>0</v>
      </c>
      <c r="P1341">
        <v>10566725</v>
      </c>
      <c r="Q1341">
        <v>0.10291905446280231</v>
      </c>
    </row>
    <row r="1342" spans="1:17" x14ac:dyDescent="0.25">
      <c r="A1342" t="str">
        <f t="shared" ca="1" si="20"/>
        <v>CUNDINAMARCA;FACATATIVÁ;JURIDICA</v>
      </c>
      <c r="B1342" t="str">
        <f ca="1">+IFERROR(_xlfn.XLOOKUP(C1342,DIVIPOLA!G:G,DIVIPOLA!F:F),C1342)</f>
        <v>CUNDINAMARCA</v>
      </c>
      <c r="C1342" t="s">
        <v>29</v>
      </c>
      <c r="D1342" t="s">
        <v>179</v>
      </c>
      <c r="E1342" t="s">
        <v>337</v>
      </c>
      <c r="F1342">
        <v>18</v>
      </c>
      <c r="G1342">
        <v>4.6272493573264777</v>
      </c>
      <c r="H1342">
        <v>0</v>
      </c>
      <c r="I1342">
        <v>0</v>
      </c>
      <c r="J1342">
        <v>1921</v>
      </c>
      <c r="K1342">
        <v>803</v>
      </c>
      <c r="L1342">
        <v>855</v>
      </c>
      <c r="M1342">
        <v>216</v>
      </c>
      <c r="N1342">
        <v>389</v>
      </c>
      <c r="O1342">
        <v>35</v>
      </c>
      <c r="P1342">
        <v>1577143100</v>
      </c>
      <c r="Q1342">
        <v>15.361247368937191</v>
      </c>
    </row>
    <row r="1343" spans="1:17" x14ac:dyDescent="0.25">
      <c r="A1343" t="str">
        <f t="shared" ca="1" si="20"/>
        <v>CUNDINAMARCA;FUNZA;JURIDICA</v>
      </c>
      <c r="B1343" t="str">
        <f ca="1">+IFERROR(_xlfn.XLOOKUP(C1343,DIVIPOLA!G:G,DIVIPOLA!F:F),C1343)</f>
        <v>CUNDINAMARCA</v>
      </c>
      <c r="C1343" t="s">
        <v>29</v>
      </c>
      <c r="D1343" t="s">
        <v>180</v>
      </c>
      <c r="E1343" t="s">
        <v>337</v>
      </c>
      <c r="F1343">
        <v>27</v>
      </c>
      <c r="G1343">
        <v>6.9408740359897179</v>
      </c>
      <c r="H1343">
        <v>0</v>
      </c>
      <c r="I1343">
        <v>4</v>
      </c>
      <c r="J1343">
        <v>1406</v>
      </c>
      <c r="K1343">
        <v>671</v>
      </c>
      <c r="L1343">
        <v>1261</v>
      </c>
      <c r="M1343">
        <v>467</v>
      </c>
      <c r="N1343">
        <v>419</v>
      </c>
      <c r="O1343">
        <v>61</v>
      </c>
      <c r="P1343">
        <v>1546595375</v>
      </c>
      <c r="Q1343">
        <v>15.063714976167461</v>
      </c>
    </row>
    <row r="1344" spans="1:17" x14ac:dyDescent="0.25">
      <c r="A1344" t="str">
        <f t="shared" ca="1" si="20"/>
        <v>CUNDINAMARCA;FUSAGASUGÁ;JURIDICA</v>
      </c>
      <c r="B1344" t="str">
        <f ca="1">+IFERROR(_xlfn.XLOOKUP(C1344,DIVIPOLA!G:G,DIVIPOLA!F:F),C1344)</f>
        <v>CUNDINAMARCA</v>
      </c>
      <c r="C1344" t="s">
        <v>29</v>
      </c>
      <c r="D1344" t="s">
        <v>181</v>
      </c>
      <c r="E1344" t="s">
        <v>337</v>
      </c>
      <c r="F1344">
        <v>6</v>
      </c>
      <c r="G1344">
        <v>1.5424164524421591</v>
      </c>
      <c r="H1344">
        <v>0</v>
      </c>
      <c r="I1344">
        <v>0</v>
      </c>
      <c r="J1344">
        <v>8</v>
      </c>
      <c r="K1344">
        <v>13</v>
      </c>
      <c r="L1344">
        <v>21</v>
      </c>
      <c r="M1344">
        <v>0</v>
      </c>
      <c r="N1344">
        <v>10</v>
      </c>
      <c r="O1344">
        <v>7</v>
      </c>
      <c r="P1344">
        <v>19565000</v>
      </c>
      <c r="Q1344">
        <v>0.1905615316538215</v>
      </c>
    </row>
    <row r="1345" spans="1:17" x14ac:dyDescent="0.25">
      <c r="A1345" t="str">
        <f t="shared" ca="1" si="20"/>
        <v>CUNDINAMARCA;FÓMEQUE;JURIDICA</v>
      </c>
      <c r="B1345" t="str">
        <f ca="1">+IFERROR(_xlfn.XLOOKUP(C1345,DIVIPOLA!G:G,DIVIPOLA!F:F),C1345)</f>
        <v>CUNDINAMARCA</v>
      </c>
      <c r="C1345" t="s">
        <v>29</v>
      </c>
      <c r="D1345" t="s">
        <v>182</v>
      </c>
      <c r="E1345" t="s">
        <v>337</v>
      </c>
      <c r="F1345">
        <v>4</v>
      </c>
      <c r="G1345">
        <v>1.02827763496144</v>
      </c>
      <c r="H1345">
        <v>0</v>
      </c>
      <c r="I1345">
        <v>0</v>
      </c>
      <c r="J1345">
        <v>35</v>
      </c>
      <c r="K1345">
        <v>59</v>
      </c>
      <c r="L1345">
        <v>0</v>
      </c>
      <c r="M1345">
        <v>24</v>
      </c>
      <c r="N1345">
        <v>14</v>
      </c>
      <c r="O1345">
        <v>26</v>
      </c>
      <c r="P1345">
        <v>66247025</v>
      </c>
      <c r="Q1345">
        <v>0.64524071308505004</v>
      </c>
    </row>
    <row r="1346" spans="1:17" x14ac:dyDescent="0.25">
      <c r="A1346" t="str">
        <f t="shared" ca="1" si="20"/>
        <v>CUNDINAMARCA;GACHANCIPÁ;JURIDICA</v>
      </c>
      <c r="B1346" t="str">
        <f ca="1">+IFERROR(_xlfn.XLOOKUP(C1346,DIVIPOLA!G:G,DIVIPOLA!F:F),C1346)</f>
        <v>CUNDINAMARCA</v>
      </c>
      <c r="C1346" t="s">
        <v>29</v>
      </c>
      <c r="D1346" t="s">
        <v>183</v>
      </c>
      <c r="E1346" t="s">
        <v>337</v>
      </c>
      <c r="F1346">
        <v>2</v>
      </c>
      <c r="G1346">
        <v>0.51413881748071977</v>
      </c>
      <c r="H1346">
        <v>0</v>
      </c>
      <c r="I1346">
        <v>0</v>
      </c>
      <c r="J1346">
        <v>14</v>
      </c>
      <c r="K1346">
        <v>1</v>
      </c>
      <c r="L1346">
        <v>6</v>
      </c>
      <c r="M1346">
        <v>0</v>
      </c>
      <c r="N1346">
        <v>10</v>
      </c>
      <c r="O1346">
        <v>0</v>
      </c>
      <c r="P1346">
        <v>10206300</v>
      </c>
      <c r="Q1346">
        <v>9.9408543854760972E-2</v>
      </c>
    </row>
    <row r="1347" spans="1:17" x14ac:dyDescent="0.25">
      <c r="A1347" t="str">
        <f t="shared" ref="A1347:A1410" ca="1" si="21">B1347&amp;";"&amp;D1347&amp;";"&amp;E1347</f>
        <v>CUNDINAMARCA;GIRARDOT;JURIDICA</v>
      </c>
      <c r="B1347" t="str">
        <f ca="1">+IFERROR(_xlfn.XLOOKUP(C1347,DIVIPOLA!G:G,DIVIPOLA!F:F),C1347)</f>
        <v>CUNDINAMARCA</v>
      </c>
      <c r="C1347" t="s">
        <v>29</v>
      </c>
      <c r="D1347" t="s">
        <v>184</v>
      </c>
      <c r="E1347" t="s">
        <v>337</v>
      </c>
      <c r="F1347">
        <v>8</v>
      </c>
      <c r="G1347">
        <v>2.0565552699228791</v>
      </c>
      <c r="H1347">
        <v>0</v>
      </c>
      <c r="I1347">
        <v>1</v>
      </c>
      <c r="J1347">
        <v>362</v>
      </c>
      <c r="K1347">
        <v>213</v>
      </c>
      <c r="L1347">
        <v>34</v>
      </c>
      <c r="M1347">
        <v>19</v>
      </c>
      <c r="N1347">
        <v>2</v>
      </c>
      <c r="O1347">
        <v>0</v>
      </c>
      <c r="P1347">
        <v>271999325</v>
      </c>
      <c r="Q1347">
        <v>2.6492516218147499</v>
      </c>
    </row>
    <row r="1348" spans="1:17" x14ac:dyDescent="0.25">
      <c r="A1348" t="str">
        <f t="shared" ca="1" si="21"/>
        <v>CUNDINAMARCA;GUADUAS;JURIDICA</v>
      </c>
      <c r="B1348" t="str">
        <f ca="1">+IFERROR(_xlfn.XLOOKUP(C1348,DIVIPOLA!G:G,DIVIPOLA!F:F),C1348)</f>
        <v>CUNDINAMARCA</v>
      </c>
      <c r="C1348" t="s">
        <v>29</v>
      </c>
      <c r="D1348" t="s">
        <v>186</v>
      </c>
      <c r="E1348" t="s">
        <v>337</v>
      </c>
      <c r="F1348">
        <v>2</v>
      </c>
      <c r="G1348">
        <v>0.51413881748071977</v>
      </c>
      <c r="H1348">
        <v>0</v>
      </c>
      <c r="I1348">
        <v>0</v>
      </c>
      <c r="J1348">
        <v>0</v>
      </c>
      <c r="K1348">
        <v>0</v>
      </c>
      <c r="L1348">
        <v>2</v>
      </c>
      <c r="M1348">
        <v>2</v>
      </c>
      <c r="N1348">
        <v>1</v>
      </c>
      <c r="O1348">
        <v>0</v>
      </c>
      <c r="P1348">
        <v>1513525</v>
      </c>
      <c r="Q1348">
        <v>1.4741612174615389E-2</v>
      </c>
    </row>
    <row r="1349" spans="1:17" x14ac:dyDescent="0.25">
      <c r="A1349" t="str">
        <f t="shared" ca="1" si="21"/>
        <v>CUNDINAMARCA;GUASCA;JURIDICA</v>
      </c>
      <c r="B1349" t="str">
        <f ca="1">+IFERROR(_xlfn.XLOOKUP(C1349,DIVIPOLA!G:G,DIVIPOLA!F:F),C1349)</f>
        <v>CUNDINAMARCA</v>
      </c>
      <c r="C1349" t="s">
        <v>29</v>
      </c>
      <c r="D1349" t="s">
        <v>187</v>
      </c>
      <c r="E1349" t="s">
        <v>337</v>
      </c>
      <c r="F1349">
        <v>2</v>
      </c>
      <c r="G1349">
        <v>0.51413881748071977</v>
      </c>
      <c r="H1349">
        <v>0</v>
      </c>
      <c r="I1349">
        <v>0</v>
      </c>
      <c r="J1349">
        <v>20</v>
      </c>
      <c r="K1349">
        <v>8</v>
      </c>
      <c r="L1349">
        <v>3</v>
      </c>
      <c r="M1349">
        <v>0</v>
      </c>
      <c r="N1349">
        <v>3</v>
      </c>
      <c r="O1349">
        <v>0</v>
      </c>
      <c r="P1349">
        <v>13979550</v>
      </c>
      <c r="Q1349">
        <v>0.13615969638799799</v>
      </c>
    </row>
    <row r="1350" spans="1:17" x14ac:dyDescent="0.25">
      <c r="A1350" t="str">
        <f t="shared" ca="1" si="21"/>
        <v>CUNDINAMARCA;GUATAVITA;JURIDICA</v>
      </c>
      <c r="B1350" t="str">
        <f ca="1">+IFERROR(_xlfn.XLOOKUP(C1350,DIVIPOLA!G:G,DIVIPOLA!F:F),C1350)</f>
        <v>CUNDINAMARCA</v>
      </c>
      <c r="C1350" t="s">
        <v>29</v>
      </c>
      <c r="D1350" t="s">
        <v>188</v>
      </c>
      <c r="E1350" t="s">
        <v>337</v>
      </c>
      <c r="F1350">
        <v>1</v>
      </c>
      <c r="G1350">
        <v>0.25706940874035988</v>
      </c>
      <c r="H1350">
        <v>0</v>
      </c>
      <c r="I1350">
        <v>0</v>
      </c>
      <c r="J1350">
        <v>0</v>
      </c>
      <c r="K1350">
        <v>0</v>
      </c>
      <c r="L1350">
        <v>4</v>
      </c>
      <c r="M1350">
        <v>0</v>
      </c>
      <c r="N1350">
        <v>0</v>
      </c>
      <c r="O1350">
        <v>0</v>
      </c>
      <c r="P1350">
        <v>1040000</v>
      </c>
      <c r="Q1350">
        <v>1.012951663276127E-2</v>
      </c>
    </row>
    <row r="1351" spans="1:17" x14ac:dyDescent="0.25">
      <c r="A1351" t="str">
        <f t="shared" ca="1" si="21"/>
        <v>CUNDINAMARCA;LA CALERA;JURIDICA</v>
      </c>
      <c r="B1351" t="str">
        <f ca="1">+IFERROR(_xlfn.XLOOKUP(C1351,DIVIPOLA!G:G,DIVIPOLA!F:F),C1351)</f>
        <v>CUNDINAMARCA</v>
      </c>
      <c r="C1351" t="s">
        <v>29</v>
      </c>
      <c r="D1351" t="s">
        <v>189</v>
      </c>
      <c r="E1351" t="s">
        <v>337</v>
      </c>
      <c r="F1351">
        <v>3</v>
      </c>
      <c r="G1351">
        <v>0.77120822622107965</v>
      </c>
      <c r="H1351">
        <v>0</v>
      </c>
      <c r="I1351">
        <v>0</v>
      </c>
      <c r="J1351">
        <v>0</v>
      </c>
      <c r="K1351">
        <v>3</v>
      </c>
      <c r="L1351">
        <v>8</v>
      </c>
      <c r="M1351">
        <v>2</v>
      </c>
      <c r="N1351">
        <v>12</v>
      </c>
      <c r="O1351">
        <v>0</v>
      </c>
      <c r="P1351">
        <v>7007000</v>
      </c>
      <c r="Q1351">
        <v>6.8247618313229091E-2</v>
      </c>
    </row>
    <row r="1352" spans="1:17" x14ac:dyDescent="0.25">
      <c r="A1352" t="str">
        <f t="shared" ca="1" si="21"/>
        <v>CUNDINAMARCA;LA MESA;JURIDICA</v>
      </c>
      <c r="B1352" t="str">
        <f ca="1">+IFERROR(_xlfn.XLOOKUP(C1352,DIVIPOLA!G:G,DIVIPOLA!F:F),C1352)</f>
        <v>CUNDINAMARCA</v>
      </c>
      <c r="C1352" t="s">
        <v>29</v>
      </c>
      <c r="D1352" t="s">
        <v>190</v>
      </c>
      <c r="E1352" t="s">
        <v>337</v>
      </c>
      <c r="F1352">
        <v>5</v>
      </c>
      <c r="G1352">
        <v>1.2853470437018</v>
      </c>
      <c r="H1352">
        <v>0</v>
      </c>
      <c r="I1352">
        <v>0</v>
      </c>
      <c r="J1352">
        <v>4</v>
      </c>
      <c r="K1352">
        <v>14</v>
      </c>
      <c r="L1352">
        <v>5</v>
      </c>
      <c r="M1352">
        <v>2</v>
      </c>
      <c r="N1352">
        <v>10</v>
      </c>
      <c r="O1352">
        <v>10</v>
      </c>
      <c r="P1352">
        <v>16305250</v>
      </c>
      <c r="Q1352">
        <v>0.15881182795801041</v>
      </c>
    </row>
    <row r="1353" spans="1:17" x14ac:dyDescent="0.25">
      <c r="A1353" t="str">
        <f t="shared" ca="1" si="21"/>
        <v>CUNDINAMARCA;MADRID;JURIDICA</v>
      </c>
      <c r="B1353" t="str">
        <f ca="1">+IFERROR(_xlfn.XLOOKUP(C1353,DIVIPOLA!G:G,DIVIPOLA!F:F),C1353)</f>
        <v>CUNDINAMARCA</v>
      </c>
      <c r="C1353" t="s">
        <v>29</v>
      </c>
      <c r="D1353" t="s">
        <v>191</v>
      </c>
      <c r="E1353" t="s">
        <v>337</v>
      </c>
      <c r="F1353">
        <v>15</v>
      </c>
      <c r="G1353">
        <v>3.8560411311053979</v>
      </c>
      <c r="H1353">
        <v>4</v>
      </c>
      <c r="I1353">
        <v>0</v>
      </c>
      <c r="J1353">
        <v>1160</v>
      </c>
      <c r="K1353">
        <v>26</v>
      </c>
      <c r="L1353">
        <v>554</v>
      </c>
      <c r="M1353">
        <v>15</v>
      </c>
      <c r="N1353">
        <v>531</v>
      </c>
      <c r="O1353">
        <v>5</v>
      </c>
      <c r="P1353">
        <v>738385700</v>
      </c>
      <c r="Q1353">
        <v>7.1918175284068049</v>
      </c>
    </row>
    <row r="1354" spans="1:17" x14ac:dyDescent="0.25">
      <c r="A1354" t="str">
        <f t="shared" ca="1" si="21"/>
        <v>CUNDINAMARCA;MANTA;JURIDICA</v>
      </c>
      <c r="B1354" t="str">
        <f ca="1">+IFERROR(_xlfn.XLOOKUP(C1354,DIVIPOLA!G:G,DIVIPOLA!F:F),C1354)</f>
        <v>CUNDINAMARCA</v>
      </c>
      <c r="C1354" t="s">
        <v>29</v>
      </c>
      <c r="D1354" t="s">
        <v>192</v>
      </c>
      <c r="E1354" t="s">
        <v>337</v>
      </c>
      <c r="F1354">
        <v>1</v>
      </c>
      <c r="G1354">
        <v>0.25706940874035988</v>
      </c>
      <c r="H1354">
        <v>0</v>
      </c>
      <c r="I1354">
        <v>0</v>
      </c>
      <c r="J1354">
        <v>0</v>
      </c>
      <c r="K1354">
        <v>9</v>
      </c>
      <c r="L1354">
        <v>4</v>
      </c>
      <c r="M1354">
        <v>12</v>
      </c>
      <c r="N1354">
        <v>3</v>
      </c>
      <c r="O1354">
        <v>0</v>
      </c>
      <c r="P1354">
        <v>11664250</v>
      </c>
      <c r="Q1354">
        <v>0.11360885998431321</v>
      </c>
    </row>
    <row r="1355" spans="1:17" x14ac:dyDescent="0.25">
      <c r="A1355" t="str">
        <f t="shared" ca="1" si="21"/>
        <v>CUNDINAMARCA;MOSQUERA;JURIDICA</v>
      </c>
      <c r="B1355" t="str">
        <f ca="1">+IFERROR(_xlfn.XLOOKUP(C1355,DIVIPOLA!G:G,DIVIPOLA!F:F),C1355)</f>
        <v>CUNDINAMARCA</v>
      </c>
      <c r="C1355" t="s">
        <v>29</v>
      </c>
      <c r="D1355" t="s">
        <v>193</v>
      </c>
      <c r="E1355" t="s">
        <v>337</v>
      </c>
      <c r="F1355">
        <v>34</v>
      </c>
      <c r="G1355">
        <v>8.7403598971722367</v>
      </c>
      <c r="H1355">
        <v>5</v>
      </c>
      <c r="I1355">
        <v>10</v>
      </c>
      <c r="J1355">
        <v>427</v>
      </c>
      <c r="K1355">
        <v>142</v>
      </c>
      <c r="L1355">
        <v>183</v>
      </c>
      <c r="M1355">
        <v>46</v>
      </c>
      <c r="N1355">
        <v>358</v>
      </c>
      <c r="O1355">
        <v>42</v>
      </c>
      <c r="P1355">
        <v>404582425</v>
      </c>
      <c r="Q1355">
        <v>3.9406003878465299</v>
      </c>
    </row>
    <row r="1356" spans="1:17" x14ac:dyDescent="0.25">
      <c r="A1356" t="str">
        <f t="shared" ca="1" si="21"/>
        <v>CUNDINAMARCA;PACHO;JURIDICA</v>
      </c>
      <c r="B1356" t="str">
        <f ca="1">+IFERROR(_xlfn.XLOOKUP(C1356,DIVIPOLA!G:G,DIVIPOLA!F:F),C1356)</f>
        <v>CUNDINAMARCA</v>
      </c>
      <c r="C1356" t="s">
        <v>29</v>
      </c>
      <c r="D1356" t="s">
        <v>194</v>
      </c>
      <c r="E1356" t="s">
        <v>337</v>
      </c>
      <c r="F1356">
        <v>1</v>
      </c>
      <c r="G1356">
        <v>0.25706940874035988</v>
      </c>
      <c r="H1356">
        <v>0</v>
      </c>
      <c r="I1356">
        <v>0</v>
      </c>
      <c r="J1356">
        <v>1</v>
      </c>
      <c r="K1356">
        <v>0</v>
      </c>
      <c r="L1356">
        <v>0</v>
      </c>
      <c r="M1356">
        <v>6</v>
      </c>
      <c r="N1356">
        <v>0</v>
      </c>
      <c r="O1356">
        <v>0</v>
      </c>
      <c r="P1356">
        <v>2989350</v>
      </c>
      <c r="Q1356">
        <v>2.9116029371293189E-2</v>
      </c>
    </row>
    <row r="1357" spans="1:17" x14ac:dyDescent="0.25">
      <c r="A1357" t="str">
        <f t="shared" ca="1" si="21"/>
        <v>CUNDINAMARCA;SAN ANTONIO DEL TEQUENDAMA;JURIDICA</v>
      </c>
      <c r="B1357" t="str">
        <f ca="1">+IFERROR(_xlfn.XLOOKUP(C1357,DIVIPOLA!G:G,DIVIPOLA!F:F),C1357)</f>
        <v>CUNDINAMARCA</v>
      </c>
      <c r="C1357" t="s">
        <v>29</v>
      </c>
      <c r="D1357" t="s">
        <v>195</v>
      </c>
      <c r="E1357" t="s">
        <v>337</v>
      </c>
      <c r="F1357">
        <v>1</v>
      </c>
      <c r="G1357">
        <v>0.25706940874035988</v>
      </c>
      <c r="H1357">
        <v>0</v>
      </c>
      <c r="I1357">
        <v>0</v>
      </c>
      <c r="J1357">
        <v>9</v>
      </c>
      <c r="K1357">
        <v>8</v>
      </c>
      <c r="L1357">
        <v>0</v>
      </c>
      <c r="M1357">
        <v>0</v>
      </c>
      <c r="N1357">
        <v>0</v>
      </c>
      <c r="O1357">
        <v>0</v>
      </c>
      <c r="P1357">
        <v>7670000</v>
      </c>
      <c r="Q1357">
        <v>7.470518516661441E-2</v>
      </c>
    </row>
    <row r="1358" spans="1:17" x14ac:dyDescent="0.25">
      <c r="A1358" t="str">
        <f t="shared" ca="1" si="21"/>
        <v>CUNDINAMARCA;SESQUILÉ;JURIDICA</v>
      </c>
      <c r="B1358" t="str">
        <f ca="1">+IFERROR(_xlfn.XLOOKUP(C1358,DIVIPOLA!G:G,DIVIPOLA!F:F),C1358)</f>
        <v>CUNDINAMARCA</v>
      </c>
      <c r="C1358" t="s">
        <v>29</v>
      </c>
      <c r="D1358" t="s">
        <v>197</v>
      </c>
      <c r="E1358" t="s">
        <v>337</v>
      </c>
      <c r="F1358">
        <v>1</v>
      </c>
      <c r="G1358">
        <v>0.25706940874035988</v>
      </c>
      <c r="H1358">
        <v>0</v>
      </c>
      <c r="I1358">
        <v>0</v>
      </c>
      <c r="J1358">
        <v>0</v>
      </c>
      <c r="K1358">
        <v>0</v>
      </c>
      <c r="L1358">
        <v>11</v>
      </c>
      <c r="M1358">
        <v>0</v>
      </c>
      <c r="N1358">
        <v>0</v>
      </c>
      <c r="O1358">
        <v>0</v>
      </c>
      <c r="P1358">
        <v>2860000</v>
      </c>
      <c r="Q1358">
        <v>2.785617074009351E-2</v>
      </c>
    </row>
    <row r="1359" spans="1:17" x14ac:dyDescent="0.25">
      <c r="A1359" t="str">
        <f t="shared" ca="1" si="21"/>
        <v>CUNDINAMARCA;SIBATÉ;JURIDICA</v>
      </c>
      <c r="B1359" t="str">
        <f ca="1">+IFERROR(_xlfn.XLOOKUP(C1359,DIVIPOLA!G:G,DIVIPOLA!F:F),C1359)</f>
        <v>CUNDINAMARCA</v>
      </c>
      <c r="C1359" t="s">
        <v>29</v>
      </c>
      <c r="D1359" t="s">
        <v>198</v>
      </c>
      <c r="E1359" t="s">
        <v>337</v>
      </c>
      <c r="F1359">
        <v>2</v>
      </c>
      <c r="G1359">
        <v>0.51413881748071977</v>
      </c>
      <c r="H1359">
        <v>0</v>
      </c>
      <c r="I1359">
        <v>0</v>
      </c>
      <c r="J1359">
        <v>12</v>
      </c>
      <c r="K1359">
        <v>7</v>
      </c>
      <c r="L1359">
        <v>8</v>
      </c>
      <c r="M1359">
        <v>2</v>
      </c>
      <c r="N1359">
        <v>0</v>
      </c>
      <c r="O1359">
        <v>0</v>
      </c>
      <c r="P1359">
        <v>11501100</v>
      </c>
      <c r="Q1359">
        <v>0.11201979206254881</v>
      </c>
    </row>
    <row r="1360" spans="1:17" x14ac:dyDescent="0.25">
      <c r="A1360" t="str">
        <f t="shared" ca="1" si="21"/>
        <v>CUNDINAMARCA;SIMIJACA;JURIDICA</v>
      </c>
      <c r="B1360" t="str">
        <f ca="1">+IFERROR(_xlfn.XLOOKUP(C1360,DIVIPOLA!G:G,DIVIPOLA!F:F),C1360)</f>
        <v>CUNDINAMARCA</v>
      </c>
      <c r="C1360" t="s">
        <v>29</v>
      </c>
      <c r="D1360" t="s">
        <v>199</v>
      </c>
      <c r="E1360" t="s">
        <v>337</v>
      </c>
      <c r="F1360">
        <v>1</v>
      </c>
      <c r="G1360">
        <v>0.25706940874035988</v>
      </c>
      <c r="H1360">
        <v>0</v>
      </c>
      <c r="I1360">
        <v>0</v>
      </c>
      <c r="J1360">
        <v>16</v>
      </c>
      <c r="K1360">
        <v>0</v>
      </c>
      <c r="L1360">
        <v>3</v>
      </c>
      <c r="M1360">
        <v>19</v>
      </c>
      <c r="N1360">
        <v>20</v>
      </c>
      <c r="O1360">
        <v>0</v>
      </c>
      <c r="P1360">
        <v>18824000</v>
      </c>
      <c r="Q1360">
        <v>0.18334425105297911</v>
      </c>
    </row>
    <row r="1361" spans="1:17" x14ac:dyDescent="0.25">
      <c r="A1361" t="str">
        <f t="shared" ca="1" si="21"/>
        <v>CUNDINAMARCA;SOACHA;JURIDICA</v>
      </c>
      <c r="B1361" t="str">
        <f ca="1">+IFERROR(_xlfn.XLOOKUP(C1361,DIVIPOLA!G:G,DIVIPOLA!F:F),C1361)</f>
        <v>CUNDINAMARCA</v>
      </c>
      <c r="C1361" t="s">
        <v>29</v>
      </c>
      <c r="D1361" t="s">
        <v>200</v>
      </c>
      <c r="E1361" t="s">
        <v>337</v>
      </c>
      <c r="F1361">
        <v>24</v>
      </c>
      <c r="G1361">
        <v>6.1696658097686372</v>
      </c>
      <c r="H1361">
        <v>20</v>
      </c>
      <c r="I1361">
        <v>3</v>
      </c>
      <c r="J1361">
        <v>1505</v>
      </c>
      <c r="K1361">
        <v>1205</v>
      </c>
      <c r="L1361">
        <v>1011</v>
      </c>
      <c r="M1361">
        <v>213</v>
      </c>
      <c r="N1361">
        <v>567</v>
      </c>
      <c r="O1361">
        <v>67</v>
      </c>
      <c r="P1361">
        <v>1733333875</v>
      </c>
      <c r="Q1361">
        <v>16.8825329970587</v>
      </c>
    </row>
    <row r="1362" spans="1:17" x14ac:dyDescent="0.25">
      <c r="A1362" t="str">
        <f t="shared" ca="1" si="21"/>
        <v>CUNDINAMARCA;SOPÓ;JURIDICA</v>
      </c>
      <c r="B1362" t="str">
        <f ca="1">+IFERROR(_xlfn.XLOOKUP(C1362,DIVIPOLA!G:G,DIVIPOLA!F:F),C1362)</f>
        <v>CUNDINAMARCA</v>
      </c>
      <c r="C1362" t="s">
        <v>29</v>
      </c>
      <c r="D1362" t="s">
        <v>201</v>
      </c>
      <c r="E1362" t="s">
        <v>337</v>
      </c>
      <c r="F1362">
        <v>8</v>
      </c>
      <c r="G1362">
        <v>2.0565552699228791</v>
      </c>
      <c r="H1362">
        <v>0</v>
      </c>
      <c r="I1362">
        <v>0</v>
      </c>
      <c r="J1362">
        <v>422</v>
      </c>
      <c r="K1362">
        <v>41</v>
      </c>
      <c r="L1362">
        <v>30</v>
      </c>
      <c r="M1362">
        <v>1</v>
      </c>
      <c r="N1362">
        <v>8</v>
      </c>
      <c r="O1362">
        <v>2</v>
      </c>
      <c r="P1362">
        <v>202425600</v>
      </c>
      <c r="Q1362">
        <v>1.9716091174006549</v>
      </c>
    </row>
    <row r="1363" spans="1:17" x14ac:dyDescent="0.25">
      <c r="A1363" t="str">
        <f t="shared" ca="1" si="21"/>
        <v>CUNDINAMARCA;TABIO;JURIDICA</v>
      </c>
      <c r="B1363" t="str">
        <f ca="1">+IFERROR(_xlfn.XLOOKUP(C1363,DIVIPOLA!G:G,DIVIPOLA!F:F),C1363)</f>
        <v>CUNDINAMARCA</v>
      </c>
      <c r="C1363" t="s">
        <v>29</v>
      </c>
      <c r="D1363" t="s">
        <v>203</v>
      </c>
      <c r="E1363" t="s">
        <v>337</v>
      </c>
      <c r="F1363">
        <v>4</v>
      </c>
      <c r="G1363">
        <v>1.02827763496144</v>
      </c>
      <c r="H1363">
        <v>0</v>
      </c>
      <c r="I1363">
        <v>0</v>
      </c>
      <c r="J1363">
        <v>14</v>
      </c>
      <c r="K1363">
        <v>2</v>
      </c>
      <c r="L1363">
        <v>18</v>
      </c>
      <c r="M1363">
        <v>4</v>
      </c>
      <c r="N1363">
        <v>7</v>
      </c>
      <c r="O1363">
        <v>0</v>
      </c>
      <c r="P1363">
        <v>14105000</v>
      </c>
      <c r="Q1363">
        <v>0.1373815693318248</v>
      </c>
    </row>
    <row r="1364" spans="1:17" x14ac:dyDescent="0.25">
      <c r="A1364" t="str">
        <f t="shared" ca="1" si="21"/>
        <v>CUNDINAMARCA;TENJO;JURIDICA</v>
      </c>
      <c r="B1364" t="str">
        <f ca="1">+IFERROR(_xlfn.XLOOKUP(C1364,DIVIPOLA!G:G,DIVIPOLA!F:F),C1364)</f>
        <v>CUNDINAMARCA</v>
      </c>
      <c r="C1364" t="s">
        <v>29</v>
      </c>
      <c r="D1364" t="s">
        <v>204</v>
      </c>
      <c r="E1364" t="s">
        <v>337</v>
      </c>
      <c r="F1364">
        <v>7</v>
      </c>
      <c r="G1364">
        <v>1.7994858611825191</v>
      </c>
      <c r="H1364">
        <v>0</v>
      </c>
      <c r="I1364">
        <v>0</v>
      </c>
      <c r="J1364">
        <v>187</v>
      </c>
      <c r="K1364">
        <v>39</v>
      </c>
      <c r="L1364">
        <v>137</v>
      </c>
      <c r="M1364">
        <v>7</v>
      </c>
      <c r="N1364">
        <v>75</v>
      </c>
      <c r="O1364">
        <v>14</v>
      </c>
      <c r="P1364">
        <v>153631075</v>
      </c>
      <c r="Q1364">
        <v>1.4963543553091301</v>
      </c>
    </row>
    <row r="1365" spans="1:17" x14ac:dyDescent="0.25">
      <c r="A1365" t="str">
        <f t="shared" ca="1" si="21"/>
        <v>CUNDINAMARCA;TOCAIMA;JURIDICA</v>
      </c>
      <c r="B1365" t="str">
        <f ca="1">+IFERROR(_xlfn.XLOOKUP(C1365,DIVIPOLA!G:G,DIVIPOLA!F:F),C1365)</f>
        <v>CUNDINAMARCA</v>
      </c>
      <c r="C1365" t="s">
        <v>29</v>
      </c>
      <c r="D1365" t="s">
        <v>205</v>
      </c>
      <c r="E1365" t="s">
        <v>337</v>
      </c>
      <c r="F1365">
        <v>2</v>
      </c>
      <c r="G1365">
        <v>0.51413881748071977</v>
      </c>
      <c r="H1365">
        <v>0</v>
      </c>
      <c r="I1365">
        <v>0</v>
      </c>
      <c r="J1365">
        <v>0</v>
      </c>
      <c r="K1365">
        <v>5</v>
      </c>
      <c r="L1365">
        <v>0</v>
      </c>
      <c r="M1365">
        <v>0</v>
      </c>
      <c r="N1365">
        <v>1</v>
      </c>
      <c r="O1365">
        <v>0</v>
      </c>
      <c r="P1365">
        <v>2795000</v>
      </c>
      <c r="Q1365">
        <v>2.722307595054593E-2</v>
      </c>
    </row>
    <row r="1366" spans="1:17" x14ac:dyDescent="0.25">
      <c r="A1366" t="str">
        <f t="shared" ca="1" si="21"/>
        <v>CUNDINAMARCA;TOCANCIPÁ;JURIDICA</v>
      </c>
      <c r="B1366" t="str">
        <f ca="1">+IFERROR(_xlfn.XLOOKUP(C1366,DIVIPOLA!G:G,DIVIPOLA!F:F),C1366)</f>
        <v>CUNDINAMARCA</v>
      </c>
      <c r="C1366" t="s">
        <v>29</v>
      </c>
      <c r="D1366" t="s">
        <v>206</v>
      </c>
      <c r="E1366" t="s">
        <v>337</v>
      </c>
      <c r="F1366">
        <v>19</v>
      </c>
      <c r="G1366">
        <v>4.8843187660668379</v>
      </c>
      <c r="H1366">
        <v>1</v>
      </c>
      <c r="I1366">
        <v>2</v>
      </c>
      <c r="J1366">
        <v>441</v>
      </c>
      <c r="K1366">
        <v>132</v>
      </c>
      <c r="L1366">
        <v>130</v>
      </c>
      <c r="M1366">
        <v>26</v>
      </c>
      <c r="N1366">
        <v>310</v>
      </c>
      <c r="O1366">
        <v>46</v>
      </c>
      <c r="P1366">
        <v>368350450</v>
      </c>
      <c r="Q1366">
        <v>3.587703855730866</v>
      </c>
    </row>
    <row r="1367" spans="1:17" x14ac:dyDescent="0.25">
      <c r="A1367" t="str">
        <f t="shared" ca="1" si="21"/>
        <v>CUNDINAMARCA;UBAQUE;JURIDICA</v>
      </c>
      <c r="B1367" t="str">
        <f ca="1">+IFERROR(_xlfn.XLOOKUP(C1367,DIVIPOLA!G:G,DIVIPOLA!F:F),C1367)</f>
        <v>CUNDINAMARCA</v>
      </c>
      <c r="C1367" t="s">
        <v>29</v>
      </c>
      <c r="D1367" t="s">
        <v>207</v>
      </c>
      <c r="E1367" t="s">
        <v>337</v>
      </c>
      <c r="F1367">
        <v>2</v>
      </c>
      <c r="G1367">
        <v>0.51413881748071977</v>
      </c>
      <c r="H1367">
        <v>0</v>
      </c>
      <c r="I1367">
        <v>0</v>
      </c>
      <c r="J1367">
        <v>4</v>
      </c>
      <c r="K1367">
        <v>3</v>
      </c>
      <c r="L1367">
        <v>3</v>
      </c>
      <c r="M1367">
        <v>6</v>
      </c>
      <c r="N1367">
        <v>5</v>
      </c>
      <c r="O1367">
        <v>0</v>
      </c>
      <c r="P1367">
        <v>7733700</v>
      </c>
      <c r="Q1367">
        <v>7.5325618060371038E-2</v>
      </c>
    </row>
    <row r="1368" spans="1:17" x14ac:dyDescent="0.25">
      <c r="A1368" t="str">
        <f t="shared" ca="1" si="21"/>
        <v>CUNDINAMARCA;VILLA DE SAN DIEGO DE UBATÉ;JURIDICA</v>
      </c>
      <c r="B1368" t="str">
        <f ca="1">+IFERROR(_xlfn.XLOOKUP(C1368,DIVIPOLA!G:G,DIVIPOLA!F:F),C1368)</f>
        <v>CUNDINAMARCA</v>
      </c>
      <c r="C1368" t="s">
        <v>29</v>
      </c>
      <c r="D1368" t="s">
        <v>208</v>
      </c>
      <c r="E1368" t="s">
        <v>337</v>
      </c>
      <c r="F1368">
        <v>5</v>
      </c>
      <c r="G1368">
        <v>1.2853470437018</v>
      </c>
      <c r="H1368">
        <v>0</v>
      </c>
      <c r="I1368">
        <v>0</v>
      </c>
      <c r="J1368">
        <v>11</v>
      </c>
      <c r="K1368">
        <v>14</v>
      </c>
      <c r="L1368">
        <v>19</v>
      </c>
      <c r="M1368">
        <v>7</v>
      </c>
      <c r="N1368">
        <v>3</v>
      </c>
      <c r="O1368">
        <v>2</v>
      </c>
      <c r="P1368">
        <v>20475000</v>
      </c>
      <c r="Q1368">
        <v>0.19942485870748761</v>
      </c>
    </row>
    <row r="1369" spans="1:17" x14ac:dyDescent="0.25">
      <c r="A1369" t="str">
        <f t="shared" ca="1" si="21"/>
        <v>CUNDINAMARCA;VILLAPINZÓN;JURIDICA</v>
      </c>
      <c r="B1369" t="str">
        <f ca="1">+IFERROR(_xlfn.XLOOKUP(C1369,DIVIPOLA!G:G,DIVIPOLA!F:F),C1369)</f>
        <v>CUNDINAMARCA</v>
      </c>
      <c r="C1369" t="s">
        <v>29</v>
      </c>
      <c r="D1369" t="s">
        <v>209</v>
      </c>
      <c r="E1369" t="s">
        <v>337</v>
      </c>
      <c r="F1369">
        <v>1</v>
      </c>
      <c r="G1369">
        <v>0.25706940874035988</v>
      </c>
      <c r="H1369">
        <v>0</v>
      </c>
      <c r="I1369">
        <v>0</v>
      </c>
      <c r="J1369">
        <v>6</v>
      </c>
      <c r="K1369">
        <v>4</v>
      </c>
      <c r="L1369">
        <v>4</v>
      </c>
      <c r="M1369">
        <v>6</v>
      </c>
      <c r="N1369">
        <v>6</v>
      </c>
      <c r="O1369">
        <v>7</v>
      </c>
      <c r="P1369">
        <v>11245000</v>
      </c>
      <c r="Q1369">
        <v>0.1095253985917313</v>
      </c>
    </row>
    <row r="1370" spans="1:17" x14ac:dyDescent="0.25">
      <c r="A1370" t="str">
        <f t="shared" ca="1" si="21"/>
        <v>CUNDINAMARCA;VILLETA;JURIDICA</v>
      </c>
      <c r="B1370" t="str">
        <f ca="1">+IFERROR(_xlfn.XLOOKUP(C1370,DIVIPOLA!G:G,DIVIPOLA!F:F),C1370)</f>
        <v>CUNDINAMARCA</v>
      </c>
      <c r="C1370" t="s">
        <v>29</v>
      </c>
      <c r="D1370" t="s">
        <v>210</v>
      </c>
      <c r="E1370" t="s">
        <v>337</v>
      </c>
      <c r="F1370">
        <v>2</v>
      </c>
      <c r="G1370">
        <v>0.51413881748071977</v>
      </c>
      <c r="H1370">
        <v>0</v>
      </c>
      <c r="I1370">
        <v>0</v>
      </c>
      <c r="J1370">
        <v>4</v>
      </c>
      <c r="K1370">
        <v>0</v>
      </c>
      <c r="L1370">
        <v>2</v>
      </c>
      <c r="M1370">
        <v>0</v>
      </c>
      <c r="N1370">
        <v>16</v>
      </c>
      <c r="O1370">
        <v>0</v>
      </c>
      <c r="P1370">
        <v>5200000</v>
      </c>
      <c r="Q1370">
        <v>5.0647583163806381E-2</v>
      </c>
    </row>
    <row r="1371" spans="1:17" x14ac:dyDescent="0.25">
      <c r="A1371" t="str">
        <f t="shared" ca="1" si="21"/>
        <v>CUNDINAMARCA;ZIPAQUIRÁ;JURIDICA</v>
      </c>
      <c r="B1371" t="str">
        <f ca="1">+IFERROR(_xlfn.XLOOKUP(C1371,DIVIPOLA!G:G,DIVIPOLA!F:F),C1371)</f>
        <v>CUNDINAMARCA</v>
      </c>
      <c r="C1371" t="s">
        <v>29</v>
      </c>
      <c r="D1371" t="s">
        <v>211</v>
      </c>
      <c r="E1371" t="s">
        <v>337</v>
      </c>
      <c r="F1371">
        <v>20</v>
      </c>
      <c r="G1371">
        <v>5.1413881748071981</v>
      </c>
      <c r="H1371">
        <v>0</v>
      </c>
      <c r="I1371">
        <v>0</v>
      </c>
      <c r="J1371">
        <v>102</v>
      </c>
      <c r="K1371">
        <v>52</v>
      </c>
      <c r="L1371">
        <v>121</v>
      </c>
      <c r="M1371">
        <v>14</v>
      </c>
      <c r="N1371">
        <v>59</v>
      </c>
      <c r="O1371">
        <v>11</v>
      </c>
      <c r="P1371">
        <v>121746950</v>
      </c>
      <c r="Q1371">
        <v>1.1858055336663029</v>
      </c>
    </row>
    <row r="1372" spans="1:17" x14ac:dyDescent="0.25">
      <c r="A1372" t="str">
        <f t="shared" ca="1" si="21"/>
        <v>CÓRDOBA;AYAPEL;JURIDICA</v>
      </c>
      <c r="B1372" t="str">
        <f ca="1">+IFERROR(_xlfn.XLOOKUP(C1372,DIVIPOLA!G:G,DIVIPOLA!F:F),C1372)</f>
        <v>CÓRDOBA</v>
      </c>
      <c r="C1372" t="s">
        <v>30</v>
      </c>
      <c r="D1372" t="s">
        <v>212</v>
      </c>
      <c r="E1372" t="s">
        <v>337</v>
      </c>
      <c r="F1372">
        <v>1</v>
      </c>
      <c r="G1372">
        <v>1.1111111111111109</v>
      </c>
      <c r="H1372">
        <v>0</v>
      </c>
      <c r="I1372">
        <v>0</v>
      </c>
      <c r="J1372">
        <v>0</v>
      </c>
      <c r="K1372">
        <v>1</v>
      </c>
      <c r="L1372">
        <v>0</v>
      </c>
      <c r="M1372">
        <v>4</v>
      </c>
      <c r="N1372">
        <v>0</v>
      </c>
      <c r="O1372">
        <v>0</v>
      </c>
      <c r="P1372">
        <v>2080000</v>
      </c>
      <c r="Q1372">
        <v>2.7043680360938481E-2</v>
      </c>
    </row>
    <row r="1373" spans="1:17" x14ac:dyDescent="0.25">
      <c r="A1373" t="str">
        <f t="shared" ca="1" si="21"/>
        <v>CÓRDOBA;CERETÉ;JURIDICA</v>
      </c>
      <c r="B1373" t="str">
        <f ca="1">+IFERROR(_xlfn.XLOOKUP(C1373,DIVIPOLA!G:G,DIVIPOLA!F:F),C1373)</f>
        <v>CÓRDOBA</v>
      </c>
      <c r="C1373" t="s">
        <v>30</v>
      </c>
      <c r="D1373" t="s">
        <v>213</v>
      </c>
      <c r="E1373" t="s">
        <v>337</v>
      </c>
      <c r="F1373">
        <v>5</v>
      </c>
      <c r="G1373">
        <v>5.5555555555555554</v>
      </c>
      <c r="H1373">
        <v>0</v>
      </c>
      <c r="I1373">
        <v>0</v>
      </c>
      <c r="J1373">
        <v>185</v>
      </c>
      <c r="K1373">
        <v>96</v>
      </c>
      <c r="L1373">
        <v>78</v>
      </c>
      <c r="M1373">
        <v>54</v>
      </c>
      <c r="N1373">
        <v>712</v>
      </c>
      <c r="O1373">
        <v>93</v>
      </c>
      <c r="P1373">
        <v>343509725</v>
      </c>
      <c r="Q1373">
        <v>4.4662342325835951</v>
      </c>
    </row>
    <row r="1374" spans="1:17" x14ac:dyDescent="0.25">
      <c r="A1374" t="str">
        <f t="shared" ca="1" si="21"/>
        <v>CÓRDOBA;CHINÚ;JURIDICA</v>
      </c>
      <c r="B1374" t="str">
        <f ca="1">+IFERROR(_xlfn.XLOOKUP(C1374,DIVIPOLA!G:G,DIVIPOLA!F:F),C1374)</f>
        <v>CÓRDOBA</v>
      </c>
      <c r="C1374" t="s">
        <v>30</v>
      </c>
      <c r="D1374" t="s">
        <v>214</v>
      </c>
      <c r="E1374" t="s">
        <v>337</v>
      </c>
      <c r="F1374">
        <v>1</v>
      </c>
      <c r="G1374">
        <v>1.1111111111111109</v>
      </c>
      <c r="H1374">
        <v>0</v>
      </c>
      <c r="I1374">
        <v>0</v>
      </c>
      <c r="J1374">
        <v>4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1560000</v>
      </c>
      <c r="Q1374">
        <v>2.0282760270703859E-2</v>
      </c>
    </row>
    <row r="1375" spans="1:17" x14ac:dyDescent="0.25">
      <c r="A1375" t="str">
        <f t="shared" ca="1" si="21"/>
        <v>CÓRDOBA;LORICA;JURIDICA</v>
      </c>
      <c r="B1375" t="str">
        <f ca="1">+IFERROR(_xlfn.XLOOKUP(C1375,DIVIPOLA!G:G,DIVIPOLA!F:F),C1375)</f>
        <v>CÓRDOBA</v>
      </c>
      <c r="C1375" t="s">
        <v>30</v>
      </c>
      <c r="D1375" t="s">
        <v>216</v>
      </c>
      <c r="E1375" t="s">
        <v>337</v>
      </c>
      <c r="F1375">
        <v>1</v>
      </c>
      <c r="G1375">
        <v>1.1111111111111109</v>
      </c>
      <c r="H1375">
        <v>0</v>
      </c>
      <c r="I1375">
        <v>0</v>
      </c>
      <c r="J1375">
        <v>3</v>
      </c>
      <c r="K1375">
        <v>2</v>
      </c>
      <c r="L1375">
        <v>19</v>
      </c>
      <c r="M1375">
        <v>2</v>
      </c>
      <c r="N1375">
        <v>2</v>
      </c>
      <c r="O1375">
        <v>8</v>
      </c>
      <c r="P1375">
        <v>10920000</v>
      </c>
      <c r="Q1375">
        <v>0.14197932189492701</v>
      </c>
    </row>
    <row r="1376" spans="1:17" x14ac:dyDescent="0.25">
      <c r="A1376" t="str">
        <f t="shared" ca="1" si="21"/>
        <v>CÓRDOBA;MONTELÍBANO;JURIDICA</v>
      </c>
      <c r="B1376" t="str">
        <f ca="1">+IFERROR(_xlfn.XLOOKUP(C1376,DIVIPOLA!G:G,DIVIPOLA!F:F),C1376)</f>
        <v>CÓRDOBA</v>
      </c>
      <c r="C1376" t="s">
        <v>30</v>
      </c>
      <c r="D1376" t="s">
        <v>217</v>
      </c>
      <c r="E1376" t="s">
        <v>337</v>
      </c>
      <c r="F1376">
        <v>2</v>
      </c>
      <c r="G1376">
        <v>2.2222222222222219</v>
      </c>
      <c r="H1376">
        <v>0</v>
      </c>
      <c r="I1376">
        <v>0</v>
      </c>
      <c r="J1376">
        <v>1</v>
      </c>
      <c r="K1376">
        <v>1</v>
      </c>
      <c r="L1376">
        <v>0</v>
      </c>
      <c r="M1376">
        <v>0</v>
      </c>
      <c r="N1376">
        <v>0</v>
      </c>
      <c r="O1376">
        <v>1</v>
      </c>
      <c r="P1376">
        <v>1235000</v>
      </c>
      <c r="Q1376">
        <v>1.6057185214307219E-2</v>
      </c>
    </row>
    <row r="1377" spans="1:17" x14ac:dyDescent="0.25">
      <c r="A1377" t="str">
        <f t="shared" ca="1" si="21"/>
        <v>CÓRDOBA;MONTERÍA;JURIDICA</v>
      </c>
      <c r="B1377" t="str">
        <f ca="1">+IFERROR(_xlfn.XLOOKUP(C1377,DIVIPOLA!G:G,DIVIPOLA!F:F),C1377)</f>
        <v>CÓRDOBA</v>
      </c>
      <c r="C1377" t="s">
        <v>30</v>
      </c>
      <c r="D1377" t="s">
        <v>218</v>
      </c>
      <c r="E1377" t="s">
        <v>337</v>
      </c>
      <c r="F1377">
        <v>65</v>
      </c>
      <c r="G1377">
        <v>72.222222222222214</v>
      </c>
      <c r="H1377">
        <v>20</v>
      </c>
      <c r="I1377">
        <v>13</v>
      </c>
      <c r="J1377">
        <v>5041</v>
      </c>
      <c r="K1377">
        <v>5421</v>
      </c>
      <c r="L1377">
        <v>2883</v>
      </c>
      <c r="M1377">
        <v>1792</v>
      </c>
      <c r="N1377">
        <v>2451</v>
      </c>
      <c r="O1377">
        <v>1067</v>
      </c>
      <c r="P1377">
        <v>7200178375</v>
      </c>
      <c r="Q1377">
        <v>93.615058901558385</v>
      </c>
    </row>
    <row r="1378" spans="1:17" x14ac:dyDescent="0.25">
      <c r="A1378" t="str">
        <f t="shared" ca="1" si="21"/>
        <v>CÓRDOBA;PLANETA RICA;JURIDICA</v>
      </c>
      <c r="B1378" t="str">
        <f ca="1">+IFERROR(_xlfn.XLOOKUP(C1378,DIVIPOLA!G:G,DIVIPOLA!F:F),C1378)</f>
        <v>CÓRDOBA</v>
      </c>
      <c r="C1378" t="s">
        <v>30</v>
      </c>
      <c r="D1378" t="s">
        <v>219</v>
      </c>
      <c r="E1378" t="s">
        <v>337</v>
      </c>
      <c r="F1378">
        <v>2</v>
      </c>
      <c r="G1378">
        <v>2.2222222222222219</v>
      </c>
      <c r="H1378">
        <v>0</v>
      </c>
      <c r="I1378">
        <v>0</v>
      </c>
      <c r="J1378">
        <v>44</v>
      </c>
      <c r="K1378">
        <v>35</v>
      </c>
      <c r="L1378">
        <v>3</v>
      </c>
      <c r="M1378">
        <v>11</v>
      </c>
      <c r="N1378">
        <v>29</v>
      </c>
      <c r="O1378">
        <v>6</v>
      </c>
      <c r="P1378">
        <v>48837750</v>
      </c>
      <c r="Q1378">
        <v>0.63497716372472268</v>
      </c>
    </row>
    <row r="1379" spans="1:17" x14ac:dyDescent="0.25">
      <c r="A1379" t="str">
        <f t="shared" ca="1" si="21"/>
        <v>CÓRDOBA;SAHAGÚN;JURIDICA</v>
      </c>
      <c r="B1379" t="str">
        <f ca="1">+IFERROR(_xlfn.XLOOKUP(C1379,DIVIPOLA!G:G,DIVIPOLA!F:F),C1379)</f>
        <v>CÓRDOBA</v>
      </c>
      <c r="C1379" t="s">
        <v>30</v>
      </c>
      <c r="D1379" t="s">
        <v>220</v>
      </c>
      <c r="E1379" t="s">
        <v>337</v>
      </c>
      <c r="F1379">
        <v>1</v>
      </c>
      <c r="G1379">
        <v>1.1111111111111109</v>
      </c>
      <c r="H1379">
        <v>0</v>
      </c>
      <c r="I1379">
        <v>0</v>
      </c>
      <c r="J1379">
        <v>0</v>
      </c>
      <c r="K1379">
        <v>3</v>
      </c>
      <c r="L1379">
        <v>1</v>
      </c>
      <c r="M1379">
        <v>0</v>
      </c>
      <c r="N1379">
        <v>3</v>
      </c>
      <c r="O1379">
        <v>1</v>
      </c>
      <c r="P1379">
        <v>2730000</v>
      </c>
      <c r="Q1379">
        <v>3.5494830473731753E-2</v>
      </c>
    </row>
    <row r="1380" spans="1:17" x14ac:dyDescent="0.25">
      <c r="A1380" t="str">
        <f t="shared" ca="1" si="21"/>
        <v>CÓRDOBA;TIERRALTA;JURIDICA</v>
      </c>
      <c r="B1380" t="str">
        <f ca="1">+IFERROR(_xlfn.XLOOKUP(C1380,DIVIPOLA!G:G,DIVIPOLA!F:F),C1380)</f>
        <v>CÓRDOBA</v>
      </c>
      <c r="C1380" t="s">
        <v>30</v>
      </c>
      <c r="D1380" t="s">
        <v>221</v>
      </c>
      <c r="E1380" t="s">
        <v>337</v>
      </c>
      <c r="F1380">
        <v>1</v>
      </c>
      <c r="G1380">
        <v>1.1111111111111109</v>
      </c>
      <c r="H1380">
        <v>0</v>
      </c>
      <c r="I1380">
        <v>0</v>
      </c>
      <c r="J1380">
        <v>0</v>
      </c>
      <c r="K1380">
        <v>3</v>
      </c>
      <c r="L1380">
        <v>0</v>
      </c>
      <c r="M1380">
        <v>12</v>
      </c>
      <c r="N1380">
        <v>3</v>
      </c>
      <c r="O1380">
        <v>0</v>
      </c>
      <c r="P1380">
        <v>6825000</v>
      </c>
      <c r="Q1380">
        <v>8.8737076184329397E-2</v>
      </c>
    </row>
    <row r="1381" spans="1:17" x14ac:dyDescent="0.25">
      <c r="A1381" t="str">
        <f t="shared" ca="1" si="21"/>
        <v>CÓRDOBA;VALENCIA;JURIDICA</v>
      </c>
      <c r="B1381" t="str">
        <f ca="1">+IFERROR(_xlfn.XLOOKUP(C1381,DIVIPOLA!G:G,DIVIPOLA!F:F),C1381)</f>
        <v>CÓRDOBA</v>
      </c>
      <c r="C1381" t="s">
        <v>30</v>
      </c>
      <c r="D1381" t="s">
        <v>222</v>
      </c>
      <c r="E1381" t="s">
        <v>337</v>
      </c>
      <c r="F1381">
        <v>1</v>
      </c>
      <c r="G1381">
        <v>1.1111111111111109</v>
      </c>
      <c r="H1381">
        <v>0</v>
      </c>
      <c r="I1381">
        <v>0</v>
      </c>
      <c r="J1381">
        <v>11</v>
      </c>
      <c r="K1381">
        <v>37</v>
      </c>
      <c r="L1381">
        <v>11</v>
      </c>
      <c r="M1381">
        <v>18</v>
      </c>
      <c r="N1381">
        <v>55</v>
      </c>
      <c r="O1381">
        <v>26</v>
      </c>
      <c r="P1381">
        <v>53560650</v>
      </c>
      <c r="Q1381">
        <v>0.69638322044427858</v>
      </c>
    </row>
    <row r="1382" spans="1:17" x14ac:dyDescent="0.25">
      <c r="A1382" t="str">
        <f t="shared" ca="1" si="21"/>
        <v>GUAVIARE;SAN JOSÉ DEL GUAVIARE;JURIDICA</v>
      </c>
      <c r="B1382" t="str">
        <f ca="1">+IFERROR(_xlfn.XLOOKUP(C1382,DIVIPOLA!G:G,DIVIPOLA!F:F),C1382)</f>
        <v>GUAVIARE</v>
      </c>
      <c r="C1382" t="s">
        <v>31</v>
      </c>
      <c r="D1382" t="s">
        <v>223</v>
      </c>
      <c r="E1382" t="s">
        <v>337</v>
      </c>
      <c r="F1382">
        <v>2</v>
      </c>
      <c r="G1382">
        <v>66.666666666666657</v>
      </c>
      <c r="H1382">
        <v>0</v>
      </c>
      <c r="I1382">
        <v>0</v>
      </c>
      <c r="J1382">
        <v>8</v>
      </c>
      <c r="K1382">
        <v>9</v>
      </c>
      <c r="L1382">
        <v>12</v>
      </c>
      <c r="M1382">
        <v>5</v>
      </c>
      <c r="N1382">
        <v>0</v>
      </c>
      <c r="O1382">
        <v>1</v>
      </c>
      <c r="P1382">
        <v>13195000</v>
      </c>
      <c r="Q1382">
        <v>97.129186602870803</v>
      </c>
    </row>
    <row r="1383" spans="1:17" x14ac:dyDescent="0.25">
      <c r="A1383" t="str">
        <f t="shared" ca="1" si="21"/>
        <v>HUILA;CAMPOALEGRE;JURIDICA</v>
      </c>
      <c r="B1383" t="str">
        <f ca="1">+IFERROR(_xlfn.XLOOKUP(C1383,DIVIPOLA!G:G,DIVIPOLA!F:F),C1383)</f>
        <v>HUILA</v>
      </c>
      <c r="C1383" t="s">
        <v>32</v>
      </c>
      <c r="D1383" t="s">
        <v>224</v>
      </c>
      <c r="E1383" t="s">
        <v>337</v>
      </c>
      <c r="F1383">
        <v>1</v>
      </c>
      <c r="G1383">
        <v>1.1235955056179781</v>
      </c>
      <c r="H1383">
        <v>0</v>
      </c>
      <c r="I1383">
        <v>0</v>
      </c>
      <c r="J1383">
        <v>2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854100</v>
      </c>
      <c r="Q1383">
        <v>3.4756001758431507E-2</v>
      </c>
    </row>
    <row r="1384" spans="1:17" x14ac:dyDescent="0.25">
      <c r="A1384" t="str">
        <f t="shared" ca="1" si="21"/>
        <v>HUILA;GARZÓN;JURIDICA</v>
      </c>
      <c r="B1384" t="str">
        <f ca="1">+IFERROR(_xlfn.XLOOKUP(C1384,DIVIPOLA!G:G,DIVIPOLA!F:F),C1384)</f>
        <v>HUILA</v>
      </c>
      <c r="C1384" t="s">
        <v>32</v>
      </c>
      <c r="D1384" t="s">
        <v>225</v>
      </c>
      <c r="E1384" t="s">
        <v>337</v>
      </c>
      <c r="F1384">
        <v>1</v>
      </c>
      <c r="G1384">
        <v>1.1235955056179781</v>
      </c>
      <c r="H1384">
        <v>0</v>
      </c>
      <c r="I1384">
        <v>0</v>
      </c>
      <c r="J1384">
        <v>2</v>
      </c>
      <c r="K1384">
        <v>4</v>
      </c>
      <c r="L1384">
        <v>0</v>
      </c>
      <c r="M1384">
        <v>3</v>
      </c>
      <c r="N1384">
        <v>2</v>
      </c>
      <c r="O1384">
        <v>1</v>
      </c>
      <c r="P1384">
        <v>5177250</v>
      </c>
      <c r="Q1384">
        <v>0.2106785038096704</v>
      </c>
    </row>
    <row r="1385" spans="1:17" x14ac:dyDescent="0.25">
      <c r="A1385" t="str">
        <f t="shared" ca="1" si="21"/>
        <v>HUILA;NEIVA;JURIDICA</v>
      </c>
      <c r="B1385" t="str">
        <f ca="1">+IFERROR(_xlfn.XLOOKUP(C1385,DIVIPOLA!G:G,DIVIPOLA!F:F),C1385)</f>
        <v>HUILA</v>
      </c>
      <c r="C1385" t="s">
        <v>32</v>
      </c>
      <c r="D1385" t="s">
        <v>227</v>
      </c>
      <c r="E1385" t="s">
        <v>337</v>
      </c>
      <c r="F1385">
        <v>59</v>
      </c>
      <c r="G1385">
        <v>66.292134831460672</v>
      </c>
      <c r="H1385">
        <v>18</v>
      </c>
      <c r="I1385">
        <v>5</v>
      </c>
      <c r="J1385">
        <v>2103</v>
      </c>
      <c r="K1385">
        <v>1497</v>
      </c>
      <c r="L1385">
        <v>1011</v>
      </c>
      <c r="M1385">
        <v>470</v>
      </c>
      <c r="N1385">
        <v>743</v>
      </c>
      <c r="O1385">
        <v>246</v>
      </c>
      <c r="P1385">
        <v>2337147150</v>
      </c>
      <c r="Q1385">
        <v>95.105831231838394</v>
      </c>
    </row>
    <row r="1386" spans="1:17" x14ac:dyDescent="0.25">
      <c r="A1386" t="str">
        <f t="shared" ca="1" si="21"/>
        <v>HUILA;PALERMO;JURIDICA</v>
      </c>
      <c r="B1386" t="str">
        <f ca="1">+IFERROR(_xlfn.XLOOKUP(C1386,DIVIPOLA!G:G,DIVIPOLA!F:F),C1386)</f>
        <v>HUILA</v>
      </c>
      <c r="C1386" t="s">
        <v>32</v>
      </c>
      <c r="D1386" t="s">
        <v>228</v>
      </c>
      <c r="E1386" t="s">
        <v>337</v>
      </c>
      <c r="F1386">
        <v>4</v>
      </c>
      <c r="G1386">
        <v>4.4943820224719104</v>
      </c>
      <c r="H1386">
        <v>0</v>
      </c>
      <c r="I1386">
        <v>0</v>
      </c>
      <c r="J1386">
        <v>12</v>
      </c>
      <c r="K1386">
        <v>0</v>
      </c>
      <c r="L1386">
        <v>0</v>
      </c>
      <c r="M1386">
        <v>0</v>
      </c>
      <c r="N1386">
        <v>57</v>
      </c>
      <c r="O1386">
        <v>11</v>
      </c>
      <c r="P1386">
        <v>20172750</v>
      </c>
      <c r="Q1386">
        <v>0.82089232463692674</v>
      </c>
    </row>
    <row r="1387" spans="1:17" x14ac:dyDescent="0.25">
      <c r="A1387" t="str">
        <f t="shared" ca="1" si="21"/>
        <v>HUILA;PITALITO;JURIDICA</v>
      </c>
      <c r="B1387" t="str">
        <f ca="1">+IFERROR(_xlfn.XLOOKUP(C1387,DIVIPOLA!G:G,DIVIPOLA!F:F),C1387)</f>
        <v>HUILA</v>
      </c>
      <c r="C1387" t="s">
        <v>32</v>
      </c>
      <c r="D1387" t="s">
        <v>230</v>
      </c>
      <c r="E1387" t="s">
        <v>337</v>
      </c>
      <c r="F1387">
        <v>6</v>
      </c>
      <c r="G1387">
        <v>6.7415730337078648</v>
      </c>
      <c r="H1387">
        <v>0</v>
      </c>
      <c r="I1387">
        <v>0</v>
      </c>
      <c r="J1387">
        <v>9</v>
      </c>
      <c r="K1387">
        <v>6</v>
      </c>
      <c r="L1387">
        <v>0</v>
      </c>
      <c r="M1387">
        <v>1</v>
      </c>
      <c r="N1387">
        <v>7</v>
      </c>
      <c r="O1387">
        <v>0</v>
      </c>
      <c r="P1387">
        <v>8971625</v>
      </c>
      <c r="Q1387">
        <v>0.36508349640087578</v>
      </c>
    </row>
    <row r="1388" spans="1:17" x14ac:dyDescent="0.25">
      <c r="A1388" t="str">
        <f t="shared" ca="1" si="21"/>
        <v>HUILA;RIVERA;JURIDICA</v>
      </c>
      <c r="B1388" t="str">
        <f ca="1">+IFERROR(_xlfn.XLOOKUP(C1388,DIVIPOLA!G:G,DIVIPOLA!F:F),C1388)</f>
        <v>HUILA</v>
      </c>
      <c r="C1388" t="s">
        <v>32</v>
      </c>
      <c r="D1388" t="s">
        <v>231</v>
      </c>
      <c r="E1388" t="s">
        <v>337</v>
      </c>
      <c r="F1388">
        <v>1</v>
      </c>
      <c r="G1388">
        <v>1.1235955056179781</v>
      </c>
      <c r="H1388">
        <v>0</v>
      </c>
      <c r="I1388">
        <v>0</v>
      </c>
      <c r="J1388">
        <v>0</v>
      </c>
      <c r="K1388">
        <v>0</v>
      </c>
      <c r="L1388">
        <v>9</v>
      </c>
      <c r="M1388">
        <v>0</v>
      </c>
      <c r="N1388">
        <v>0</v>
      </c>
      <c r="O1388">
        <v>0</v>
      </c>
      <c r="P1388">
        <v>2340000</v>
      </c>
      <c r="Q1388">
        <v>9.5221922625839742E-2</v>
      </c>
    </row>
    <row r="1389" spans="1:17" x14ac:dyDescent="0.25">
      <c r="A1389" t="str">
        <f t="shared" ca="1" si="21"/>
        <v>LA_GUAJIRA;DIBULLA;JURIDICA</v>
      </c>
      <c r="B1389" t="str">
        <f ca="1">+IFERROR(_xlfn.XLOOKUP(C1389,DIVIPOLA!G:G,DIVIPOLA!F:F),C1389)</f>
        <v>LA_GUAJIRA</v>
      </c>
      <c r="C1389" t="s">
        <v>1187</v>
      </c>
      <c r="D1389" t="s">
        <v>233</v>
      </c>
      <c r="E1389" t="s">
        <v>337</v>
      </c>
      <c r="F1389">
        <v>1</v>
      </c>
      <c r="G1389">
        <v>7.6923076923076934</v>
      </c>
      <c r="H1389">
        <v>0</v>
      </c>
      <c r="I1389">
        <v>0</v>
      </c>
      <c r="J1389">
        <v>0</v>
      </c>
      <c r="K1389">
        <v>2</v>
      </c>
      <c r="L1389">
        <v>0</v>
      </c>
      <c r="M1389">
        <v>1</v>
      </c>
      <c r="N1389">
        <v>0</v>
      </c>
      <c r="O1389">
        <v>0</v>
      </c>
      <c r="P1389">
        <v>1430000</v>
      </c>
      <c r="Q1389">
        <v>0.26920584886416549</v>
      </c>
    </row>
    <row r="1390" spans="1:17" x14ac:dyDescent="0.25">
      <c r="A1390" t="str">
        <f t="shared" ca="1" si="21"/>
        <v>LA_GUAJIRA;MAICAO;JURIDICA</v>
      </c>
      <c r="B1390" t="str">
        <f ca="1">+IFERROR(_xlfn.XLOOKUP(C1390,DIVIPOLA!G:G,DIVIPOLA!F:F),C1390)</f>
        <v>LA_GUAJIRA</v>
      </c>
      <c r="C1390" t="s">
        <v>1187</v>
      </c>
      <c r="D1390" t="s">
        <v>234</v>
      </c>
      <c r="E1390" t="s">
        <v>337</v>
      </c>
      <c r="F1390">
        <v>3</v>
      </c>
      <c r="G1390">
        <v>23.07692307692308</v>
      </c>
      <c r="H1390">
        <v>0</v>
      </c>
      <c r="I1390">
        <v>0</v>
      </c>
      <c r="J1390">
        <v>320</v>
      </c>
      <c r="K1390">
        <v>147</v>
      </c>
      <c r="L1390">
        <v>5</v>
      </c>
      <c r="M1390">
        <v>0</v>
      </c>
      <c r="N1390">
        <v>1</v>
      </c>
      <c r="O1390">
        <v>2</v>
      </c>
      <c r="P1390">
        <v>203385000</v>
      </c>
      <c r="Q1390">
        <v>38.288413686180633</v>
      </c>
    </row>
    <row r="1391" spans="1:17" x14ac:dyDescent="0.25">
      <c r="A1391" t="str">
        <f t="shared" ca="1" si="21"/>
        <v>LA_GUAJIRA;RIOHACHA;JURIDICA</v>
      </c>
      <c r="B1391" t="str">
        <f ca="1">+IFERROR(_xlfn.XLOOKUP(C1391,DIVIPOLA!G:G,DIVIPOLA!F:F),C1391)</f>
        <v>LA_GUAJIRA</v>
      </c>
      <c r="C1391" t="s">
        <v>1187</v>
      </c>
      <c r="D1391" t="s">
        <v>235</v>
      </c>
      <c r="E1391" t="s">
        <v>337</v>
      </c>
      <c r="F1391">
        <v>8</v>
      </c>
      <c r="G1391">
        <v>61.53846153846154</v>
      </c>
      <c r="H1391">
        <v>0</v>
      </c>
      <c r="I1391">
        <v>3</v>
      </c>
      <c r="J1391">
        <v>200</v>
      </c>
      <c r="K1391">
        <v>220</v>
      </c>
      <c r="L1391">
        <v>63</v>
      </c>
      <c r="M1391">
        <v>145</v>
      </c>
      <c r="N1391">
        <v>138</v>
      </c>
      <c r="O1391">
        <v>59</v>
      </c>
      <c r="P1391">
        <v>320722025</v>
      </c>
      <c r="Q1391">
        <v>60.377793698992377</v>
      </c>
    </row>
    <row r="1392" spans="1:17" x14ac:dyDescent="0.25">
      <c r="A1392" t="str">
        <f t="shared" ca="1" si="21"/>
        <v>MAGDALENA;GUAMAL;JURIDICA</v>
      </c>
      <c r="B1392" t="str">
        <f ca="1">+IFERROR(_xlfn.XLOOKUP(C1392,DIVIPOLA!G:G,DIVIPOLA!F:F),C1392)</f>
        <v>MAGDALENA</v>
      </c>
      <c r="C1392" t="s">
        <v>33</v>
      </c>
      <c r="D1392" t="s">
        <v>236</v>
      </c>
      <c r="E1392" t="s">
        <v>337</v>
      </c>
      <c r="F1392">
        <v>1</v>
      </c>
      <c r="G1392">
        <v>1.428571428571429</v>
      </c>
      <c r="H1392">
        <v>0</v>
      </c>
      <c r="I1392">
        <v>0</v>
      </c>
      <c r="J1392">
        <v>115</v>
      </c>
      <c r="K1392">
        <v>12</v>
      </c>
      <c r="L1392">
        <v>107</v>
      </c>
      <c r="M1392">
        <v>5</v>
      </c>
      <c r="N1392">
        <v>57</v>
      </c>
      <c r="O1392">
        <v>0</v>
      </c>
      <c r="P1392">
        <v>95081025</v>
      </c>
      <c r="Q1392">
        <v>5.7523163554761902</v>
      </c>
    </row>
    <row r="1393" spans="1:17" x14ac:dyDescent="0.25">
      <c r="A1393" t="str">
        <f t="shared" ca="1" si="21"/>
        <v>MAGDALENA;SAN SEBASTIÁN DE BUENAVISTA;JURIDICA</v>
      </c>
      <c r="B1393" t="str">
        <f ca="1">+IFERROR(_xlfn.XLOOKUP(C1393,DIVIPOLA!G:G,DIVIPOLA!F:F),C1393)</f>
        <v>MAGDALENA</v>
      </c>
      <c r="C1393" t="s">
        <v>33</v>
      </c>
      <c r="D1393" t="s">
        <v>238</v>
      </c>
      <c r="E1393" t="s">
        <v>337</v>
      </c>
      <c r="F1393">
        <v>3</v>
      </c>
      <c r="G1393">
        <v>4.2857142857142856</v>
      </c>
      <c r="H1393">
        <v>0</v>
      </c>
      <c r="I1393">
        <v>0</v>
      </c>
      <c r="J1393">
        <v>133</v>
      </c>
      <c r="K1393">
        <v>13</v>
      </c>
      <c r="L1393">
        <v>15</v>
      </c>
      <c r="M1393">
        <v>8</v>
      </c>
      <c r="N1393">
        <v>26</v>
      </c>
      <c r="O1393">
        <v>6</v>
      </c>
      <c r="P1393">
        <v>74331075</v>
      </c>
      <c r="Q1393">
        <v>4.4969630737849888</v>
      </c>
    </row>
    <row r="1394" spans="1:17" x14ac:dyDescent="0.25">
      <c r="A1394" t="str">
        <f t="shared" ca="1" si="21"/>
        <v>MAGDALENA;SANTA MARTA;JURIDICA</v>
      </c>
      <c r="B1394" t="str">
        <f ca="1">+IFERROR(_xlfn.XLOOKUP(C1394,DIVIPOLA!G:G,DIVIPOLA!F:F),C1394)</f>
        <v>MAGDALENA</v>
      </c>
      <c r="C1394" t="s">
        <v>33</v>
      </c>
      <c r="D1394" t="s">
        <v>239</v>
      </c>
      <c r="E1394" t="s">
        <v>337</v>
      </c>
      <c r="F1394">
        <v>63</v>
      </c>
      <c r="G1394">
        <v>90</v>
      </c>
      <c r="H1394">
        <v>7</v>
      </c>
      <c r="I1394">
        <v>11</v>
      </c>
      <c r="J1394">
        <v>1069</v>
      </c>
      <c r="K1394">
        <v>735</v>
      </c>
      <c r="L1394">
        <v>583</v>
      </c>
      <c r="M1394">
        <v>362</v>
      </c>
      <c r="N1394">
        <v>1155</v>
      </c>
      <c r="O1394">
        <v>300</v>
      </c>
      <c r="P1394">
        <v>1460165850</v>
      </c>
      <c r="Q1394">
        <v>88.338718484185392</v>
      </c>
    </row>
    <row r="1395" spans="1:17" x14ac:dyDescent="0.25">
      <c r="A1395" t="str">
        <f t="shared" ca="1" si="21"/>
        <v>META;ACACÍAS;JURIDICA</v>
      </c>
      <c r="B1395" t="str">
        <f ca="1">+IFERROR(_xlfn.XLOOKUP(C1395,DIVIPOLA!G:G,DIVIPOLA!F:F),C1395)</f>
        <v>META</v>
      </c>
      <c r="C1395" t="s">
        <v>34</v>
      </c>
      <c r="D1395" t="s">
        <v>240</v>
      </c>
      <c r="E1395" t="s">
        <v>337</v>
      </c>
      <c r="F1395">
        <v>5</v>
      </c>
      <c r="G1395">
        <v>3.9370078740157481</v>
      </c>
      <c r="H1395">
        <v>0</v>
      </c>
      <c r="I1395">
        <v>0</v>
      </c>
      <c r="J1395">
        <v>64</v>
      </c>
      <c r="K1395">
        <v>91</v>
      </c>
      <c r="L1395">
        <v>57</v>
      </c>
      <c r="M1395">
        <v>13</v>
      </c>
      <c r="N1395">
        <v>25</v>
      </c>
      <c r="O1395">
        <v>46</v>
      </c>
      <c r="P1395">
        <v>112674250</v>
      </c>
      <c r="Q1395">
        <v>6.1707288985509674</v>
      </c>
    </row>
    <row r="1396" spans="1:17" x14ac:dyDescent="0.25">
      <c r="A1396" t="str">
        <f t="shared" ca="1" si="21"/>
        <v>META;BARRANCA DE UPÍA;JURIDICA</v>
      </c>
      <c r="B1396" t="str">
        <f ca="1">+IFERROR(_xlfn.XLOOKUP(C1396,DIVIPOLA!G:G,DIVIPOLA!F:F),C1396)</f>
        <v>META</v>
      </c>
      <c r="C1396" t="s">
        <v>34</v>
      </c>
      <c r="D1396" t="s">
        <v>241</v>
      </c>
      <c r="E1396" t="s">
        <v>337</v>
      </c>
      <c r="F1396">
        <v>1</v>
      </c>
      <c r="G1396">
        <v>0.78740157480314954</v>
      </c>
      <c r="H1396">
        <v>0</v>
      </c>
      <c r="I1396">
        <v>0</v>
      </c>
      <c r="J1396">
        <v>27</v>
      </c>
      <c r="K1396">
        <v>10</v>
      </c>
      <c r="L1396">
        <v>7</v>
      </c>
      <c r="M1396">
        <v>5</v>
      </c>
      <c r="N1396">
        <v>27</v>
      </c>
      <c r="O1396">
        <v>8</v>
      </c>
      <c r="P1396">
        <v>27365000</v>
      </c>
      <c r="Q1396">
        <v>1.4986742428624751</v>
      </c>
    </row>
    <row r="1397" spans="1:17" x14ac:dyDescent="0.25">
      <c r="A1397" t="str">
        <f t="shared" ca="1" si="21"/>
        <v>META;CASTILLA LA NUEVA;JURIDICA</v>
      </c>
      <c r="B1397" t="str">
        <f ca="1">+IFERROR(_xlfn.XLOOKUP(C1397,DIVIPOLA!G:G,DIVIPOLA!F:F),C1397)</f>
        <v>META</v>
      </c>
      <c r="C1397" t="s">
        <v>34</v>
      </c>
      <c r="D1397" t="s">
        <v>242</v>
      </c>
      <c r="E1397" t="s">
        <v>337</v>
      </c>
      <c r="F1397">
        <v>2</v>
      </c>
      <c r="G1397">
        <v>1.5748031496062991</v>
      </c>
      <c r="H1397">
        <v>0</v>
      </c>
      <c r="I1397">
        <v>0</v>
      </c>
      <c r="J1397">
        <v>13</v>
      </c>
      <c r="K1397">
        <v>4</v>
      </c>
      <c r="L1397">
        <v>9</v>
      </c>
      <c r="M1397">
        <v>0</v>
      </c>
      <c r="N1397">
        <v>17</v>
      </c>
      <c r="O1397">
        <v>5</v>
      </c>
      <c r="P1397">
        <v>14430000</v>
      </c>
      <c r="Q1397">
        <v>0.79027477889660191</v>
      </c>
    </row>
    <row r="1398" spans="1:17" x14ac:dyDescent="0.25">
      <c r="A1398" t="str">
        <f t="shared" ca="1" si="21"/>
        <v>META;CUMARAL;JURIDICA</v>
      </c>
      <c r="B1398" t="str">
        <f ca="1">+IFERROR(_xlfn.XLOOKUP(C1398,DIVIPOLA!G:G,DIVIPOLA!F:F),C1398)</f>
        <v>META</v>
      </c>
      <c r="C1398" t="s">
        <v>34</v>
      </c>
      <c r="D1398" t="s">
        <v>243</v>
      </c>
      <c r="E1398" t="s">
        <v>337</v>
      </c>
      <c r="F1398">
        <v>2</v>
      </c>
      <c r="G1398">
        <v>1.5748031496062991</v>
      </c>
      <c r="H1398">
        <v>0</v>
      </c>
      <c r="I1398">
        <v>0</v>
      </c>
      <c r="J1398">
        <v>3</v>
      </c>
      <c r="K1398">
        <v>4</v>
      </c>
      <c r="L1398">
        <v>6</v>
      </c>
      <c r="M1398">
        <v>3</v>
      </c>
      <c r="N1398">
        <v>6</v>
      </c>
      <c r="O1398">
        <v>0</v>
      </c>
      <c r="P1398">
        <v>7150000</v>
      </c>
      <c r="Q1398">
        <v>0.39157759314696489</v>
      </c>
    </row>
    <row r="1399" spans="1:17" x14ac:dyDescent="0.25">
      <c r="A1399" t="str">
        <f t="shared" ca="1" si="21"/>
        <v>META;GRANADA;JURIDICA</v>
      </c>
      <c r="B1399" t="str">
        <f ca="1">+IFERROR(_xlfn.XLOOKUP(C1399,DIVIPOLA!G:G,DIVIPOLA!F:F),C1399)</f>
        <v>META</v>
      </c>
      <c r="C1399" t="s">
        <v>34</v>
      </c>
      <c r="D1399" t="s">
        <v>185</v>
      </c>
      <c r="E1399" t="s">
        <v>337</v>
      </c>
      <c r="F1399">
        <v>1</v>
      </c>
      <c r="G1399">
        <v>0.78740157480314954</v>
      </c>
      <c r="H1399">
        <v>0</v>
      </c>
      <c r="I1399">
        <v>0</v>
      </c>
      <c r="J1399">
        <v>3</v>
      </c>
      <c r="K1399">
        <v>5</v>
      </c>
      <c r="L1399">
        <v>0</v>
      </c>
      <c r="M1399">
        <v>3</v>
      </c>
      <c r="N1399">
        <v>2</v>
      </c>
      <c r="O1399">
        <v>2</v>
      </c>
      <c r="P1399">
        <v>5980000</v>
      </c>
      <c r="Q1399">
        <v>0.32750125972291622</v>
      </c>
    </row>
    <row r="1400" spans="1:17" x14ac:dyDescent="0.25">
      <c r="A1400" t="str">
        <f t="shared" ca="1" si="21"/>
        <v>META;PUERTO GAITÁN;JURIDICA</v>
      </c>
      <c r="B1400" t="str">
        <f ca="1">+IFERROR(_xlfn.XLOOKUP(C1400,DIVIPOLA!G:G,DIVIPOLA!F:F),C1400)</f>
        <v>META</v>
      </c>
      <c r="C1400" t="s">
        <v>34</v>
      </c>
      <c r="D1400" t="s">
        <v>244</v>
      </c>
      <c r="E1400" t="s">
        <v>337</v>
      </c>
      <c r="F1400">
        <v>4</v>
      </c>
      <c r="G1400">
        <v>3.1496062992125982</v>
      </c>
      <c r="H1400">
        <v>0</v>
      </c>
      <c r="I1400">
        <v>0</v>
      </c>
      <c r="J1400">
        <v>17</v>
      </c>
      <c r="K1400">
        <v>21</v>
      </c>
      <c r="L1400">
        <v>21</v>
      </c>
      <c r="M1400">
        <v>11</v>
      </c>
      <c r="N1400">
        <v>32</v>
      </c>
      <c r="O1400">
        <v>8</v>
      </c>
      <c r="P1400">
        <v>36442575</v>
      </c>
      <c r="Q1400">
        <v>1.9958175953255599</v>
      </c>
    </row>
    <row r="1401" spans="1:17" x14ac:dyDescent="0.25">
      <c r="A1401" t="str">
        <f t="shared" ca="1" si="21"/>
        <v>META;RESTREPO;JURIDICA</v>
      </c>
      <c r="B1401" t="str">
        <f ca="1">+IFERROR(_xlfn.XLOOKUP(C1401,DIVIPOLA!G:G,DIVIPOLA!F:F),C1401)</f>
        <v>META</v>
      </c>
      <c r="C1401" t="s">
        <v>34</v>
      </c>
      <c r="D1401" t="s">
        <v>245</v>
      </c>
      <c r="E1401" t="s">
        <v>337</v>
      </c>
      <c r="F1401">
        <v>3</v>
      </c>
      <c r="G1401">
        <v>2.3622047244094491</v>
      </c>
      <c r="H1401">
        <v>0</v>
      </c>
      <c r="I1401">
        <v>0</v>
      </c>
      <c r="J1401">
        <v>13</v>
      </c>
      <c r="K1401">
        <v>7</v>
      </c>
      <c r="L1401">
        <v>7</v>
      </c>
      <c r="M1401">
        <v>0</v>
      </c>
      <c r="N1401">
        <v>8</v>
      </c>
      <c r="O1401">
        <v>7</v>
      </c>
      <c r="P1401">
        <v>14889875</v>
      </c>
      <c r="Q1401">
        <v>0.81546033772855442</v>
      </c>
    </row>
    <row r="1402" spans="1:17" x14ac:dyDescent="0.25">
      <c r="A1402" t="str">
        <f t="shared" ca="1" si="21"/>
        <v>META;SAN MARTÍN;JURIDICA</v>
      </c>
      <c r="B1402" t="str">
        <f ca="1">+IFERROR(_xlfn.XLOOKUP(C1402,DIVIPOLA!G:G,DIVIPOLA!F:F),C1402)</f>
        <v>META</v>
      </c>
      <c r="C1402" t="s">
        <v>34</v>
      </c>
      <c r="D1402" t="s">
        <v>170</v>
      </c>
      <c r="E1402" t="s">
        <v>337</v>
      </c>
      <c r="F1402">
        <v>1</v>
      </c>
      <c r="G1402">
        <v>0.78740157480314954</v>
      </c>
      <c r="H1402">
        <v>0</v>
      </c>
      <c r="I1402">
        <v>0</v>
      </c>
      <c r="J1402">
        <v>5</v>
      </c>
      <c r="K1402">
        <v>11</v>
      </c>
      <c r="L1402">
        <v>0</v>
      </c>
      <c r="M1402">
        <v>0</v>
      </c>
      <c r="N1402">
        <v>3</v>
      </c>
      <c r="O1402">
        <v>0</v>
      </c>
      <c r="P1402">
        <v>8255000</v>
      </c>
      <c r="Q1402">
        <v>0.45209413026967771</v>
      </c>
    </row>
    <row r="1403" spans="1:17" x14ac:dyDescent="0.25">
      <c r="A1403" t="str">
        <f t="shared" ca="1" si="21"/>
        <v>META;VILLAVICENCIO;JURIDICA</v>
      </c>
      <c r="B1403" t="str">
        <f ca="1">+IFERROR(_xlfn.XLOOKUP(C1403,DIVIPOLA!G:G,DIVIPOLA!F:F),C1403)</f>
        <v>META</v>
      </c>
      <c r="C1403" t="s">
        <v>34</v>
      </c>
      <c r="D1403" t="s">
        <v>246</v>
      </c>
      <c r="E1403" t="s">
        <v>337</v>
      </c>
      <c r="F1403">
        <v>92</v>
      </c>
      <c r="G1403">
        <v>72.440944881889763</v>
      </c>
      <c r="H1403">
        <v>5</v>
      </c>
      <c r="I1403">
        <v>7</v>
      </c>
      <c r="J1403">
        <v>1170</v>
      </c>
      <c r="K1403">
        <v>844</v>
      </c>
      <c r="L1403">
        <v>938</v>
      </c>
      <c r="M1403">
        <v>368</v>
      </c>
      <c r="N1403">
        <v>803</v>
      </c>
      <c r="O1403">
        <v>235</v>
      </c>
      <c r="P1403">
        <v>1551543825</v>
      </c>
      <c r="Q1403">
        <v>84.971999532242776</v>
      </c>
    </row>
    <row r="1404" spans="1:17" x14ac:dyDescent="0.25">
      <c r="A1404" t="str">
        <f t="shared" ca="1" si="21"/>
        <v>NARIÑO;BUESACO;JURIDICA</v>
      </c>
      <c r="B1404" t="str">
        <f ca="1">+IFERROR(_xlfn.XLOOKUP(C1404,DIVIPOLA!G:G,DIVIPOLA!F:F),C1404)</f>
        <v>NARIÑO</v>
      </c>
      <c r="C1404" t="s">
        <v>35</v>
      </c>
      <c r="D1404" t="s">
        <v>247</v>
      </c>
      <c r="E1404" t="s">
        <v>337</v>
      </c>
      <c r="F1404">
        <v>1</v>
      </c>
      <c r="G1404">
        <v>1.149425287356322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1</v>
      </c>
      <c r="N1404">
        <v>0</v>
      </c>
      <c r="O1404">
        <v>0</v>
      </c>
      <c r="P1404">
        <v>427050</v>
      </c>
      <c r="Q1404">
        <v>3.9556354710321963E-2</v>
      </c>
    </row>
    <row r="1405" spans="1:17" x14ac:dyDescent="0.25">
      <c r="A1405" t="str">
        <f t="shared" ca="1" si="21"/>
        <v>NARIÑO;EL ROSARIO;JURIDICA</v>
      </c>
      <c r="B1405" t="str">
        <f ca="1">+IFERROR(_xlfn.XLOOKUP(C1405,DIVIPOLA!G:G,DIVIPOLA!F:F),C1405)</f>
        <v>NARIÑO</v>
      </c>
      <c r="C1405" t="s">
        <v>35</v>
      </c>
      <c r="D1405" t="s">
        <v>248</v>
      </c>
      <c r="E1405" t="s">
        <v>337</v>
      </c>
      <c r="F1405">
        <v>1</v>
      </c>
      <c r="G1405">
        <v>1.149425287356322</v>
      </c>
      <c r="H1405">
        <v>0</v>
      </c>
      <c r="I1405">
        <v>0</v>
      </c>
      <c r="J1405">
        <v>0</v>
      </c>
      <c r="K1405">
        <v>2</v>
      </c>
      <c r="L1405">
        <v>0</v>
      </c>
      <c r="M1405">
        <v>0</v>
      </c>
      <c r="N1405">
        <v>0</v>
      </c>
      <c r="O1405">
        <v>0</v>
      </c>
      <c r="P1405">
        <v>1040000</v>
      </c>
      <c r="Q1405">
        <v>9.6332066265624225E-2</v>
      </c>
    </row>
    <row r="1406" spans="1:17" x14ac:dyDescent="0.25">
      <c r="A1406" t="str">
        <f t="shared" ca="1" si="21"/>
        <v>NARIÑO;IPIALES;JURIDICA</v>
      </c>
      <c r="B1406" t="str">
        <f ca="1">+IFERROR(_xlfn.XLOOKUP(C1406,DIVIPOLA!G:G,DIVIPOLA!F:F),C1406)</f>
        <v>NARIÑO</v>
      </c>
      <c r="C1406" t="s">
        <v>35</v>
      </c>
      <c r="D1406" t="s">
        <v>249</v>
      </c>
      <c r="E1406" t="s">
        <v>337</v>
      </c>
      <c r="F1406">
        <v>6</v>
      </c>
      <c r="G1406">
        <v>6.8965517241379306</v>
      </c>
      <c r="H1406">
        <v>0</v>
      </c>
      <c r="I1406">
        <v>0</v>
      </c>
      <c r="J1406">
        <v>16</v>
      </c>
      <c r="K1406">
        <v>34</v>
      </c>
      <c r="L1406">
        <v>17</v>
      </c>
      <c r="M1406">
        <v>15</v>
      </c>
      <c r="N1406">
        <v>1</v>
      </c>
      <c r="O1406">
        <v>1</v>
      </c>
      <c r="P1406">
        <v>35154600</v>
      </c>
      <c r="Q1406">
        <v>3.256264669943763</v>
      </c>
    </row>
    <row r="1407" spans="1:17" x14ac:dyDescent="0.25">
      <c r="A1407" t="str">
        <f t="shared" ca="1" si="21"/>
        <v>NARIÑO;LA UNIÓN;JURIDICA</v>
      </c>
      <c r="B1407" t="str">
        <f ca="1">+IFERROR(_xlfn.XLOOKUP(C1407,DIVIPOLA!G:G,DIVIPOLA!F:F),C1407)</f>
        <v>NARIÑO</v>
      </c>
      <c r="C1407" t="s">
        <v>35</v>
      </c>
      <c r="D1407" t="s">
        <v>79</v>
      </c>
      <c r="E1407" t="s">
        <v>337</v>
      </c>
      <c r="F1407">
        <v>1</v>
      </c>
      <c r="G1407">
        <v>1.149425287356322</v>
      </c>
      <c r="H1407">
        <v>0</v>
      </c>
      <c r="I1407">
        <v>0</v>
      </c>
      <c r="J1407">
        <v>13</v>
      </c>
      <c r="K1407">
        <v>48</v>
      </c>
      <c r="L1407">
        <v>0</v>
      </c>
      <c r="M1407">
        <v>0</v>
      </c>
      <c r="N1407">
        <v>2</v>
      </c>
      <c r="O1407">
        <v>4</v>
      </c>
      <c r="P1407">
        <v>32275750</v>
      </c>
      <c r="Q1407">
        <v>2.9896054690122318</v>
      </c>
    </row>
    <row r="1408" spans="1:17" x14ac:dyDescent="0.25">
      <c r="A1408" t="str">
        <f t="shared" ca="1" si="21"/>
        <v>NARIÑO;MOSQUERA;JURIDICA</v>
      </c>
      <c r="B1408" t="str">
        <f ca="1">+IFERROR(_xlfn.XLOOKUP(C1408,DIVIPOLA!G:G,DIVIPOLA!F:F),C1408)</f>
        <v>NARIÑO</v>
      </c>
      <c r="C1408" t="s">
        <v>35</v>
      </c>
      <c r="D1408" t="s">
        <v>193</v>
      </c>
      <c r="E1408" t="s">
        <v>337</v>
      </c>
      <c r="F1408">
        <v>1</v>
      </c>
      <c r="G1408">
        <v>1.149425287356322</v>
      </c>
      <c r="H1408">
        <v>0</v>
      </c>
      <c r="I1408">
        <v>0</v>
      </c>
      <c r="J1408">
        <v>1</v>
      </c>
      <c r="K1408">
        <v>2</v>
      </c>
      <c r="L1408">
        <v>3</v>
      </c>
      <c r="M1408">
        <v>2</v>
      </c>
      <c r="N1408">
        <v>3</v>
      </c>
      <c r="O1408">
        <v>2</v>
      </c>
      <c r="P1408">
        <v>4225000</v>
      </c>
      <c r="Q1408">
        <v>0.39134901920409843</v>
      </c>
    </row>
    <row r="1409" spans="1:17" x14ac:dyDescent="0.25">
      <c r="A1409" t="str">
        <f t="shared" ca="1" si="21"/>
        <v>NARIÑO;NARIÑO;JURIDICA</v>
      </c>
      <c r="B1409" t="str">
        <f ca="1">+IFERROR(_xlfn.XLOOKUP(C1409,DIVIPOLA!G:G,DIVIPOLA!F:F),C1409)</f>
        <v>NARIÑO</v>
      </c>
      <c r="C1409" t="s">
        <v>35</v>
      </c>
      <c r="D1409" t="s">
        <v>35</v>
      </c>
      <c r="E1409" t="s">
        <v>337</v>
      </c>
      <c r="F1409">
        <v>1</v>
      </c>
      <c r="G1409">
        <v>1.149425287356322</v>
      </c>
      <c r="H1409">
        <v>0</v>
      </c>
      <c r="I1409">
        <v>0</v>
      </c>
      <c r="J1409">
        <v>30</v>
      </c>
      <c r="K1409">
        <v>27</v>
      </c>
      <c r="L1409">
        <v>15</v>
      </c>
      <c r="M1409">
        <v>0</v>
      </c>
      <c r="N1409">
        <v>34</v>
      </c>
      <c r="O1409">
        <v>45</v>
      </c>
      <c r="P1409">
        <v>52920400</v>
      </c>
      <c r="Q1409">
        <v>4.9018571919262888</v>
      </c>
    </row>
    <row r="1410" spans="1:17" x14ac:dyDescent="0.25">
      <c r="A1410" t="str">
        <f t="shared" ca="1" si="21"/>
        <v>NARIÑO;PASTO;JURIDICA</v>
      </c>
      <c r="B1410" t="str">
        <f ca="1">+IFERROR(_xlfn.XLOOKUP(C1410,DIVIPOLA!G:G,DIVIPOLA!F:F),C1410)</f>
        <v>NARIÑO</v>
      </c>
      <c r="C1410" t="s">
        <v>35</v>
      </c>
      <c r="D1410" t="s">
        <v>250</v>
      </c>
      <c r="E1410" t="s">
        <v>337</v>
      </c>
      <c r="F1410">
        <v>57</v>
      </c>
      <c r="G1410">
        <v>65.517241379310349</v>
      </c>
      <c r="H1410">
        <v>2</v>
      </c>
      <c r="I1410">
        <v>13</v>
      </c>
      <c r="J1410">
        <v>416</v>
      </c>
      <c r="K1410">
        <v>475</v>
      </c>
      <c r="L1410">
        <v>708</v>
      </c>
      <c r="M1410">
        <v>274</v>
      </c>
      <c r="N1410">
        <v>340</v>
      </c>
      <c r="O1410">
        <v>179</v>
      </c>
      <c r="P1410">
        <v>857715625</v>
      </c>
      <c r="Q1410">
        <v>79.447613869770478</v>
      </c>
    </row>
    <row r="1411" spans="1:17" x14ac:dyDescent="0.25">
      <c r="A1411" t="str">
        <f t="shared" ref="A1411:A1474" ca="1" si="22">B1411&amp;";"&amp;D1411&amp;";"&amp;E1411</f>
        <v>NARIÑO;SAN ANDRÉS DE TUMACO;JURIDICA</v>
      </c>
      <c r="B1411" t="str">
        <f ca="1">+IFERROR(_xlfn.XLOOKUP(C1411,DIVIPOLA!G:G,DIVIPOLA!F:F),C1411)</f>
        <v>NARIÑO</v>
      </c>
      <c r="C1411" t="s">
        <v>35</v>
      </c>
      <c r="D1411" t="s">
        <v>251</v>
      </c>
      <c r="E1411" t="s">
        <v>337</v>
      </c>
      <c r="F1411">
        <v>1</v>
      </c>
      <c r="G1411">
        <v>1.149425287356322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1</v>
      </c>
      <c r="N1411">
        <v>0</v>
      </c>
      <c r="O1411">
        <v>1</v>
      </c>
      <c r="P1411">
        <v>715000</v>
      </c>
      <c r="Q1411">
        <v>6.6228295557616668E-2</v>
      </c>
    </row>
    <row r="1412" spans="1:17" x14ac:dyDescent="0.25">
      <c r="A1412" t="str">
        <f t="shared" ca="1" si="22"/>
        <v>NARIÑO;TAMINANGO;JURIDICA</v>
      </c>
      <c r="B1412" t="str">
        <f ca="1">+IFERROR(_xlfn.XLOOKUP(C1412,DIVIPOLA!G:G,DIVIPOLA!F:F),C1412)</f>
        <v>NARIÑO</v>
      </c>
      <c r="C1412" t="s">
        <v>35</v>
      </c>
      <c r="D1412" t="s">
        <v>252</v>
      </c>
      <c r="E1412" t="s">
        <v>337</v>
      </c>
      <c r="F1412">
        <v>1</v>
      </c>
      <c r="G1412">
        <v>1.149425287356322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4</v>
      </c>
      <c r="N1412">
        <v>0</v>
      </c>
      <c r="O1412">
        <v>3</v>
      </c>
      <c r="P1412">
        <v>2535000</v>
      </c>
      <c r="Q1412">
        <v>0.23480941152245899</v>
      </c>
    </row>
    <row r="1413" spans="1:17" x14ac:dyDescent="0.25">
      <c r="A1413" t="str">
        <f t="shared" ca="1" si="22"/>
        <v>NARIÑO;TÚQUERRES;JURIDICA</v>
      </c>
      <c r="B1413" t="str">
        <f ca="1">+IFERROR(_xlfn.XLOOKUP(C1413,DIVIPOLA!G:G,DIVIPOLA!F:F),C1413)</f>
        <v>NARIÑO</v>
      </c>
      <c r="C1413" t="s">
        <v>35</v>
      </c>
      <c r="D1413" t="s">
        <v>253</v>
      </c>
      <c r="E1413" t="s">
        <v>337</v>
      </c>
      <c r="F1413">
        <v>1</v>
      </c>
      <c r="G1413">
        <v>1.149425287356322</v>
      </c>
      <c r="H1413">
        <v>0</v>
      </c>
      <c r="I1413">
        <v>0</v>
      </c>
      <c r="J1413">
        <v>1</v>
      </c>
      <c r="K1413">
        <v>0</v>
      </c>
      <c r="L1413">
        <v>0</v>
      </c>
      <c r="M1413">
        <v>1</v>
      </c>
      <c r="N1413">
        <v>0</v>
      </c>
      <c r="O1413">
        <v>0</v>
      </c>
      <c r="P1413">
        <v>780000</v>
      </c>
      <c r="Q1413">
        <v>7.2249049699218179E-2</v>
      </c>
    </row>
    <row r="1414" spans="1:17" x14ac:dyDescent="0.25">
      <c r="A1414" t="str">
        <f t="shared" ca="1" si="22"/>
        <v>NORTE_DE_SANTANDER;CHINÁCOTA;JURIDICA</v>
      </c>
      <c r="B1414" t="str">
        <f ca="1">+IFERROR(_xlfn.XLOOKUP(C1414,DIVIPOLA!G:G,DIVIPOLA!F:F),C1414)</f>
        <v>NORTE_DE_SANTANDER</v>
      </c>
      <c r="C1414" t="s">
        <v>1186</v>
      </c>
      <c r="D1414" t="s">
        <v>254</v>
      </c>
      <c r="E1414" t="s">
        <v>337</v>
      </c>
      <c r="F1414">
        <v>1</v>
      </c>
      <c r="G1414">
        <v>0.36496350364963498</v>
      </c>
      <c r="H1414">
        <v>0</v>
      </c>
      <c r="I1414">
        <v>0</v>
      </c>
      <c r="J1414">
        <v>0</v>
      </c>
      <c r="K1414">
        <v>0</v>
      </c>
      <c r="L1414">
        <v>2</v>
      </c>
      <c r="M1414">
        <v>0</v>
      </c>
      <c r="N1414">
        <v>1</v>
      </c>
      <c r="O1414">
        <v>0</v>
      </c>
      <c r="P1414">
        <v>782925</v>
      </c>
      <c r="Q1414">
        <v>1.6989552800271829E-2</v>
      </c>
    </row>
    <row r="1415" spans="1:17" x14ac:dyDescent="0.25">
      <c r="A1415" t="str">
        <f t="shared" ca="1" si="22"/>
        <v>NORTE_DE_SANTANDER;CUCUTILLA;JURIDICA</v>
      </c>
      <c r="B1415" t="str">
        <f ca="1">+IFERROR(_xlfn.XLOOKUP(C1415,DIVIPOLA!G:G,DIVIPOLA!F:F),C1415)</f>
        <v>NORTE_DE_SANTANDER</v>
      </c>
      <c r="C1415" t="s">
        <v>1186</v>
      </c>
      <c r="D1415" t="s">
        <v>255</v>
      </c>
      <c r="E1415" t="s">
        <v>337</v>
      </c>
      <c r="F1415">
        <v>1</v>
      </c>
      <c r="G1415">
        <v>0.36496350364963498</v>
      </c>
      <c r="H1415">
        <v>0</v>
      </c>
      <c r="I1415">
        <v>0</v>
      </c>
      <c r="J1415">
        <v>21</v>
      </c>
      <c r="K1415">
        <v>5</v>
      </c>
      <c r="L1415">
        <v>2</v>
      </c>
      <c r="M1415">
        <v>0</v>
      </c>
      <c r="N1415">
        <v>40</v>
      </c>
      <c r="O1415">
        <v>8</v>
      </c>
      <c r="P1415">
        <v>22061975</v>
      </c>
      <c r="Q1415">
        <v>0.47874712027432659</v>
      </c>
    </row>
    <row r="1416" spans="1:17" x14ac:dyDescent="0.25">
      <c r="A1416" t="str">
        <f t="shared" ca="1" si="22"/>
        <v>NORTE_DE_SANTANDER;LA ESPERANZA;JURIDICA</v>
      </c>
      <c r="B1416" t="str">
        <f ca="1">+IFERROR(_xlfn.XLOOKUP(C1416,DIVIPOLA!G:G,DIVIPOLA!F:F),C1416)</f>
        <v>NORTE_DE_SANTANDER</v>
      </c>
      <c r="C1416" t="s">
        <v>1186</v>
      </c>
      <c r="D1416" t="s">
        <v>256</v>
      </c>
      <c r="E1416" t="s">
        <v>337</v>
      </c>
      <c r="F1416">
        <v>1</v>
      </c>
      <c r="G1416">
        <v>0.36496350364963498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4</v>
      </c>
      <c r="O1416">
        <v>0</v>
      </c>
      <c r="P1416">
        <v>780000</v>
      </c>
      <c r="Q1416">
        <v>1.6926080000270821E-2</v>
      </c>
    </row>
    <row r="1417" spans="1:17" x14ac:dyDescent="0.25">
      <c r="A1417" t="str">
        <f t="shared" ca="1" si="22"/>
        <v>NORTE_DE_SANTANDER;LOS PATIOS;JURIDICA</v>
      </c>
      <c r="B1417" t="str">
        <f ca="1">+IFERROR(_xlfn.XLOOKUP(C1417,DIVIPOLA!G:G,DIVIPOLA!F:F),C1417)</f>
        <v>NORTE_DE_SANTANDER</v>
      </c>
      <c r="C1417" t="s">
        <v>1186</v>
      </c>
      <c r="D1417" t="s">
        <v>257</v>
      </c>
      <c r="E1417" t="s">
        <v>337</v>
      </c>
      <c r="F1417">
        <v>9</v>
      </c>
      <c r="G1417">
        <v>3.284671532846716</v>
      </c>
      <c r="H1417">
        <v>0</v>
      </c>
      <c r="I1417">
        <v>0</v>
      </c>
      <c r="J1417">
        <v>339</v>
      </c>
      <c r="K1417">
        <v>88</v>
      </c>
      <c r="L1417">
        <v>255</v>
      </c>
      <c r="M1417">
        <v>99</v>
      </c>
      <c r="N1417">
        <v>445</v>
      </c>
      <c r="O1417">
        <v>47</v>
      </c>
      <c r="P1417">
        <v>392938975</v>
      </c>
      <c r="Q1417">
        <v>8.5268160590697626</v>
      </c>
    </row>
    <row r="1418" spans="1:17" x14ac:dyDescent="0.25">
      <c r="A1418" t="str">
        <f t="shared" ca="1" si="22"/>
        <v>NORTE_DE_SANTANDER;OCAÑA;JURIDICA</v>
      </c>
      <c r="B1418" t="str">
        <f ca="1">+IFERROR(_xlfn.XLOOKUP(C1418,DIVIPOLA!G:G,DIVIPOLA!F:F),C1418)</f>
        <v>NORTE_DE_SANTANDER</v>
      </c>
      <c r="C1418" t="s">
        <v>1186</v>
      </c>
      <c r="D1418" t="s">
        <v>258</v>
      </c>
      <c r="E1418" t="s">
        <v>337</v>
      </c>
      <c r="F1418">
        <v>9</v>
      </c>
      <c r="G1418">
        <v>3.284671532846716</v>
      </c>
      <c r="H1418">
        <v>0</v>
      </c>
      <c r="I1418">
        <v>0</v>
      </c>
      <c r="J1418">
        <v>143</v>
      </c>
      <c r="K1418">
        <v>129</v>
      </c>
      <c r="L1418">
        <v>74</v>
      </c>
      <c r="M1418">
        <v>87</v>
      </c>
      <c r="N1418">
        <v>160</v>
      </c>
      <c r="O1418">
        <v>65</v>
      </c>
      <c r="P1418">
        <v>233155325</v>
      </c>
      <c r="Q1418">
        <v>5.0594944659476182</v>
      </c>
    </row>
    <row r="1419" spans="1:17" x14ac:dyDescent="0.25">
      <c r="A1419" t="str">
        <f t="shared" ca="1" si="22"/>
        <v>NORTE_DE_SANTANDER;PAMPLONA;JURIDICA</v>
      </c>
      <c r="B1419" t="str">
        <f ca="1">+IFERROR(_xlfn.XLOOKUP(C1419,DIVIPOLA!G:G,DIVIPOLA!F:F),C1419)</f>
        <v>NORTE_DE_SANTANDER</v>
      </c>
      <c r="C1419" t="s">
        <v>1186</v>
      </c>
      <c r="D1419" t="s">
        <v>259</v>
      </c>
      <c r="E1419" t="s">
        <v>337</v>
      </c>
      <c r="F1419">
        <v>2</v>
      </c>
      <c r="G1419">
        <v>0.72992700729927007</v>
      </c>
      <c r="H1419">
        <v>0</v>
      </c>
      <c r="I1419">
        <v>0</v>
      </c>
      <c r="J1419">
        <v>1</v>
      </c>
      <c r="K1419">
        <v>0</v>
      </c>
      <c r="L1419">
        <v>0</v>
      </c>
      <c r="M1419">
        <v>0</v>
      </c>
      <c r="N1419">
        <v>2</v>
      </c>
      <c r="O1419">
        <v>0</v>
      </c>
      <c r="P1419">
        <v>817050</v>
      </c>
      <c r="Q1419">
        <v>1.7730068800283681E-2</v>
      </c>
    </row>
    <row r="1420" spans="1:17" x14ac:dyDescent="0.25">
      <c r="A1420" t="str">
        <f t="shared" ca="1" si="22"/>
        <v>NORTE_DE_SANTANDER;SAN JOSÉ DE CÚCUTA;JURIDICA</v>
      </c>
      <c r="B1420" t="str">
        <f ca="1">+IFERROR(_xlfn.XLOOKUP(C1420,DIVIPOLA!G:G,DIVIPOLA!F:F),C1420)</f>
        <v>NORTE_DE_SANTANDER</v>
      </c>
      <c r="C1420" t="s">
        <v>1186</v>
      </c>
      <c r="D1420" t="s">
        <v>260</v>
      </c>
      <c r="E1420" t="s">
        <v>337</v>
      </c>
      <c r="F1420">
        <v>203</v>
      </c>
      <c r="G1420">
        <v>74.087591240875923</v>
      </c>
      <c r="H1420">
        <v>31</v>
      </c>
      <c r="I1420">
        <v>7</v>
      </c>
      <c r="J1420">
        <v>3593</v>
      </c>
      <c r="K1420">
        <v>2668</v>
      </c>
      <c r="L1420">
        <v>1367</v>
      </c>
      <c r="M1420">
        <v>682</v>
      </c>
      <c r="N1420">
        <v>827</v>
      </c>
      <c r="O1420">
        <v>322</v>
      </c>
      <c r="P1420">
        <v>3753313850</v>
      </c>
      <c r="Q1420">
        <v>81.447295501569826</v>
      </c>
    </row>
    <row r="1421" spans="1:17" x14ac:dyDescent="0.25">
      <c r="A1421" t="str">
        <f t="shared" ca="1" si="22"/>
        <v>NORTE_DE_SANTANDER;SARDINATA;JURIDICA</v>
      </c>
      <c r="B1421" t="str">
        <f ca="1">+IFERROR(_xlfn.XLOOKUP(C1421,DIVIPOLA!G:G,DIVIPOLA!F:F),C1421)</f>
        <v>NORTE_DE_SANTANDER</v>
      </c>
      <c r="C1421" t="s">
        <v>1186</v>
      </c>
      <c r="D1421" t="s">
        <v>261</v>
      </c>
      <c r="E1421" t="s">
        <v>337</v>
      </c>
      <c r="F1421">
        <v>1</v>
      </c>
      <c r="G1421">
        <v>0.36496350364963498</v>
      </c>
      <c r="H1421">
        <v>0</v>
      </c>
      <c r="I1421">
        <v>0</v>
      </c>
      <c r="J1421">
        <v>1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390000</v>
      </c>
      <c r="Q1421">
        <v>8.4630400001354088E-3</v>
      </c>
    </row>
    <row r="1422" spans="1:17" x14ac:dyDescent="0.25">
      <c r="A1422" t="str">
        <f t="shared" ca="1" si="22"/>
        <v>NORTE_DE_SANTANDER;TIBÚ;JURIDICA</v>
      </c>
      <c r="B1422" t="str">
        <f ca="1">+IFERROR(_xlfn.XLOOKUP(C1422,DIVIPOLA!G:G,DIVIPOLA!F:F),C1422)</f>
        <v>NORTE_DE_SANTANDER</v>
      </c>
      <c r="C1422" t="s">
        <v>1186</v>
      </c>
      <c r="D1422" t="s">
        <v>262</v>
      </c>
      <c r="E1422" t="s">
        <v>337</v>
      </c>
      <c r="F1422">
        <v>6</v>
      </c>
      <c r="G1422">
        <v>2.1897810218978102</v>
      </c>
      <c r="H1422">
        <v>0</v>
      </c>
      <c r="I1422">
        <v>0</v>
      </c>
      <c r="J1422">
        <v>53</v>
      </c>
      <c r="K1422">
        <v>53</v>
      </c>
      <c r="L1422">
        <v>13</v>
      </c>
      <c r="M1422">
        <v>1</v>
      </c>
      <c r="N1422">
        <v>25</v>
      </c>
      <c r="O1422">
        <v>13</v>
      </c>
      <c r="P1422">
        <v>61544600</v>
      </c>
      <c r="Q1422">
        <v>1.3355241322880349</v>
      </c>
    </row>
    <row r="1423" spans="1:17" x14ac:dyDescent="0.25">
      <c r="A1423" t="str">
        <f t="shared" ca="1" si="22"/>
        <v>NORTE_DE_SANTANDER;VILLA DEL ROSARIO;JURIDICA</v>
      </c>
      <c r="B1423" t="str">
        <f ca="1">+IFERROR(_xlfn.XLOOKUP(C1423,DIVIPOLA!G:G,DIVIPOLA!F:F),C1423)</f>
        <v>NORTE_DE_SANTANDER</v>
      </c>
      <c r="C1423" t="s">
        <v>1186</v>
      </c>
      <c r="D1423" t="s">
        <v>263</v>
      </c>
      <c r="E1423" t="s">
        <v>337</v>
      </c>
      <c r="F1423">
        <v>6</v>
      </c>
      <c r="G1423">
        <v>2.1897810218978102</v>
      </c>
      <c r="H1423">
        <v>0</v>
      </c>
      <c r="I1423">
        <v>0</v>
      </c>
      <c r="J1423">
        <v>20</v>
      </c>
      <c r="K1423">
        <v>6</v>
      </c>
      <c r="L1423">
        <v>1</v>
      </c>
      <c r="M1423">
        <v>9</v>
      </c>
      <c r="N1423">
        <v>15</v>
      </c>
      <c r="O1423">
        <v>4</v>
      </c>
      <c r="P1423">
        <v>19452225</v>
      </c>
      <c r="Q1423">
        <v>0.42211527760675382</v>
      </c>
    </row>
    <row r="1424" spans="1:17" x14ac:dyDescent="0.25">
      <c r="A1424" t="str">
        <f t="shared" ca="1" si="22"/>
        <v>PUTUMAYO;MOCOA;JURIDICA</v>
      </c>
      <c r="B1424" t="str">
        <f ca="1">+IFERROR(_xlfn.XLOOKUP(C1424,DIVIPOLA!G:G,DIVIPOLA!F:F),C1424)</f>
        <v>PUTUMAYO</v>
      </c>
      <c r="C1424" t="s">
        <v>36</v>
      </c>
      <c r="D1424" t="s">
        <v>264</v>
      </c>
      <c r="E1424" t="s">
        <v>337</v>
      </c>
      <c r="F1424">
        <v>3</v>
      </c>
      <c r="G1424">
        <v>21.428571428571431</v>
      </c>
      <c r="H1424">
        <v>0</v>
      </c>
      <c r="I1424">
        <v>0</v>
      </c>
      <c r="J1424">
        <v>104</v>
      </c>
      <c r="K1424">
        <v>18</v>
      </c>
      <c r="L1424">
        <v>46</v>
      </c>
      <c r="M1424">
        <v>19</v>
      </c>
      <c r="N1424">
        <v>13</v>
      </c>
      <c r="O1424">
        <v>0</v>
      </c>
      <c r="P1424">
        <v>71825000</v>
      </c>
      <c r="Q1424">
        <v>55.92317522173159</v>
      </c>
    </row>
    <row r="1425" spans="1:17" x14ac:dyDescent="0.25">
      <c r="A1425" t="str">
        <f t="shared" ca="1" si="22"/>
        <v>PUTUMAYO;ORITO;JURIDICA</v>
      </c>
      <c r="B1425" t="str">
        <f ca="1">+IFERROR(_xlfn.XLOOKUP(C1425,DIVIPOLA!G:G,DIVIPOLA!F:F),C1425)</f>
        <v>PUTUMAYO</v>
      </c>
      <c r="C1425" t="s">
        <v>36</v>
      </c>
      <c r="D1425" t="s">
        <v>265</v>
      </c>
      <c r="E1425" t="s">
        <v>337</v>
      </c>
      <c r="F1425">
        <v>2</v>
      </c>
      <c r="G1425">
        <v>14.285714285714279</v>
      </c>
      <c r="H1425">
        <v>0</v>
      </c>
      <c r="I1425">
        <v>0</v>
      </c>
      <c r="J1425">
        <v>4</v>
      </c>
      <c r="K1425">
        <v>1</v>
      </c>
      <c r="L1425">
        <v>0</v>
      </c>
      <c r="M1425">
        <v>0</v>
      </c>
      <c r="N1425">
        <v>5</v>
      </c>
      <c r="O1425">
        <v>5</v>
      </c>
      <c r="P1425">
        <v>4680000</v>
      </c>
      <c r="Q1425">
        <v>3.643863000873008</v>
      </c>
    </row>
    <row r="1426" spans="1:17" x14ac:dyDescent="0.25">
      <c r="A1426" t="str">
        <f t="shared" ca="1" si="22"/>
        <v>PUTUMAYO;PUERTO ASÍS;JURIDICA</v>
      </c>
      <c r="B1426" t="str">
        <f ca="1">+IFERROR(_xlfn.XLOOKUP(C1426,DIVIPOLA!G:G,DIVIPOLA!F:F),C1426)</f>
        <v>PUTUMAYO</v>
      </c>
      <c r="C1426" t="s">
        <v>36</v>
      </c>
      <c r="D1426" t="s">
        <v>266</v>
      </c>
      <c r="E1426" t="s">
        <v>337</v>
      </c>
      <c r="F1426">
        <v>5</v>
      </c>
      <c r="G1426">
        <v>35.714285714285722</v>
      </c>
      <c r="H1426">
        <v>0</v>
      </c>
      <c r="I1426">
        <v>0</v>
      </c>
      <c r="J1426">
        <v>6</v>
      </c>
      <c r="K1426">
        <v>53</v>
      </c>
      <c r="L1426">
        <v>6</v>
      </c>
      <c r="M1426">
        <v>18</v>
      </c>
      <c r="N1426">
        <v>8</v>
      </c>
      <c r="O1426">
        <v>8</v>
      </c>
      <c r="P1426">
        <v>43146350</v>
      </c>
      <c r="Q1426">
        <v>33.593886407631871</v>
      </c>
    </row>
    <row r="1427" spans="1:17" x14ac:dyDescent="0.25">
      <c r="A1427" t="str">
        <f t="shared" ca="1" si="22"/>
        <v>PUTUMAYO;SIBUNDOY;JURIDICA</v>
      </c>
      <c r="B1427" t="str">
        <f ca="1">+IFERROR(_xlfn.XLOOKUP(C1427,DIVIPOLA!G:G,DIVIPOLA!F:F),C1427)</f>
        <v>PUTUMAYO</v>
      </c>
      <c r="C1427" t="s">
        <v>36</v>
      </c>
      <c r="D1427" t="s">
        <v>267</v>
      </c>
      <c r="E1427" t="s">
        <v>337</v>
      </c>
      <c r="F1427">
        <v>1</v>
      </c>
      <c r="G1427">
        <v>7.1428571428571423</v>
      </c>
      <c r="H1427">
        <v>0</v>
      </c>
      <c r="I1427">
        <v>0</v>
      </c>
      <c r="J1427">
        <v>5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2024100</v>
      </c>
      <c r="Q1427">
        <v>1.575970747877576</v>
      </c>
    </row>
    <row r="1428" spans="1:17" x14ac:dyDescent="0.25">
      <c r="A1428" t="str">
        <f t="shared" ca="1" si="22"/>
        <v>QUINDÍO;ARMENIA;JURIDICA</v>
      </c>
      <c r="B1428" t="str">
        <f ca="1">+IFERROR(_xlfn.XLOOKUP(C1428,DIVIPOLA!G:G,DIVIPOLA!F:F),C1428)</f>
        <v>QUINDÍO</v>
      </c>
      <c r="C1428" t="s">
        <v>37</v>
      </c>
      <c r="D1428" t="s">
        <v>51</v>
      </c>
      <c r="E1428" t="s">
        <v>337</v>
      </c>
      <c r="F1428">
        <v>69</v>
      </c>
      <c r="G1428">
        <v>71.134020618556704</v>
      </c>
      <c r="H1428">
        <v>6</v>
      </c>
      <c r="I1428">
        <v>11</v>
      </c>
      <c r="J1428">
        <v>6231</v>
      </c>
      <c r="K1428">
        <v>3091</v>
      </c>
      <c r="L1428">
        <v>1996</v>
      </c>
      <c r="M1428">
        <v>893</v>
      </c>
      <c r="N1428">
        <v>1532</v>
      </c>
      <c r="O1428">
        <v>410</v>
      </c>
      <c r="P1428">
        <v>5439043675</v>
      </c>
      <c r="Q1428">
        <v>89.206830616647153</v>
      </c>
    </row>
    <row r="1429" spans="1:17" x14ac:dyDescent="0.25">
      <c r="A1429" t="str">
        <f t="shared" ca="1" si="22"/>
        <v>QUINDÍO;CALARCÁ;JURIDICA</v>
      </c>
      <c r="B1429" t="str">
        <f ca="1">+IFERROR(_xlfn.XLOOKUP(C1429,DIVIPOLA!G:G,DIVIPOLA!F:F),C1429)</f>
        <v>QUINDÍO</v>
      </c>
      <c r="C1429" t="s">
        <v>37</v>
      </c>
      <c r="D1429" t="s">
        <v>269</v>
      </c>
      <c r="E1429" t="s">
        <v>337</v>
      </c>
      <c r="F1429">
        <v>7</v>
      </c>
      <c r="G1429">
        <v>7.216494845360824</v>
      </c>
      <c r="H1429">
        <v>0</v>
      </c>
      <c r="I1429">
        <v>0</v>
      </c>
      <c r="J1429">
        <v>95</v>
      </c>
      <c r="K1429">
        <v>36</v>
      </c>
      <c r="L1429">
        <v>11</v>
      </c>
      <c r="M1429">
        <v>39</v>
      </c>
      <c r="N1429">
        <v>37</v>
      </c>
      <c r="O1429">
        <v>10</v>
      </c>
      <c r="P1429">
        <v>85996950</v>
      </c>
      <c r="Q1429">
        <v>1.4104529786108539</v>
      </c>
    </row>
    <row r="1430" spans="1:17" x14ac:dyDescent="0.25">
      <c r="A1430" t="str">
        <f t="shared" ca="1" si="22"/>
        <v>QUINDÍO;CIRCASIA;JURIDICA</v>
      </c>
      <c r="B1430" t="str">
        <f ca="1">+IFERROR(_xlfn.XLOOKUP(C1430,DIVIPOLA!G:G,DIVIPOLA!F:F),C1430)</f>
        <v>QUINDÍO</v>
      </c>
      <c r="C1430" t="s">
        <v>37</v>
      </c>
      <c r="D1430" t="s">
        <v>270</v>
      </c>
      <c r="E1430" t="s">
        <v>337</v>
      </c>
      <c r="F1430">
        <v>1</v>
      </c>
      <c r="G1430">
        <v>1.0309278350515461</v>
      </c>
      <c r="H1430">
        <v>0</v>
      </c>
      <c r="I1430">
        <v>0</v>
      </c>
      <c r="J1430">
        <v>0</v>
      </c>
      <c r="K1430">
        <v>2</v>
      </c>
      <c r="L1430">
        <v>0</v>
      </c>
      <c r="M1430">
        <v>0</v>
      </c>
      <c r="N1430">
        <v>0</v>
      </c>
      <c r="O1430">
        <v>0</v>
      </c>
      <c r="P1430">
        <v>1040000</v>
      </c>
      <c r="Q1430">
        <v>1.7057245608772031E-2</v>
      </c>
    </row>
    <row r="1431" spans="1:17" x14ac:dyDescent="0.25">
      <c r="A1431" t="str">
        <f t="shared" ca="1" si="22"/>
        <v>QUINDÍO;LA TEBAIDA;JURIDICA</v>
      </c>
      <c r="B1431" t="str">
        <f ca="1">+IFERROR(_xlfn.XLOOKUP(C1431,DIVIPOLA!G:G,DIVIPOLA!F:F),C1431)</f>
        <v>QUINDÍO</v>
      </c>
      <c r="C1431" t="s">
        <v>37</v>
      </c>
      <c r="D1431" t="s">
        <v>271</v>
      </c>
      <c r="E1431" t="s">
        <v>337</v>
      </c>
      <c r="F1431">
        <v>4</v>
      </c>
      <c r="G1431">
        <v>4.1237113402061851</v>
      </c>
      <c r="H1431">
        <v>0</v>
      </c>
      <c r="I1431">
        <v>0</v>
      </c>
      <c r="J1431">
        <v>392</v>
      </c>
      <c r="K1431">
        <v>350</v>
      </c>
      <c r="L1431">
        <v>89</v>
      </c>
      <c r="M1431">
        <v>126</v>
      </c>
      <c r="N1431">
        <v>62</v>
      </c>
      <c r="O1431">
        <v>19</v>
      </c>
      <c r="P1431">
        <v>436502950</v>
      </c>
      <c r="Q1431">
        <v>7.1591711799072462</v>
      </c>
    </row>
    <row r="1432" spans="1:17" x14ac:dyDescent="0.25">
      <c r="A1432" t="str">
        <f t="shared" ca="1" si="22"/>
        <v>QUINDÍO;QUIMBAYA;JURIDICA</v>
      </c>
      <c r="B1432" t="str">
        <f ca="1">+IFERROR(_xlfn.XLOOKUP(C1432,DIVIPOLA!G:G,DIVIPOLA!F:F),C1432)</f>
        <v>QUINDÍO</v>
      </c>
      <c r="C1432" t="s">
        <v>37</v>
      </c>
      <c r="D1432" t="s">
        <v>274</v>
      </c>
      <c r="E1432" t="s">
        <v>337</v>
      </c>
      <c r="F1432">
        <v>5</v>
      </c>
      <c r="G1432">
        <v>5.1546391752577314</v>
      </c>
      <c r="H1432">
        <v>0</v>
      </c>
      <c r="I1432">
        <v>2</v>
      </c>
      <c r="J1432">
        <v>126</v>
      </c>
      <c r="K1432">
        <v>94</v>
      </c>
      <c r="L1432">
        <v>14</v>
      </c>
      <c r="M1432">
        <v>0</v>
      </c>
      <c r="N1432">
        <v>26</v>
      </c>
      <c r="O1432">
        <v>10</v>
      </c>
      <c r="P1432">
        <v>112946925</v>
      </c>
      <c r="Q1432">
        <v>1.852464846615917</v>
      </c>
    </row>
    <row r="1433" spans="1:17" x14ac:dyDescent="0.25">
      <c r="A1433" t="str">
        <f t="shared" ca="1" si="22"/>
        <v>RISARALDA;DOSQUEBRADAS;JURIDICA</v>
      </c>
      <c r="B1433" t="str">
        <f ca="1">+IFERROR(_xlfn.XLOOKUP(C1433,DIVIPOLA!G:G,DIVIPOLA!F:F),C1433)</f>
        <v>RISARALDA</v>
      </c>
      <c r="C1433" t="s">
        <v>38</v>
      </c>
      <c r="D1433" t="s">
        <v>275</v>
      </c>
      <c r="E1433" t="s">
        <v>337</v>
      </c>
      <c r="F1433">
        <v>32</v>
      </c>
      <c r="G1433">
        <v>15.53398058252427</v>
      </c>
      <c r="H1433">
        <v>0</v>
      </c>
      <c r="I1433">
        <v>0</v>
      </c>
      <c r="J1433">
        <v>2452</v>
      </c>
      <c r="K1433">
        <v>2046</v>
      </c>
      <c r="L1433">
        <v>610</v>
      </c>
      <c r="M1433">
        <v>159</v>
      </c>
      <c r="N1433">
        <v>293</v>
      </c>
      <c r="O1433">
        <v>109</v>
      </c>
      <c r="P1433">
        <v>2387209825</v>
      </c>
      <c r="Q1433">
        <v>20.13175429246099</v>
      </c>
    </row>
    <row r="1434" spans="1:17" x14ac:dyDescent="0.25">
      <c r="A1434" t="str">
        <f t="shared" ca="1" si="22"/>
        <v>RISARALDA;LA VIRGINIA;JURIDICA</v>
      </c>
      <c r="B1434" t="str">
        <f ca="1">+IFERROR(_xlfn.XLOOKUP(C1434,DIVIPOLA!G:G,DIVIPOLA!F:F),C1434)</f>
        <v>RISARALDA</v>
      </c>
      <c r="C1434" t="s">
        <v>38</v>
      </c>
      <c r="D1434" t="s">
        <v>276</v>
      </c>
      <c r="E1434" t="s">
        <v>337</v>
      </c>
      <c r="F1434">
        <v>3</v>
      </c>
      <c r="G1434">
        <v>1.4563106796116509</v>
      </c>
      <c r="H1434">
        <v>0</v>
      </c>
      <c r="I1434">
        <v>0</v>
      </c>
      <c r="J1434">
        <v>18</v>
      </c>
      <c r="K1434">
        <v>5</v>
      </c>
      <c r="L1434">
        <v>5</v>
      </c>
      <c r="M1434">
        <v>0</v>
      </c>
      <c r="N1434">
        <v>31</v>
      </c>
      <c r="O1434">
        <v>11</v>
      </c>
      <c r="P1434">
        <v>20644975</v>
      </c>
      <c r="Q1434">
        <v>0.17410265311470891</v>
      </c>
    </row>
    <row r="1435" spans="1:17" x14ac:dyDescent="0.25">
      <c r="A1435" t="str">
        <f t="shared" ca="1" si="22"/>
        <v>RISARALDA;PEREIRA;JURIDICA</v>
      </c>
      <c r="B1435" t="str">
        <f ca="1">+IFERROR(_xlfn.XLOOKUP(C1435,DIVIPOLA!G:G,DIVIPOLA!F:F),C1435)</f>
        <v>RISARALDA</v>
      </c>
      <c r="C1435" t="s">
        <v>38</v>
      </c>
      <c r="D1435" t="s">
        <v>277</v>
      </c>
      <c r="E1435" t="s">
        <v>337</v>
      </c>
      <c r="F1435">
        <v>145</v>
      </c>
      <c r="G1435">
        <v>70.388349514563103</v>
      </c>
      <c r="H1435">
        <v>67</v>
      </c>
      <c r="I1435">
        <v>33</v>
      </c>
      <c r="J1435">
        <v>10001</v>
      </c>
      <c r="K1435">
        <v>3501</v>
      </c>
      <c r="L1435">
        <v>5136</v>
      </c>
      <c r="M1435">
        <v>1072</v>
      </c>
      <c r="N1435">
        <v>5827</v>
      </c>
      <c r="O1435">
        <v>793</v>
      </c>
      <c r="P1435">
        <v>9092018000</v>
      </c>
      <c r="Q1435">
        <v>76.67456395402219</v>
      </c>
    </row>
    <row r="1436" spans="1:17" x14ac:dyDescent="0.25">
      <c r="A1436" t="str">
        <f t="shared" ca="1" si="22"/>
        <v>RISARALDA;SANTA ROSA DE CABAL;JURIDICA</v>
      </c>
      <c r="B1436" t="str">
        <f ca="1">+IFERROR(_xlfn.XLOOKUP(C1436,DIVIPOLA!G:G,DIVIPOLA!F:F),C1436)</f>
        <v>RISARALDA</v>
      </c>
      <c r="C1436" t="s">
        <v>38</v>
      </c>
      <c r="D1436" t="s">
        <v>278</v>
      </c>
      <c r="E1436" t="s">
        <v>337</v>
      </c>
      <c r="F1436">
        <v>7</v>
      </c>
      <c r="G1436">
        <v>3.3980582524271838</v>
      </c>
      <c r="H1436">
        <v>0</v>
      </c>
      <c r="I1436">
        <v>1</v>
      </c>
      <c r="J1436">
        <v>330</v>
      </c>
      <c r="K1436">
        <v>200</v>
      </c>
      <c r="L1436">
        <v>107</v>
      </c>
      <c r="M1436">
        <v>38</v>
      </c>
      <c r="N1436">
        <v>17</v>
      </c>
      <c r="O1436">
        <v>15</v>
      </c>
      <c r="P1436">
        <v>293031700</v>
      </c>
      <c r="Q1436">
        <v>2.4711871250371309</v>
      </c>
    </row>
    <row r="1437" spans="1:17" x14ac:dyDescent="0.25">
      <c r="A1437" t="str">
        <f t="shared" ca="1" si="22"/>
        <v>SANTANDER;BARBOSA;JURIDICA</v>
      </c>
      <c r="B1437" t="str">
        <f ca="1">+IFERROR(_xlfn.XLOOKUP(C1437,DIVIPOLA!G:G,DIVIPOLA!F:F),C1437)</f>
        <v>SANTANDER</v>
      </c>
      <c r="C1437" t="s">
        <v>39</v>
      </c>
      <c r="D1437" t="s">
        <v>279</v>
      </c>
      <c r="E1437" t="s">
        <v>337</v>
      </c>
      <c r="F1437">
        <v>5</v>
      </c>
      <c r="G1437">
        <v>1.228501228501228</v>
      </c>
      <c r="H1437">
        <v>0</v>
      </c>
      <c r="I1437">
        <v>0</v>
      </c>
      <c r="J1437">
        <v>20</v>
      </c>
      <c r="K1437">
        <v>21</v>
      </c>
      <c r="L1437">
        <v>2</v>
      </c>
      <c r="M1437">
        <v>14</v>
      </c>
      <c r="N1437">
        <v>5</v>
      </c>
      <c r="O1437">
        <v>3</v>
      </c>
      <c r="P1437">
        <v>27557725</v>
      </c>
      <c r="Q1437">
        <v>0.1376877652697458</v>
      </c>
    </row>
    <row r="1438" spans="1:17" x14ac:dyDescent="0.25">
      <c r="A1438" t="str">
        <f t="shared" ca="1" si="22"/>
        <v>SANTANDER;BARICHARA;JURIDICA</v>
      </c>
      <c r="B1438" t="str">
        <f ca="1">+IFERROR(_xlfn.XLOOKUP(C1438,DIVIPOLA!G:G,DIVIPOLA!F:F),C1438)</f>
        <v>SANTANDER</v>
      </c>
      <c r="C1438" t="s">
        <v>39</v>
      </c>
      <c r="D1438" t="s">
        <v>280</v>
      </c>
      <c r="E1438" t="s">
        <v>337</v>
      </c>
      <c r="F1438">
        <v>2</v>
      </c>
      <c r="G1438">
        <v>0.49140049140049141</v>
      </c>
      <c r="H1438">
        <v>0</v>
      </c>
      <c r="I1438">
        <v>0</v>
      </c>
      <c r="J1438">
        <v>0</v>
      </c>
      <c r="K1438">
        <v>14</v>
      </c>
      <c r="L1438">
        <v>1</v>
      </c>
      <c r="M1438">
        <v>18</v>
      </c>
      <c r="N1438">
        <v>0</v>
      </c>
      <c r="O1438">
        <v>0</v>
      </c>
      <c r="P1438">
        <v>14732900</v>
      </c>
      <c r="Q1438">
        <v>7.361057841104944E-2</v>
      </c>
    </row>
    <row r="1439" spans="1:17" x14ac:dyDescent="0.25">
      <c r="A1439" t="str">
        <f t="shared" ca="1" si="22"/>
        <v>SANTANDER;BARRANCABERMEJA;JURIDICA</v>
      </c>
      <c r="B1439" t="str">
        <f ca="1">+IFERROR(_xlfn.XLOOKUP(C1439,DIVIPOLA!G:G,DIVIPOLA!F:F),C1439)</f>
        <v>SANTANDER</v>
      </c>
      <c r="C1439" t="s">
        <v>39</v>
      </c>
      <c r="D1439" t="s">
        <v>281</v>
      </c>
      <c r="E1439" t="s">
        <v>337</v>
      </c>
      <c r="F1439">
        <v>18</v>
      </c>
      <c r="G1439">
        <v>4.4226044226044223</v>
      </c>
      <c r="H1439">
        <v>0</v>
      </c>
      <c r="I1439">
        <v>1</v>
      </c>
      <c r="J1439">
        <v>158</v>
      </c>
      <c r="K1439">
        <v>123</v>
      </c>
      <c r="L1439">
        <v>44</v>
      </c>
      <c r="M1439">
        <v>35</v>
      </c>
      <c r="N1439">
        <v>99</v>
      </c>
      <c r="O1439">
        <v>52</v>
      </c>
      <c r="P1439">
        <v>190590725</v>
      </c>
      <c r="Q1439">
        <v>0.95225607361967179</v>
      </c>
    </row>
    <row r="1440" spans="1:17" x14ac:dyDescent="0.25">
      <c r="A1440" t="str">
        <f t="shared" ca="1" si="22"/>
        <v>SANTANDER;BETULIA;JURIDICA</v>
      </c>
      <c r="B1440" t="str">
        <f ca="1">+IFERROR(_xlfn.XLOOKUP(C1440,DIVIPOLA!G:G,DIVIPOLA!F:F),C1440)</f>
        <v>SANTANDER</v>
      </c>
      <c r="C1440" t="s">
        <v>39</v>
      </c>
      <c r="D1440" t="s">
        <v>282</v>
      </c>
      <c r="E1440" t="s">
        <v>337</v>
      </c>
      <c r="F1440">
        <v>1</v>
      </c>
      <c r="G1440">
        <v>0.24570024570024571</v>
      </c>
      <c r="H1440">
        <v>0</v>
      </c>
      <c r="I1440">
        <v>0</v>
      </c>
      <c r="J1440">
        <v>1</v>
      </c>
      <c r="K1440">
        <v>1</v>
      </c>
      <c r="L1440">
        <v>2</v>
      </c>
      <c r="M1440">
        <v>0</v>
      </c>
      <c r="N1440">
        <v>3</v>
      </c>
      <c r="O1440">
        <v>5</v>
      </c>
      <c r="P1440">
        <v>3640000</v>
      </c>
      <c r="Q1440">
        <v>1.8186677803841741E-2</v>
      </c>
    </row>
    <row r="1441" spans="1:17" x14ac:dyDescent="0.25">
      <c r="A1441" t="str">
        <f t="shared" ca="1" si="22"/>
        <v>SANTANDER;BUCARAMANGA;JURIDICA</v>
      </c>
      <c r="B1441" t="str">
        <f ca="1">+IFERROR(_xlfn.XLOOKUP(C1441,DIVIPOLA!G:G,DIVIPOLA!F:F),C1441)</f>
        <v>SANTANDER</v>
      </c>
      <c r="C1441" t="s">
        <v>39</v>
      </c>
      <c r="D1441" t="s">
        <v>283</v>
      </c>
      <c r="E1441" t="s">
        <v>337</v>
      </c>
      <c r="F1441">
        <v>238</v>
      </c>
      <c r="G1441">
        <v>58.476658476658471</v>
      </c>
      <c r="H1441">
        <v>34</v>
      </c>
      <c r="I1441">
        <v>21</v>
      </c>
      <c r="J1441">
        <v>10608</v>
      </c>
      <c r="K1441">
        <v>3417</v>
      </c>
      <c r="L1441">
        <v>5235</v>
      </c>
      <c r="M1441">
        <v>1284</v>
      </c>
      <c r="N1441">
        <v>7824</v>
      </c>
      <c r="O1441">
        <v>792</v>
      </c>
      <c r="P1441">
        <v>9761080225</v>
      </c>
      <c r="Q1441">
        <v>48.769676118001662</v>
      </c>
    </row>
    <row r="1442" spans="1:17" x14ac:dyDescent="0.25">
      <c r="A1442" t="str">
        <f t="shared" ca="1" si="22"/>
        <v>SANTANDER;FLORIDABLANCA;JURIDICA</v>
      </c>
      <c r="B1442" t="str">
        <f ca="1">+IFERROR(_xlfn.XLOOKUP(C1442,DIVIPOLA!G:G,DIVIPOLA!F:F),C1442)</f>
        <v>SANTANDER</v>
      </c>
      <c r="C1442" t="s">
        <v>39</v>
      </c>
      <c r="D1442" t="s">
        <v>284</v>
      </c>
      <c r="E1442" t="s">
        <v>337</v>
      </c>
      <c r="F1442">
        <v>35</v>
      </c>
      <c r="G1442">
        <v>8.5995085995085994</v>
      </c>
      <c r="H1442">
        <v>0</v>
      </c>
      <c r="I1442">
        <v>0</v>
      </c>
      <c r="J1442">
        <v>2103</v>
      </c>
      <c r="K1442">
        <v>1219</v>
      </c>
      <c r="L1442">
        <v>143</v>
      </c>
      <c r="M1442">
        <v>97</v>
      </c>
      <c r="N1442">
        <v>126</v>
      </c>
      <c r="O1442">
        <v>59</v>
      </c>
      <c r="P1442">
        <v>1594954725</v>
      </c>
      <c r="Q1442">
        <v>7.9689361800247269</v>
      </c>
    </row>
    <row r="1443" spans="1:17" x14ac:dyDescent="0.25">
      <c r="A1443" t="str">
        <f t="shared" ca="1" si="22"/>
        <v>SANTANDER;GIRÓN;JURIDICA</v>
      </c>
      <c r="B1443" t="str">
        <f ca="1">+IFERROR(_xlfn.XLOOKUP(C1443,DIVIPOLA!G:G,DIVIPOLA!F:F),C1443)</f>
        <v>SANTANDER</v>
      </c>
      <c r="C1443" t="s">
        <v>39</v>
      </c>
      <c r="D1443" t="s">
        <v>285</v>
      </c>
      <c r="E1443" t="s">
        <v>337</v>
      </c>
      <c r="F1443">
        <v>29</v>
      </c>
      <c r="G1443">
        <v>7.1253071253071258</v>
      </c>
      <c r="H1443">
        <v>22</v>
      </c>
      <c r="I1443">
        <v>38</v>
      </c>
      <c r="J1443">
        <v>4464</v>
      </c>
      <c r="K1443">
        <v>1572</v>
      </c>
      <c r="L1443">
        <v>8395</v>
      </c>
      <c r="M1443">
        <v>787</v>
      </c>
      <c r="N1443">
        <v>2274</v>
      </c>
      <c r="O1443">
        <v>222</v>
      </c>
      <c r="P1443">
        <v>5637142225</v>
      </c>
      <c r="Q1443">
        <v>28.165079500139161</v>
      </c>
    </row>
    <row r="1444" spans="1:17" x14ac:dyDescent="0.25">
      <c r="A1444" t="str">
        <f t="shared" ca="1" si="22"/>
        <v>SANTANDER;LEBRIJA;JURIDICA</v>
      </c>
      <c r="B1444" t="str">
        <f ca="1">+IFERROR(_xlfn.XLOOKUP(C1444,DIVIPOLA!G:G,DIVIPOLA!F:F),C1444)</f>
        <v>SANTANDER</v>
      </c>
      <c r="C1444" t="s">
        <v>39</v>
      </c>
      <c r="D1444" t="s">
        <v>286</v>
      </c>
      <c r="E1444" t="s">
        <v>337</v>
      </c>
      <c r="F1444">
        <v>2</v>
      </c>
      <c r="G1444">
        <v>0.49140049140049141</v>
      </c>
      <c r="H1444">
        <v>0</v>
      </c>
      <c r="I1444">
        <v>0</v>
      </c>
      <c r="J1444">
        <v>9</v>
      </c>
      <c r="K1444">
        <v>1</v>
      </c>
      <c r="L1444">
        <v>0</v>
      </c>
      <c r="M1444">
        <v>0</v>
      </c>
      <c r="N1444">
        <v>1</v>
      </c>
      <c r="O1444">
        <v>0</v>
      </c>
      <c r="P1444">
        <v>4465825</v>
      </c>
      <c r="Q1444">
        <v>2.2312780330588339E-2</v>
      </c>
    </row>
    <row r="1445" spans="1:17" x14ac:dyDescent="0.25">
      <c r="A1445" t="str">
        <f t="shared" ca="1" si="22"/>
        <v>SANTANDER;LOS SANTOS;JURIDICA</v>
      </c>
      <c r="B1445" t="str">
        <f ca="1">+IFERROR(_xlfn.XLOOKUP(C1445,DIVIPOLA!G:G,DIVIPOLA!F:F),C1445)</f>
        <v>SANTANDER</v>
      </c>
      <c r="C1445" t="s">
        <v>39</v>
      </c>
      <c r="D1445" t="s">
        <v>287</v>
      </c>
      <c r="E1445" t="s">
        <v>337</v>
      </c>
      <c r="F1445">
        <v>2</v>
      </c>
      <c r="G1445">
        <v>0.49140049140049141</v>
      </c>
      <c r="H1445">
        <v>0</v>
      </c>
      <c r="I1445">
        <v>0</v>
      </c>
      <c r="J1445">
        <v>40</v>
      </c>
      <c r="K1445">
        <v>30</v>
      </c>
      <c r="L1445">
        <v>20</v>
      </c>
      <c r="M1445">
        <v>14</v>
      </c>
      <c r="N1445">
        <v>18</v>
      </c>
      <c r="O1445">
        <v>9</v>
      </c>
      <c r="P1445">
        <v>49036000</v>
      </c>
      <c r="Q1445">
        <v>0.24500053098603949</v>
      </c>
    </row>
    <row r="1446" spans="1:17" x14ac:dyDescent="0.25">
      <c r="A1446" t="str">
        <f t="shared" ca="1" si="22"/>
        <v>SANTANDER;MÁLAGA;JURIDICA</v>
      </c>
      <c r="B1446" t="str">
        <f ca="1">+IFERROR(_xlfn.XLOOKUP(C1446,DIVIPOLA!G:G,DIVIPOLA!F:F),C1446)</f>
        <v>SANTANDER</v>
      </c>
      <c r="C1446" t="s">
        <v>39</v>
      </c>
      <c r="D1446" t="s">
        <v>288</v>
      </c>
      <c r="E1446" t="s">
        <v>337</v>
      </c>
      <c r="F1446">
        <v>1</v>
      </c>
      <c r="G1446">
        <v>0.24570024570024571</v>
      </c>
      <c r="H1446">
        <v>0</v>
      </c>
      <c r="I1446">
        <v>0</v>
      </c>
      <c r="J1446">
        <v>3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1170000</v>
      </c>
      <c r="Q1446">
        <v>5.84571786552056E-3</v>
      </c>
    </row>
    <row r="1447" spans="1:17" x14ac:dyDescent="0.25">
      <c r="A1447" t="str">
        <f t="shared" ca="1" si="22"/>
        <v>SANTANDER;PIEDECUESTA;JURIDICA</v>
      </c>
      <c r="B1447" t="str">
        <f ca="1">+IFERROR(_xlfn.XLOOKUP(C1447,DIVIPOLA!G:G,DIVIPOLA!F:F),C1447)</f>
        <v>SANTANDER</v>
      </c>
      <c r="C1447" t="s">
        <v>39</v>
      </c>
      <c r="D1447" t="s">
        <v>289</v>
      </c>
      <c r="E1447" t="s">
        <v>337</v>
      </c>
      <c r="F1447">
        <v>12</v>
      </c>
      <c r="G1447">
        <v>2.9484029484029479</v>
      </c>
      <c r="H1447">
        <v>5</v>
      </c>
      <c r="I1447">
        <v>1</v>
      </c>
      <c r="J1447">
        <v>2069</v>
      </c>
      <c r="K1447">
        <v>1574</v>
      </c>
      <c r="L1447">
        <v>705</v>
      </c>
      <c r="M1447">
        <v>428</v>
      </c>
      <c r="N1447">
        <v>562</v>
      </c>
      <c r="O1447">
        <v>148</v>
      </c>
      <c r="P1447">
        <v>2179422050</v>
      </c>
      <c r="Q1447">
        <v>10.88913368734568</v>
      </c>
    </row>
    <row r="1448" spans="1:17" x14ac:dyDescent="0.25">
      <c r="A1448" t="str">
        <f t="shared" ca="1" si="22"/>
        <v>SANTANDER;PINCHOTE;JURIDICA</v>
      </c>
      <c r="B1448" t="str">
        <f ca="1">+IFERROR(_xlfn.XLOOKUP(C1448,DIVIPOLA!G:G,DIVIPOLA!F:F),C1448)</f>
        <v>SANTANDER</v>
      </c>
      <c r="C1448" t="s">
        <v>39</v>
      </c>
      <c r="D1448" t="s">
        <v>290</v>
      </c>
      <c r="E1448" t="s">
        <v>337</v>
      </c>
      <c r="F1448">
        <v>1</v>
      </c>
      <c r="G1448">
        <v>0.24570024570024571</v>
      </c>
      <c r="H1448">
        <v>0</v>
      </c>
      <c r="I1448">
        <v>0</v>
      </c>
      <c r="J1448">
        <v>15</v>
      </c>
      <c r="K1448">
        <v>11</v>
      </c>
      <c r="L1448">
        <v>0</v>
      </c>
      <c r="M1448">
        <v>1</v>
      </c>
      <c r="N1448">
        <v>0</v>
      </c>
      <c r="O1448">
        <v>0</v>
      </c>
      <c r="P1448">
        <v>11960000</v>
      </c>
      <c r="Q1448">
        <v>5.9756227069765723E-2</v>
      </c>
    </row>
    <row r="1449" spans="1:17" x14ac:dyDescent="0.25">
      <c r="A1449" t="str">
        <f t="shared" ca="1" si="22"/>
        <v>SANTANDER;RIONEGRO;JURIDICA</v>
      </c>
      <c r="B1449" t="str">
        <f ca="1">+IFERROR(_xlfn.XLOOKUP(C1449,DIVIPOLA!G:G,DIVIPOLA!F:F),C1449)</f>
        <v>SANTANDER</v>
      </c>
      <c r="C1449" t="s">
        <v>39</v>
      </c>
      <c r="D1449" t="s">
        <v>87</v>
      </c>
      <c r="E1449" t="s">
        <v>337</v>
      </c>
      <c r="F1449">
        <v>2</v>
      </c>
      <c r="G1449">
        <v>0.49140049140049141</v>
      </c>
      <c r="H1449">
        <v>0</v>
      </c>
      <c r="I1449">
        <v>0</v>
      </c>
      <c r="J1449">
        <v>9</v>
      </c>
      <c r="K1449">
        <v>3</v>
      </c>
      <c r="L1449">
        <v>5</v>
      </c>
      <c r="M1449">
        <v>0</v>
      </c>
      <c r="N1449">
        <v>3</v>
      </c>
      <c r="O1449">
        <v>1</v>
      </c>
      <c r="P1449">
        <v>7366450</v>
      </c>
      <c r="Q1449">
        <v>3.680528920552472E-2</v>
      </c>
    </row>
    <row r="1450" spans="1:17" x14ac:dyDescent="0.25">
      <c r="A1450" t="str">
        <f t="shared" ca="1" si="22"/>
        <v>SANTANDER;SABANA DE TORRES;JURIDICA</v>
      </c>
      <c r="B1450" t="str">
        <f ca="1">+IFERROR(_xlfn.XLOOKUP(C1450,DIVIPOLA!G:G,DIVIPOLA!F:F),C1450)</f>
        <v>SANTANDER</v>
      </c>
      <c r="C1450" t="s">
        <v>39</v>
      </c>
      <c r="D1450" t="s">
        <v>291</v>
      </c>
      <c r="E1450" t="s">
        <v>337</v>
      </c>
      <c r="F1450">
        <v>1</v>
      </c>
      <c r="G1450">
        <v>0.24570024570024571</v>
      </c>
      <c r="H1450">
        <v>0</v>
      </c>
      <c r="I1450">
        <v>0</v>
      </c>
      <c r="J1450">
        <v>2</v>
      </c>
      <c r="K1450">
        <v>2</v>
      </c>
      <c r="L1450">
        <v>6</v>
      </c>
      <c r="M1450">
        <v>0</v>
      </c>
      <c r="N1450">
        <v>16</v>
      </c>
      <c r="O1450">
        <v>14</v>
      </c>
      <c r="P1450">
        <v>11050000</v>
      </c>
      <c r="Q1450">
        <v>5.5209557618805277E-2</v>
      </c>
    </row>
    <row r="1451" spans="1:17" x14ac:dyDescent="0.25">
      <c r="A1451" t="str">
        <f t="shared" ca="1" si="22"/>
        <v>SANTANDER;SAN GIL;JURIDICA</v>
      </c>
      <c r="B1451" t="str">
        <f ca="1">+IFERROR(_xlfn.XLOOKUP(C1451,DIVIPOLA!G:G,DIVIPOLA!F:F),C1451)</f>
        <v>SANTANDER</v>
      </c>
      <c r="C1451" t="s">
        <v>39</v>
      </c>
      <c r="D1451" t="s">
        <v>292</v>
      </c>
      <c r="E1451" t="s">
        <v>337</v>
      </c>
      <c r="F1451">
        <v>16</v>
      </c>
      <c r="G1451">
        <v>3.9312039312039309</v>
      </c>
      <c r="H1451">
        <v>0</v>
      </c>
      <c r="I1451">
        <v>0</v>
      </c>
      <c r="J1451">
        <v>242</v>
      </c>
      <c r="K1451">
        <v>167</v>
      </c>
      <c r="L1451">
        <v>147</v>
      </c>
      <c r="M1451">
        <v>59</v>
      </c>
      <c r="N1451">
        <v>96</v>
      </c>
      <c r="O1451">
        <v>75</v>
      </c>
      <c r="P1451">
        <v>290577625</v>
      </c>
      <c r="Q1451">
        <v>1.4518246271649859</v>
      </c>
    </row>
    <row r="1452" spans="1:17" x14ac:dyDescent="0.25">
      <c r="A1452" t="str">
        <f t="shared" ca="1" si="22"/>
        <v>SANTANDER;SOCORRO;JURIDICA</v>
      </c>
      <c r="B1452" t="str">
        <f ca="1">+IFERROR(_xlfn.XLOOKUP(C1452,DIVIPOLA!G:G,DIVIPOLA!F:F),C1452)</f>
        <v>SANTANDER</v>
      </c>
      <c r="C1452" t="s">
        <v>39</v>
      </c>
      <c r="D1452" t="s">
        <v>294</v>
      </c>
      <c r="E1452" t="s">
        <v>337</v>
      </c>
      <c r="F1452">
        <v>1</v>
      </c>
      <c r="G1452">
        <v>0.24570024570024571</v>
      </c>
      <c r="H1452">
        <v>0</v>
      </c>
      <c r="I1452">
        <v>0</v>
      </c>
      <c r="J1452">
        <v>16</v>
      </c>
      <c r="K1452">
        <v>11</v>
      </c>
      <c r="L1452">
        <v>0</v>
      </c>
      <c r="M1452">
        <v>0</v>
      </c>
      <c r="N1452">
        <v>0</v>
      </c>
      <c r="O1452">
        <v>0</v>
      </c>
      <c r="P1452">
        <v>12268750</v>
      </c>
      <c r="Q1452">
        <v>6.1298847062055857E-2</v>
      </c>
    </row>
    <row r="1453" spans="1:17" x14ac:dyDescent="0.25">
      <c r="A1453" t="str">
        <f t="shared" ca="1" si="22"/>
        <v>SUCRE;LA UNIÓN;JURIDICA</v>
      </c>
      <c r="B1453" t="str">
        <f ca="1">+IFERROR(_xlfn.XLOOKUP(C1453,DIVIPOLA!G:G,DIVIPOLA!F:F),C1453)</f>
        <v>SUCRE</v>
      </c>
      <c r="C1453" t="s">
        <v>40</v>
      </c>
      <c r="D1453" t="s">
        <v>79</v>
      </c>
      <c r="E1453" t="s">
        <v>337</v>
      </c>
      <c r="F1453">
        <v>1</v>
      </c>
      <c r="G1453">
        <v>3.5714285714285712</v>
      </c>
      <c r="H1453">
        <v>0</v>
      </c>
      <c r="I1453">
        <v>0</v>
      </c>
      <c r="J1453">
        <v>0</v>
      </c>
      <c r="K1453">
        <v>1</v>
      </c>
      <c r="L1453">
        <v>2</v>
      </c>
      <c r="M1453">
        <v>6</v>
      </c>
      <c r="N1453">
        <v>15</v>
      </c>
      <c r="O1453">
        <v>1</v>
      </c>
      <c r="P1453">
        <v>6630000</v>
      </c>
      <c r="Q1453">
        <v>1.211678441924074</v>
      </c>
    </row>
    <row r="1454" spans="1:17" x14ac:dyDescent="0.25">
      <c r="A1454" t="str">
        <f t="shared" ca="1" si="22"/>
        <v>SUCRE;SAN JOSÉ DE TOLUVIEJO;JURIDICA</v>
      </c>
      <c r="B1454" t="str">
        <f ca="1">+IFERROR(_xlfn.XLOOKUP(C1454,DIVIPOLA!G:G,DIVIPOLA!F:F),C1454)</f>
        <v>SUCRE</v>
      </c>
      <c r="C1454" t="s">
        <v>40</v>
      </c>
      <c r="D1454" t="s">
        <v>296</v>
      </c>
      <c r="E1454" t="s">
        <v>337</v>
      </c>
      <c r="F1454">
        <v>1</v>
      </c>
      <c r="G1454">
        <v>3.5714285714285712</v>
      </c>
      <c r="H1454">
        <v>0</v>
      </c>
      <c r="I1454">
        <v>0</v>
      </c>
      <c r="J1454">
        <v>17</v>
      </c>
      <c r="K1454">
        <v>14</v>
      </c>
      <c r="L1454">
        <v>2</v>
      </c>
      <c r="M1454">
        <v>0</v>
      </c>
      <c r="N1454">
        <v>3</v>
      </c>
      <c r="O1454">
        <v>0</v>
      </c>
      <c r="P1454">
        <v>16126500</v>
      </c>
      <c r="Q1454">
        <v>2.9472296219741452</v>
      </c>
    </row>
    <row r="1455" spans="1:17" x14ac:dyDescent="0.25">
      <c r="A1455" t="str">
        <f t="shared" ca="1" si="22"/>
        <v>SUCRE;SAN MARCOS;JURIDICA</v>
      </c>
      <c r="B1455" t="str">
        <f ca="1">+IFERROR(_xlfn.XLOOKUP(C1455,DIVIPOLA!G:G,DIVIPOLA!F:F),C1455)</f>
        <v>SUCRE</v>
      </c>
      <c r="C1455" t="s">
        <v>40</v>
      </c>
      <c r="D1455" t="s">
        <v>297</v>
      </c>
      <c r="E1455" t="s">
        <v>337</v>
      </c>
      <c r="F1455">
        <v>1</v>
      </c>
      <c r="G1455">
        <v>3.5714285714285712</v>
      </c>
      <c r="H1455">
        <v>0</v>
      </c>
      <c r="I1455">
        <v>0</v>
      </c>
      <c r="J1455">
        <v>0</v>
      </c>
      <c r="K1455">
        <v>8</v>
      </c>
      <c r="L1455">
        <v>0</v>
      </c>
      <c r="M1455">
        <v>0</v>
      </c>
      <c r="N1455">
        <v>11</v>
      </c>
      <c r="O1455">
        <v>4</v>
      </c>
      <c r="P1455">
        <v>7901400</v>
      </c>
      <c r="Q1455">
        <v>1.444035601963632</v>
      </c>
    </row>
    <row r="1456" spans="1:17" x14ac:dyDescent="0.25">
      <c r="A1456" t="str">
        <f t="shared" ca="1" si="22"/>
        <v>SUCRE;SAN ONOFRE;JURIDICA</v>
      </c>
      <c r="B1456" t="str">
        <f ca="1">+IFERROR(_xlfn.XLOOKUP(C1456,DIVIPOLA!G:G,DIVIPOLA!F:F),C1456)</f>
        <v>SUCRE</v>
      </c>
      <c r="C1456" t="s">
        <v>40</v>
      </c>
      <c r="D1456" t="s">
        <v>298</v>
      </c>
      <c r="E1456" t="s">
        <v>337</v>
      </c>
      <c r="F1456">
        <v>1</v>
      </c>
      <c r="G1456">
        <v>3.5714285714285712</v>
      </c>
      <c r="H1456">
        <v>0</v>
      </c>
      <c r="I1456">
        <v>0</v>
      </c>
      <c r="J1456">
        <v>0</v>
      </c>
      <c r="K1456">
        <v>0</v>
      </c>
      <c r="L1456">
        <v>3</v>
      </c>
      <c r="M1456">
        <v>2</v>
      </c>
      <c r="N1456">
        <v>1</v>
      </c>
      <c r="O1456">
        <v>0</v>
      </c>
      <c r="P1456">
        <v>1921725</v>
      </c>
      <c r="Q1456">
        <v>0.35120856015181617</v>
      </c>
    </row>
    <row r="1457" spans="1:17" x14ac:dyDescent="0.25">
      <c r="A1457" t="str">
        <f t="shared" ca="1" si="22"/>
        <v>SUCRE;SANTIAGO DE TOLÚ;JURIDICA</v>
      </c>
      <c r="B1457" t="str">
        <f ca="1">+IFERROR(_xlfn.XLOOKUP(C1457,DIVIPOLA!G:G,DIVIPOLA!F:F),C1457)</f>
        <v>SUCRE</v>
      </c>
      <c r="C1457" t="s">
        <v>40</v>
      </c>
      <c r="D1457" t="s">
        <v>299</v>
      </c>
      <c r="E1457" t="s">
        <v>337</v>
      </c>
      <c r="F1457">
        <v>1</v>
      </c>
      <c r="G1457">
        <v>3.5714285714285712</v>
      </c>
      <c r="H1457">
        <v>0</v>
      </c>
      <c r="I1457">
        <v>0</v>
      </c>
      <c r="J1457">
        <v>5</v>
      </c>
      <c r="K1457">
        <v>4</v>
      </c>
      <c r="L1457">
        <v>0</v>
      </c>
      <c r="M1457">
        <v>0</v>
      </c>
      <c r="N1457">
        <v>18</v>
      </c>
      <c r="O1457">
        <v>7</v>
      </c>
      <c r="P1457">
        <v>9815000</v>
      </c>
      <c r="Q1457">
        <v>1.7937592620640701</v>
      </c>
    </row>
    <row r="1458" spans="1:17" x14ac:dyDescent="0.25">
      <c r="A1458" t="str">
        <f t="shared" ca="1" si="22"/>
        <v>SUCRE;SINCELEJO;JURIDICA</v>
      </c>
      <c r="B1458" t="str">
        <f ca="1">+IFERROR(_xlfn.XLOOKUP(C1458,DIVIPOLA!G:G,DIVIPOLA!F:F),C1458)</f>
        <v>SUCRE</v>
      </c>
      <c r="C1458" t="s">
        <v>40</v>
      </c>
      <c r="D1458" t="s">
        <v>300</v>
      </c>
      <c r="E1458" t="s">
        <v>337</v>
      </c>
      <c r="F1458">
        <v>17</v>
      </c>
      <c r="G1458">
        <v>60.714285714285708</v>
      </c>
      <c r="H1458">
        <v>0</v>
      </c>
      <c r="I1458">
        <v>2</v>
      </c>
      <c r="J1458">
        <v>374</v>
      </c>
      <c r="K1458">
        <v>418</v>
      </c>
      <c r="L1458">
        <v>165</v>
      </c>
      <c r="M1458">
        <v>49</v>
      </c>
      <c r="N1458">
        <v>210</v>
      </c>
      <c r="O1458">
        <v>43</v>
      </c>
      <c r="P1458">
        <v>482547650</v>
      </c>
      <c r="Q1458">
        <v>88.188926803336869</v>
      </c>
    </row>
    <row r="1459" spans="1:17" x14ac:dyDescent="0.25">
      <c r="A1459" t="str">
        <f t="shared" ca="1" si="22"/>
        <v>TOLIMA;ARMERO;JURIDICA</v>
      </c>
      <c r="B1459" t="str">
        <f ca="1">+IFERROR(_xlfn.XLOOKUP(C1459,DIVIPOLA!G:G,DIVIPOLA!F:F),C1459)</f>
        <v>TOLIMA</v>
      </c>
      <c r="C1459" t="s">
        <v>41</v>
      </c>
      <c r="D1459" t="s">
        <v>301</v>
      </c>
      <c r="E1459" t="s">
        <v>337</v>
      </c>
      <c r="F1459">
        <v>1</v>
      </c>
      <c r="G1459">
        <v>0.64102564102564097</v>
      </c>
      <c r="H1459">
        <v>0</v>
      </c>
      <c r="I1459">
        <v>0</v>
      </c>
      <c r="J1459">
        <v>0</v>
      </c>
      <c r="K1459">
        <v>2</v>
      </c>
      <c r="L1459">
        <v>0</v>
      </c>
      <c r="M1459">
        <v>1</v>
      </c>
      <c r="N1459">
        <v>1</v>
      </c>
      <c r="O1459">
        <v>2</v>
      </c>
      <c r="P1459">
        <v>2275000</v>
      </c>
      <c r="Q1459">
        <v>5.4386703290154693E-2</v>
      </c>
    </row>
    <row r="1460" spans="1:17" x14ac:dyDescent="0.25">
      <c r="A1460" t="str">
        <f t="shared" ca="1" si="22"/>
        <v>TOLIMA;ESPINAL;JURIDICA</v>
      </c>
      <c r="B1460" t="str">
        <f ca="1">+IFERROR(_xlfn.XLOOKUP(C1460,DIVIPOLA!G:G,DIVIPOLA!F:F),C1460)</f>
        <v>TOLIMA</v>
      </c>
      <c r="C1460" t="s">
        <v>41</v>
      </c>
      <c r="D1460" t="s">
        <v>302</v>
      </c>
      <c r="E1460" t="s">
        <v>337</v>
      </c>
      <c r="F1460">
        <v>8</v>
      </c>
      <c r="G1460">
        <v>5.1282051282051277</v>
      </c>
      <c r="H1460">
        <v>0</v>
      </c>
      <c r="I1460">
        <v>0</v>
      </c>
      <c r="J1460">
        <v>6</v>
      </c>
      <c r="K1460">
        <v>29</v>
      </c>
      <c r="L1460">
        <v>10</v>
      </c>
      <c r="M1460">
        <v>4</v>
      </c>
      <c r="N1460">
        <v>9</v>
      </c>
      <c r="O1460">
        <v>13</v>
      </c>
      <c r="P1460">
        <v>27560000</v>
      </c>
      <c r="Q1460">
        <v>0.65885606271501684</v>
      </c>
    </row>
    <row r="1461" spans="1:17" x14ac:dyDescent="0.25">
      <c r="A1461" t="str">
        <f t="shared" ca="1" si="22"/>
        <v>TOLIMA;GUAMO;JURIDICA</v>
      </c>
      <c r="B1461" t="str">
        <f ca="1">+IFERROR(_xlfn.XLOOKUP(C1461,DIVIPOLA!G:G,DIVIPOLA!F:F),C1461)</f>
        <v>TOLIMA</v>
      </c>
      <c r="C1461" t="s">
        <v>41</v>
      </c>
      <c r="D1461" t="s">
        <v>303</v>
      </c>
      <c r="E1461" t="s">
        <v>337</v>
      </c>
      <c r="F1461">
        <v>1</v>
      </c>
      <c r="G1461">
        <v>0.64102564102564097</v>
      </c>
      <c r="H1461">
        <v>0</v>
      </c>
      <c r="I1461">
        <v>0</v>
      </c>
      <c r="J1461">
        <v>4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1560000</v>
      </c>
      <c r="Q1461">
        <v>3.7293739398963223E-2</v>
      </c>
    </row>
    <row r="1462" spans="1:17" x14ac:dyDescent="0.25">
      <c r="A1462" t="str">
        <f t="shared" ca="1" si="22"/>
        <v>TOLIMA;IBAGUÉ;JURIDICA</v>
      </c>
      <c r="B1462" t="str">
        <f ca="1">+IFERROR(_xlfn.XLOOKUP(C1462,DIVIPOLA!G:G,DIVIPOLA!F:F),C1462)</f>
        <v>TOLIMA</v>
      </c>
      <c r="C1462" t="s">
        <v>41</v>
      </c>
      <c r="D1462" t="s">
        <v>304</v>
      </c>
      <c r="E1462" t="s">
        <v>337</v>
      </c>
      <c r="F1462">
        <v>126</v>
      </c>
      <c r="G1462">
        <v>80.769230769230774</v>
      </c>
      <c r="H1462">
        <v>13</v>
      </c>
      <c r="I1462">
        <v>25</v>
      </c>
      <c r="J1462">
        <v>3778</v>
      </c>
      <c r="K1462">
        <v>2600</v>
      </c>
      <c r="L1462">
        <v>1875</v>
      </c>
      <c r="M1462">
        <v>602</v>
      </c>
      <c r="N1462">
        <v>1578</v>
      </c>
      <c r="O1462">
        <v>236</v>
      </c>
      <c r="P1462">
        <v>4031776450</v>
      </c>
      <c r="Q1462">
        <v>96.384628359728879</v>
      </c>
    </row>
    <row r="1463" spans="1:17" x14ac:dyDescent="0.25">
      <c r="A1463" t="str">
        <f t="shared" ca="1" si="22"/>
        <v>TOLIMA;MELGAR;JURIDICA</v>
      </c>
      <c r="B1463" t="str">
        <f ca="1">+IFERROR(_xlfn.XLOOKUP(C1463,DIVIPOLA!G:G,DIVIPOLA!F:F),C1463)</f>
        <v>TOLIMA</v>
      </c>
      <c r="C1463" t="s">
        <v>41</v>
      </c>
      <c r="D1463" t="s">
        <v>305</v>
      </c>
      <c r="E1463" t="s">
        <v>337</v>
      </c>
      <c r="F1463">
        <v>2</v>
      </c>
      <c r="G1463">
        <v>1.2820512820512819</v>
      </c>
      <c r="H1463">
        <v>0</v>
      </c>
      <c r="I1463">
        <v>0</v>
      </c>
      <c r="J1463">
        <v>5</v>
      </c>
      <c r="K1463">
        <v>3</v>
      </c>
      <c r="L1463">
        <v>10</v>
      </c>
      <c r="M1463">
        <v>1</v>
      </c>
      <c r="N1463">
        <v>3</v>
      </c>
      <c r="O1463">
        <v>2</v>
      </c>
      <c r="P1463">
        <v>7735000</v>
      </c>
      <c r="Q1463">
        <v>0.18491479118652601</v>
      </c>
    </row>
    <row r="1464" spans="1:17" x14ac:dyDescent="0.25">
      <c r="A1464" t="str">
        <f t="shared" ca="1" si="22"/>
        <v>TOLIMA;NATAGAIMA;JURIDICA</v>
      </c>
      <c r="B1464" t="str">
        <f ca="1">+IFERROR(_xlfn.XLOOKUP(C1464,DIVIPOLA!G:G,DIVIPOLA!F:F),C1464)</f>
        <v>TOLIMA</v>
      </c>
      <c r="C1464" t="s">
        <v>41</v>
      </c>
      <c r="D1464" t="s">
        <v>306</v>
      </c>
      <c r="E1464" t="s">
        <v>337</v>
      </c>
      <c r="F1464">
        <v>1</v>
      </c>
      <c r="G1464">
        <v>0.64102564102564097</v>
      </c>
      <c r="H1464">
        <v>0</v>
      </c>
      <c r="I1464">
        <v>0</v>
      </c>
      <c r="J1464">
        <v>1</v>
      </c>
      <c r="K1464">
        <v>0</v>
      </c>
      <c r="L1464">
        <v>2</v>
      </c>
      <c r="M1464">
        <v>0</v>
      </c>
      <c r="N1464">
        <v>0</v>
      </c>
      <c r="O1464">
        <v>0</v>
      </c>
      <c r="P1464">
        <v>910000</v>
      </c>
      <c r="Q1464">
        <v>2.1754681316061879E-2</v>
      </c>
    </row>
    <row r="1465" spans="1:17" x14ac:dyDescent="0.25">
      <c r="A1465" t="str">
        <f t="shared" ca="1" si="22"/>
        <v>TOLIMA;PURIFICACIÓN;JURIDICA</v>
      </c>
      <c r="B1465" t="str">
        <f ca="1">+IFERROR(_xlfn.XLOOKUP(C1465,DIVIPOLA!G:G,DIVIPOLA!F:F),C1465)</f>
        <v>TOLIMA</v>
      </c>
      <c r="C1465" t="s">
        <v>41</v>
      </c>
      <c r="D1465" t="s">
        <v>307</v>
      </c>
      <c r="E1465" t="s">
        <v>337</v>
      </c>
      <c r="F1465">
        <v>1</v>
      </c>
      <c r="G1465">
        <v>0.64102564102564097</v>
      </c>
      <c r="H1465">
        <v>0</v>
      </c>
      <c r="I1465">
        <v>0</v>
      </c>
      <c r="J1465">
        <v>1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390000</v>
      </c>
      <c r="Q1465">
        <v>9.3234348497408057E-3</v>
      </c>
    </row>
    <row r="1466" spans="1:17" x14ac:dyDescent="0.25">
      <c r="A1466" t="str">
        <f t="shared" ca="1" si="22"/>
        <v>TOLIMA;SAN SEBASTIÁN DE MARIQUITA;JURIDICA</v>
      </c>
      <c r="B1466" t="str">
        <f ca="1">+IFERROR(_xlfn.XLOOKUP(C1466,DIVIPOLA!G:G,DIVIPOLA!F:F),C1466)</f>
        <v>TOLIMA</v>
      </c>
      <c r="C1466" t="s">
        <v>41</v>
      </c>
      <c r="D1466" t="s">
        <v>308</v>
      </c>
      <c r="E1466" t="s">
        <v>337</v>
      </c>
      <c r="F1466">
        <v>1</v>
      </c>
      <c r="G1466">
        <v>0.64102564102564097</v>
      </c>
      <c r="H1466">
        <v>0</v>
      </c>
      <c r="I1466">
        <v>0</v>
      </c>
      <c r="J1466">
        <v>19</v>
      </c>
      <c r="K1466">
        <v>7</v>
      </c>
      <c r="L1466">
        <v>22</v>
      </c>
      <c r="M1466">
        <v>14</v>
      </c>
      <c r="N1466">
        <v>15</v>
      </c>
      <c r="O1466">
        <v>10</v>
      </c>
      <c r="P1466">
        <v>29362125</v>
      </c>
      <c r="Q1466">
        <v>0.70193810124986078</v>
      </c>
    </row>
    <row r="1467" spans="1:17" x14ac:dyDescent="0.25">
      <c r="A1467" t="str">
        <f t="shared" ca="1" si="22"/>
        <v>TOLIMA;VENADILLO;JURIDICA</v>
      </c>
      <c r="B1467" t="str">
        <f ca="1">+IFERROR(_xlfn.XLOOKUP(C1467,DIVIPOLA!G:G,DIVIPOLA!F:F),C1467)</f>
        <v>TOLIMA</v>
      </c>
      <c r="C1467" t="s">
        <v>41</v>
      </c>
      <c r="D1467" t="s">
        <v>309</v>
      </c>
      <c r="E1467" t="s">
        <v>337</v>
      </c>
      <c r="F1467">
        <v>1</v>
      </c>
      <c r="G1467">
        <v>0.64102564102564097</v>
      </c>
      <c r="H1467">
        <v>0</v>
      </c>
      <c r="I1467">
        <v>0</v>
      </c>
      <c r="J1467">
        <v>2</v>
      </c>
      <c r="K1467">
        <v>3</v>
      </c>
      <c r="L1467">
        <v>0</v>
      </c>
      <c r="M1467">
        <v>0</v>
      </c>
      <c r="N1467">
        <v>1</v>
      </c>
      <c r="O1467">
        <v>0</v>
      </c>
      <c r="P1467">
        <v>2535000</v>
      </c>
      <c r="Q1467">
        <v>6.0602326523315229E-2</v>
      </c>
    </row>
    <row r="1468" spans="1:17" x14ac:dyDescent="0.25">
      <c r="A1468" t="str">
        <f t="shared" ca="1" si="22"/>
        <v>VALLE_DEL_CAUCA;ALCALÁ;JURIDICA</v>
      </c>
      <c r="B1468" t="str">
        <f ca="1">+IFERROR(_xlfn.XLOOKUP(C1468,DIVIPOLA!G:G,DIVIPOLA!F:F),C1468)</f>
        <v>VALLE_DEL_CAUCA</v>
      </c>
      <c r="C1468" t="s">
        <v>1190</v>
      </c>
      <c r="D1468" t="s">
        <v>310</v>
      </c>
      <c r="E1468" t="s">
        <v>337</v>
      </c>
      <c r="F1468">
        <v>1</v>
      </c>
      <c r="G1468">
        <v>0.13386880856760369</v>
      </c>
      <c r="H1468">
        <v>0</v>
      </c>
      <c r="I1468">
        <v>0</v>
      </c>
      <c r="J1468">
        <v>53</v>
      </c>
      <c r="K1468">
        <v>26</v>
      </c>
      <c r="L1468">
        <v>6</v>
      </c>
      <c r="M1468">
        <v>3</v>
      </c>
      <c r="N1468">
        <v>29</v>
      </c>
      <c r="O1468">
        <v>16</v>
      </c>
      <c r="P1468">
        <v>47775000</v>
      </c>
      <c r="Q1468">
        <v>0.105228287508335</v>
      </c>
    </row>
    <row r="1469" spans="1:17" x14ac:dyDescent="0.25">
      <c r="A1469" t="str">
        <f t="shared" ca="1" si="22"/>
        <v>VALLE_DEL_CAUCA;ANDALUCÍA;JURIDICA</v>
      </c>
      <c r="B1469" t="str">
        <f ca="1">+IFERROR(_xlfn.XLOOKUP(C1469,DIVIPOLA!G:G,DIVIPOLA!F:F),C1469)</f>
        <v>VALLE_DEL_CAUCA</v>
      </c>
      <c r="C1469" t="s">
        <v>1190</v>
      </c>
      <c r="D1469" t="s">
        <v>311</v>
      </c>
      <c r="E1469" t="s">
        <v>337</v>
      </c>
      <c r="F1469">
        <v>1</v>
      </c>
      <c r="G1469">
        <v>0.13386880856760369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3</v>
      </c>
      <c r="O1469">
        <v>2</v>
      </c>
      <c r="P1469">
        <v>1235000</v>
      </c>
      <c r="Q1469">
        <v>2.7201870240249849E-3</v>
      </c>
    </row>
    <row r="1470" spans="1:17" x14ac:dyDescent="0.25">
      <c r="A1470" t="str">
        <f t="shared" ca="1" si="22"/>
        <v>VALLE_DEL_CAUCA;ANSERMANUEVO;JURIDICA</v>
      </c>
      <c r="B1470" t="str">
        <f ca="1">+IFERROR(_xlfn.XLOOKUP(C1470,DIVIPOLA!G:G,DIVIPOLA!F:F),C1470)</f>
        <v>VALLE_DEL_CAUCA</v>
      </c>
      <c r="C1470" t="s">
        <v>1190</v>
      </c>
      <c r="D1470" t="s">
        <v>312</v>
      </c>
      <c r="E1470" t="s">
        <v>337</v>
      </c>
      <c r="F1470">
        <v>1</v>
      </c>
      <c r="G1470">
        <v>0.13386880856760369</v>
      </c>
      <c r="H1470">
        <v>0</v>
      </c>
      <c r="I1470">
        <v>5</v>
      </c>
      <c r="J1470">
        <v>14</v>
      </c>
      <c r="K1470">
        <v>35</v>
      </c>
      <c r="L1470">
        <v>3</v>
      </c>
      <c r="M1470">
        <v>11</v>
      </c>
      <c r="N1470">
        <v>5</v>
      </c>
      <c r="O1470">
        <v>0</v>
      </c>
      <c r="P1470">
        <v>32630000</v>
      </c>
      <c r="Q1470">
        <v>7.1870204529502241E-2</v>
      </c>
    </row>
    <row r="1471" spans="1:17" x14ac:dyDescent="0.25">
      <c r="A1471" t="str">
        <f t="shared" ca="1" si="22"/>
        <v>VALLE_DEL_CAUCA;BOLÍVAR;JURIDICA</v>
      </c>
      <c r="B1471" t="str">
        <f ca="1">+IFERROR(_xlfn.XLOOKUP(C1471,DIVIPOLA!G:G,DIVIPOLA!F:F),C1471)</f>
        <v>VALLE_DEL_CAUCA</v>
      </c>
      <c r="C1471" t="s">
        <v>1190</v>
      </c>
      <c r="D1471" t="s">
        <v>21</v>
      </c>
      <c r="E1471" t="s">
        <v>337</v>
      </c>
      <c r="F1471">
        <v>1</v>
      </c>
      <c r="G1471">
        <v>0.13386880856760369</v>
      </c>
      <c r="H1471">
        <v>0</v>
      </c>
      <c r="I1471">
        <v>0</v>
      </c>
      <c r="J1471">
        <v>61</v>
      </c>
      <c r="K1471">
        <v>45</v>
      </c>
      <c r="L1471">
        <v>10</v>
      </c>
      <c r="M1471">
        <v>20</v>
      </c>
      <c r="N1471">
        <v>28</v>
      </c>
      <c r="O1471">
        <v>16</v>
      </c>
      <c r="P1471">
        <v>69509700</v>
      </c>
      <c r="Q1471">
        <v>0.15310071577641249</v>
      </c>
    </row>
    <row r="1472" spans="1:17" x14ac:dyDescent="0.25">
      <c r="A1472" t="str">
        <f t="shared" ca="1" si="22"/>
        <v>VALLE_DEL_CAUCA;BUENAVENTURA;JURIDICA</v>
      </c>
      <c r="B1472" t="str">
        <f ca="1">+IFERROR(_xlfn.XLOOKUP(C1472,DIVIPOLA!G:G,DIVIPOLA!F:F),C1472)</f>
        <v>VALLE_DEL_CAUCA</v>
      </c>
      <c r="C1472" t="s">
        <v>1190</v>
      </c>
      <c r="D1472" t="s">
        <v>313</v>
      </c>
      <c r="E1472" t="s">
        <v>337</v>
      </c>
      <c r="F1472">
        <v>5</v>
      </c>
      <c r="G1472">
        <v>0.66934404283801874</v>
      </c>
      <c r="H1472">
        <v>0</v>
      </c>
      <c r="I1472">
        <v>0</v>
      </c>
      <c r="J1472">
        <v>165</v>
      </c>
      <c r="K1472">
        <v>138</v>
      </c>
      <c r="L1472">
        <v>92</v>
      </c>
      <c r="M1472">
        <v>30</v>
      </c>
      <c r="N1472">
        <v>241</v>
      </c>
      <c r="O1472">
        <v>163</v>
      </c>
      <c r="P1472">
        <v>276936400</v>
      </c>
      <c r="Q1472">
        <v>0.6099747382673627</v>
      </c>
    </row>
    <row r="1473" spans="1:17" x14ac:dyDescent="0.25">
      <c r="A1473" t="str">
        <f t="shared" ca="1" si="22"/>
        <v>VALLE_DEL_CAUCA;CANDELARIA;JURIDICA</v>
      </c>
      <c r="B1473" t="str">
        <f ca="1">+IFERROR(_xlfn.XLOOKUP(C1473,DIVIPOLA!G:G,DIVIPOLA!F:F),C1473)</f>
        <v>VALLE_DEL_CAUCA</v>
      </c>
      <c r="C1473" t="s">
        <v>1190</v>
      </c>
      <c r="D1473" t="s">
        <v>315</v>
      </c>
      <c r="E1473" t="s">
        <v>337</v>
      </c>
      <c r="F1473">
        <v>12</v>
      </c>
      <c r="G1473">
        <v>1.606425702811245</v>
      </c>
      <c r="H1473">
        <v>0</v>
      </c>
      <c r="I1473">
        <v>0</v>
      </c>
      <c r="J1473">
        <v>684</v>
      </c>
      <c r="K1473">
        <v>586</v>
      </c>
      <c r="L1473">
        <v>401</v>
      </c>
      <c r="M1473">
        <v>237</v>
      </c>
      <c r="N1473">
        <v>593</v>
      </c>
      <c r="O1473">
        <v>192</v>
      </c>
      <c r="P1473">
        <v>963149200</v>
      </c>
      <c r="Q1473">
        <v>2.121413729587081</v>
      </c>
    </row>
    <row r="1474" spans="1:17" x14ac:dyDescent="0.25">
      <c r="A1474" t="str">
        <f t="shared" ca="1" si="22"/>
        <v>VALLE_DEL_CAUCA;CARTAGO;JURIDICA</v>
      </c>
      <c r="B1474" t="str">
        <f ca="1">+IFERROR(_xlfn.XLOOKUP(C1474,DIVIPOLA!G:G,DIVIPOLA!F:F),C1474)</f>
        <v>VALLE_DEL_CAUCA</v>
      </c>
      <c r="C1474" t="s">
        <v>1190</v>
      </c>
      <c r="D1474" t="s">
        <v>316</v>
      </c>
      <c r="E1474" t="s">
        <v>337</v>
      </c>
      <c r="F1474">
        <v>13</v>
      </c>
      <c r="G1474">
        <v>1.7402945113788491</v>
      </c>
      <c r="H1474">
        <v>0</v>
      </c>
      <c r="I1474">
        <v>0</v>
      </c>
      <c r="J1474">
        <v>123</v>
      </c>
      <c r="K1474">
        <v>52</v>
      </c>
      <c r="L1474">
        <v>261</v>
      </c>
      <c r="M1474">
        <v>39</v>
      </c>
      <c r="N1474">
        <v>182</v>
      </c>
      <c r="O1474">
        <v>38</v>
      </c>
      <c r="P1474">
        <v>209001325</v>
      </c>
      <c r="Q1474">
        <v>0.46034226094658198</v>
      </c>
    </row>
    <row r="1475" spans="1:17" x14ac:dyDescent="0.25">
      <c r="A1475" t="str">
        <f t="shared" ref="A1475:A1538" ca="1" si="23">B1475&amp;";"&amp;D1475&amp;";"&amp;E1475</f>
        <v>VALLE_DEL_CAUCA;EL CERRITO;JURIDICA</v>
      </c>
      <c r="B1475" t="str">
        <f ca="1">+IFERROR(_xlfn.XLOOKUP(C1475,DIVIPOLA!G:G,DIVIPOLA!F:F),C1475)</f>
        <v>VALLE_DEL_CAUCA</v>
      </c>
      <c r="C1475" t="s">
        <v>1190</v>
      </c>
      <c r="D1475" t="s">
        <v>317</v>
      </c>
      <c r="E1475" t="s">
        <v>337</v>
      </c>
      <c r="F1475">
        <v>7</v>
      </c>
      <c r="G1475">
        <v>0.93708165997322623</v>
      </c>
      <c r="H1475">
        <v>0</v>
      </c>
      <c r="I1475">
        <v>0</v>
      </c>
      <c r="J1475">
        <v>126</v>
      </c>
      <c r="K1475">
        <v>13</v>
      </c>
      <c r="L1475">
        <v>406</v>
      </c>
      <c r="M1475">
        <v>6</v>
      </c>
      <c r="N1475">
        <v>42</v>
      </c>
      <c r="O1475">
        <v>16</v>
      </c>
      <c r="P1475">
        <v>180827075</v>
      </c>
      <c r="Q1475">
        <v>0.39828620486428562</v>
      </c>
    </row>
    <row r="1476" spans="1:17" x14ac:dyDescent="0.25">
      <c r="A1476" t="str">
        <f t="shared" ca="1" si="23"/>
        <v>VALLE_DEL_CAUCA;EL DOVIO;JURIDICA</v>
      </c>
      <c r="B1476" t="str">
        <f ca="1">+IFERROR(_xlfn.XLOOKUP(C1476,DIVIPOLA!G:G,DIVIPOLA!F:F),C1476)</f>
        <v>VALLE_DEL_CAUCA</v>
      </c>
      <c r="C1476" t="s">
        <v>1190</v>
      </c>
      <c r="D1476" t="s">
        <v>318</v>
      </c>
      <c r="E1476" t="s">
        <v>337</v>
      </c>
      <c r="F1476">
        <v>1</v>
      </c>
      <c r="G1476">
        <v>0.13386880856760369</v>
      </c>
      <c r="H1476">
        <v>0</v>
      </c>
      <c r="I1476">
        <v>0</v>
      </c>
      <c r="J1476">
        <v>0</v>
      </c>
      <c r="K1476">
        <v>2</v>
      </c>
      <c r="L1476">
        <v>0</v>
      </c>
      <c r="M1476">
        <v>4</v>
      </c>
      <c r="N1476">
        <v>2</v>
      </c>
      <c r="O1476">
        <v>0</v>
      </c>
      <c r="P1476">
        <v>2990000</v>
      </c>
      <c r="Q1476">
        <v>6.5857159529025969E-3</v>
      </c>
    </row>
    <row r="1477" spans="1:17" x14ac:dyDescent="0.25">
      <c r="A1477" t="str">
        <f t="shared" ca="1" si="23"/>
        <v>VALLE_DEL_CAUCA;EL ÁGUILA;JURIDICA</v>
      </c>
      <c r="B1477" t="str">
        <f ca="1">+IFERROR(_xlfn.XLOOKUP(C1477,DIVIPOLA!G:G,DIVIPOLA!F:F),C1477)</f>
        <v>VALLE_DEL_CAUCA</v>
      </c>
      <c r="C1477" t="s">
        <v>1190</v>
      </c>
      <c r="D1477" t="s">
        <v>319</v>
      </c>
      <c r="E1477" t="s">
        <v>337</v>
      </c>
      <c r="F1477">
        <v>1</v>
      </c>
      <c r="G1477">
        <v>0.13386880856760369</v>
      </c>
      <c r="H1477">
        <v>0</v>
      </c>
      <c r="I1477">
        <v>0</v>
      </c>
      <c r="J1477">
        <v>9</v>
      </c>
      <c r="K1477">
        <v>3</v>
      </c>
      <c r="L1477">
        <v>0</v>
      </c>
      <c r="M1477">
        <v>0</v>
      </c>
      <c r="N1477">
        <v>0</v>
      </c>
      <c r="O1477">
        <v>0</v>
      </c>
      <c r="P1477">
        <v>5329350</v>
      </c>
      <c r="Q1477">
        <v>1.173832284735834E-2</v>
      </c>
    </row>
    <row r="1478" spans="1:17" x14ac:dyDescent="0.25">
      <c r="A1478" t="str">
        <f t="shared" ca="1" si="23"/>
        <v>VALLE_DEL_CAUCA;FLORIDA;JURIDICA</v>
      </c>
      <c r="B1478" t="str">
        <f ca="1">+IFERROR(_xlfn.XLOOKUP(C1478,DIVIPOLA!G:G,DIVIPOLA!F:F),C1478)</f>
        <v>VALLE_DEL_CAUCA</v>
      </c>
      <c r="C1478" t="s">
        <v>1190</v>
      </c>
      <c r="D1478" t="s">
        <v>320</v>
      </c>
      <c r="E1478" t="s">
        <v>337</v>
      </c>
      <c r="F1478">
        <v>1</v>
      </c>
      <c r="G1478">
        <v>0.13386880856760369</v>
      </c>
      <c r="H1478">
        <v>0</v>
      </c>
      <c r="I1478">
        <v>0</v>
      </c>
      <c r="J1478">
        <v>4</v>
      </c>
      <c r="K1478">
        <v>0</v>
      </c>
      <c r="L1478">
        <v>15</v>
      </c>
      <c r="M1478">
        <v>10</v>
      </c>
      <c r="N1478">
        <v>39</v>
      </c>
      <c r="O1478">
        <v>4</v>
      </c>
      <c r="P1478">
        <v>18265000</v>
      </c>
      <c r="Q1478">
        <v>4.0230134407948467E-2</v>
      </c>
    </row>
    <row r="1479" spans="1:17" x14ac:dyDescent="0.25">
      <c r="A1479" t="str">
        <f t="shared" ca="1" si="23"/>
        <v>VALLE_DEL_CAUCA;BUGA;JURIDICA</v>
      </c>
      <c r="B1479" t="str">
        <f ca="1">+IFERROR(_xlfn.XLOOKUP(C1479,DIVIPOLA!G:G,DIVIPOLA!F:F),C1479)</f>
        <v>VALLE_DEL_CAUCA</v>
      </c>
      <c r="C1479" t="s">
        <v>1190</v>
      </c>
      <c r="D1479" t="s">
        <v>1191</v>
      </c>
      <c r="E1479" t="s">
        <v>337</v>
      </c>
      <c r="F1479">
        <v>5</v>
      </c>
      <c r="G1479">
        <v>0.66934404283801874</v>
      </c>
      <c r="H1479">
        <v>4</v>
      </c>
      <c r="I1479">
        <v>0</v>
      </c>
      <c r="J1479">
        <v>4127</v>
      </c>
      <c r="K1479">
        <v>129</v>
      </c>
      <c r="L1479">
        <v>788</v>
      </c>
      <c r="M1479">
        <v>60</v>
      </c>
      <c r="N1479">
        <v>330</v>
      </c>
      <c r="O1479">
        <v>43</v>
      </c>
      <c r="P1479">
        <v>2030161900</v>
      </c>
      <c r="Q1479">
        <v>4.4715951878946631</v>
      </c>
    </row>
    <row r="1480" spans="1:17" x14ac:dyDescent="0.25">
      <c r="A1480" t="str">
        <f t="shared" ca="1" si="23"/>
        <v>VALLE_DEL_CAUCA;JAMUNDÍ;JURIDICA</v>
      </c>
      <c r="B1480" t="str">
        <f ca="1">+IFERROR(_xlfn.XLOOKUP(C1480,DIVIPOLA!G:G,DIVIPOLA!F:F),C1480)</f>
        <v>VALLE_DEL_CAUCA</v>
      </c>
      <c r="C1480" t="s">
        <v>1190</v>
      </c>
      <c r="D1480" t="s">
        <v>321</v>
      </c>
      <c r="E1480" t="s">
        <v>337</v>
      </c>
      <c r="F1480">
        <v>11</v>
      </c>
      <c r="G1480">
        <v>1.4725568942436409</v>
      </c>
      <c r="H1480">
        <v>0</v>
      </c>
      <c r="I1480">
        <v>0</v>
      </c>
      <c r="J1480">
        <v>120</v>
      </c>
      <c r="K1480">
        <v>44</v>
      </c>
      <c r="L1480">
        <v>108</v>
      </c>
      <c r="M1480">
        <v>9</v>
      </c>
      <c r="N1480">
        <v>266</v>
      </c>
      <c r="O1480">
        <v>46</v>
      </c>
      <c r="P1480">
        <v>168571650</v>
      </c>
      <c r="Q1480">
        <v>0.37129264368298093</v>
      </c>
    </row>
    <row r="1481" spans="1:17" x14ac:dyDescent="0.25">
      <c r="A1481" t="str">
        <f t="shared" ca="1" si="23"/>
        <v>VALLE_DEL_CAUCA;LA UNIÓN;JURIDICA</v>
      </c>
      <c r="B1481" t="str">
        <f ca="1">+IFERROR(_xlfn.XLOOKUP(C1481,DIVIPOLA!G:G,DIVIPOLA!F:F),C1481)</f>
        <v>VALLE_DEL_CAUCA</v>
      </c>
      <c r="C1481" t="s">
        <v>1190</v>
      </c>
      <c r="D1481" t="s">
        <v>79</v>
      </c>
      <c r="E1481" t="s">
        <v>337</v>
      </c>
      <c r="F1481">
        <v>4</v>
      </c>
      <c r="G1481">
        <v>0.53547523427041499</v>
      </c>
      <c r="H1481">
        <v>0</v>
      </c>
      <c r="I1481">
        <v>0</v>
      </c>
      <c r="J1481">
        <v>18</v>
      </c>
      <c r="K1481">
        <v>20</v>
      </c>
      <c r="L1481">
        <v>0</v>
      </c>
      <c r="M1481">
        <v>0</v>
      </c>
      <c r="N1481">
        <v>0</v>
      </c>
      <c r="O1481">
        <v>0</v>
      </c>
      <c r="P1481">
        <v>17420000</v>
      </c>
      <c r="Q1481">
        <v>3.8368953812562952E-2</v>
      </c>
    </row>
    <row r="1482" spans="1:17" x14ac:dyDescent="0.25">
      <c r="A1482" t="str">
        <f t="shared" ca="1" si="23"/>
        <v>VALLE_DEL_CAUCA;LA VICTORIA;JURIDICA</v>
      </c>
      <c r="B1482" t="str">
        <f ca="1">+IFERROR(_xlfn.XLOOKUP(C1482,DIVIPOLA!G:G,DIVIPOLA!F:F),C1482)</f>
        <v>VALLE_DEL_CAUCA</v>
      </c>
      <c r="C1482" t="s">
        <v>1190</v>
      </c>
      <c r="D1482" t="s">
        <v>322</v>
      </c>
      <c r="E1482" t="s">
        <v>337</v>
      </c>
      <c r="F1482">
        <v>1</v>
      </c>
      <c r="G1482">
        <v>0.13386880856760369</v>
      </c>
      <c r="H1482">
        <v>0</v>
      </c>
      <c r="I1482">
        <v>0</v>
      </c>
      <c r="J1482">
        <v>5</v>
      </c>
      <c r="K1482">
        <v>16</v>
      </c>
      <c r="L1482">
        <v>2</v>
      </c>
      <c r="M1482">
        <v>0</v>
      </c>
      <c r="N1482">
        <v>0</v>
      </c>
      <c r="O1482">
        <v>10</v>
      </c>
      <c r="P1482">
        <v>14040000</v>
      </c>
      <c r="Q1482">
        <v>3.0924231431020889E-2</v>
      </c>
    </row>
    <row r="1483" spans="1:17" x14ac:dyDescent="0.25">
      <c r="A1483" t="str">
        <f t="shared" ca="1" si="23"/>
        <v>VALLE_DEL_CAUCA;OBANDO;JURIDICA</v>
      </c>
      <c r="B1483" t="str">
        <f ca="1">+IFERROR(_xlfn.XLOOKUP(C1483,DIVIPOLA!G:G,DIVIPOLA!F:F),C1483)</f>
        <v>VALLE_DEL_CAUCA</v>
      </c>
      <c r="C1483" t="s">
        <v>1190</v>
      </c>
      <c r="D1483" t="s">
        <v>323</v>
      </c>
      <c r="E1483" t="s">
        <v>337</v>
      </c>
      <c r="F1483">
        <v>1</v>
      </c>
      <c r="G1483">
        <v>0.13386880856760369</v>
      </c>
      <c r="H1483">
        <v>0</v>
      </c>
      <c r="I1483">
        <v>0</v>
      </c>
      <c r="J1483">
        <v>0</v>
      </c>
      <c r="K1483">
        <v>3</v>
      </c>
      <c r="L1483">
        <v>0</v>
      </c>
      <c r="M1483">
        <v>0</v>
      </c>
      <c r="N1483">
        <v>1</v>
      </c>
      <c r="O1483">
        <v>0</v>
      </c>
      <c r="P1483">
        <v>1755000</v>
      </c>
      <c r="Q1483">
        <v>3.8655289288776111E-3</v>
      </c>
    </row>
    <row r="1484" spans="1:17" x14ac:dyDescent="0.25">
      <c r="A1484" t="str">
        <f t="shared" ca="1" si="23"/>
        <v>VALLE_DEL_CAUCA;PALMIRA;JURIDICA</v>
      </c>
      <c r="B1484" t="str">
        <f ca="1">+IFERROR(_xlfn.XLOOKUP(C1484,DIVIPOLA!G:G,DIVIPOLA!F:F),C1484)</f>
        <v>VALLE_DEL_CAUCA</v>
      </c>
      <c r="C1484" t="s">
        <v>1190</v>
      </c>
      <c r="D1484" t="s">
        <v>324</v>
      </c>
      <c r="E1484" t="s">
        <v>337</v>
      </c>
      <c r="F1484">
        <v>49</v>
      </c>
      <c r="G1484">
        <v>6.5595716198125844</v>
      </c>
      <c r="H1484">
        <v>2</v>
      </c>
      <c r="I1484">
        <v>0</v>
      </c>
      <c r="J1484">
        <v>3409</v>
      </c>
      <c r="K1484">
        <v>1349</v>
      </c>
      <c r="L1484">
        <v>1032</v>
      </c>
      <c r="M1484">
        <v>318</v>
      </c>
      <c r="N1484">
        <v>834</v>
      </c>
      <c r="O1484">
        <v>85</v>
      </c>
      <c r="P1484">
        <v>2653755650</v>
      </c>
      <c r="Q1484">
        <v>5.8451106753546487</v>
      </c>
    </row>
    <row r="1485" spans="1:17" x14ac:dyDescent="0.25">
      <c r="A1485" t="str">
        <f t="shared" ca="1" si="23"/>
        <v>VALLE_DEL_CAUCA;PRADERA;JURIDICA</v>
      </c>
      <c r="B1485" t="str">
        <f ca="1">+IFERROR(_xlfn.XLOOKUP(C1485,DIVIPOLA!G:G,DIVIPOLA!F:F),C1485)</f>
        <v>VALLE_DEL_CAUCA</v>
      </c>
      <c r="C1485" t="s">
        <v>1190</v>
      </c>
      <c r="D1485" t="s">
        <v>325</v>
      </c>
      <c r="E1485" t="s">
        <v>337</v>
      </c>
      <c r="F1485">
        <v>1</v>
      </c>
      <c r="G1485">
        <v>0.13386880856760369</v>
      </c>
      <c r="H1485">
        <v>0</v>
      </c>
      <c r="I1485">
        <v>0</v>
      </c>
      <c r="J1485">
        <v>0</v>
      </c>
      <c r="K1485">
        <v>4</v>
      </c>
      <c r="L1485">
        <v>0</v>
      </c>
      <c r="M1485">
        <v>7</v>
      </c>
      <c r="N1485">
        <v>24</v>
      </c>
      <c r="O1485">
        <v>11</v>
      </c>
      <c r="P1485">
        <v>13244075</v>
      </c>
      <c r="Q1485">
        <v>2.917114247790583E-2</v>
      </c>
    </row>
    <row r="1486" spans="1:17" x14ac:dyDescent="0.25">
      <c r="A1486" t="str">
        <f t="shared" ca="1" si="23"/>
        <v>VALLE_DEL_CAUCA;CALI;JURIDICA</v>
      </c>
      <c r="B1486" t="str">
        <f ca="1">+IFERROR(_xlfn.XLOOKUP(C1486,DIVIPOLA!G:G,DIVIPOLA!F:F),C1486)</f>
        <v>VALLE_DEL_CAUCA</v>
      </c>
      <c r="C1486" t="s">
        <v>1190</v>
      </c>
      <c r="D1486" t="s">
        <v>1083</v>
      </c>
      <c r="E1486" t="s">
        <v>337</v>
      </c>
      <c r="F1486">
        <v>506</v>
      </c>
      <c r="G1486">
        <v>67.7376171352075</v>
      </c>
      <c r="H1486">
        <v>103</v>
      </c>
      <c r="I1486">
        <v>48</v>
      </c>
      <c r="J1486">
        <v>28540</v>
      </c>
      <c r="K1486">
        <v>12922</v>
      </c>
      <c r="L1486">
        <v>32949</v>
      </c>
      <c r="M1486">
        <v>7793</v>
      </c>
      <c r="N1486">
        <v>15575</v>
      </c>
      <c r="O1486">
        <v>2691</v>
      </c>
      <c r="P1486">
        <v>34115294525</v>
      </c>
      <c r="Q1486">
        <v>75.141685415138156</v>
      </c>
    </row>
    <row r="1487" spans="1:17" x14ac:dyDescent="0.25">
      <c r="A1487" t="str">
        <f t="shared" ca="1" si="23"/>
        <v>VALLE_DEL_CAUCA;SEVILLA;JURIDICA</v>
      </c>
      <c r="B1487" t="str">
        <f ca="1">+IFERROR(_xlfn.XLOOKUP(C1487,DIVIPOLA!G:G,DIVIPOLA!F:F),C1487)</f>
        <v>VALLE_DEL_CAUCA</v>
      </c>
      <c r="C1487" t="s">
        <v>1190</v>
      </c>
      <c r="D1487" t="s">
        <v>327</v>
      </c>
      <c r="E1487" t="s">
        <v>337</v>
      </c>
      <c r="F1487">
        <v>2</v>
      </c>
      <c r="G1487">
        <v>0.2677376171352075</v>
      </c>
      <c r="H1487">
        <v>0</v>
      </c>
      <c r="I1487">
        <v>5</v>
      </c>
      <c r="J1487">
        <v>2</v>
      </c>
      <c r="K1487">
        <v>2</v>
      </c>
      <c r="L1487">
        <v>1</v>
      </c>
      <c r="M1487">
        <v>4</v>
      </c>
      <c r="N1487">
        <v>0</v>
      </c>
      <c r="O1487">
        <v>0</v>
      </c>
      <c r="P1487">
        <v>6565000</v>
      </c>
      <c r="Q1487">
        <v>1.4459941548764401E-2</v>
      </c>
    </row>
    <row r="1488" spans="1:17" x14ac:dyDescent="0.25">
      <c r="A1488" t="str">
        <f t="shared" ca="1" si="23"/>
        <v>VALLE_DEL_CAUCA;TULUÁ;JURIDICA</v>
      </c>
      <c r="B1488" t="str">
        <f ca="1">+IFERROR(_xlfn.XLOOKUP(C1488,DIVIPOLA!G:G,DIVIPOLA!F:F),C1488)</f>
        <v>VALLE_DEL_CAUCA</v>
      </c>
      <c r="C1488" t="s">
        <v>1190</v>
      </c>
      <c r="D1488" t="s">
        <v>328</v>
      </c>
      <c r="E1488" t="s">
        <v>337</v>
      </c>
      <c r="F1488">
        <v>18</v>
      </c>
      <c r="G1488">
        <v>2.4096385542168681</v>
      </c>
      <c r="H1488">
        <v>0</v>
      </c>
      <c r="I1488">
        <v>0</v>
      </c>
      <c r="J1488">
        <v>740</v>
      </c>
      <c r="K1488">
        <v>167</v>
      </c>
      <c r="L1488">
        <v>188</v>
      </c>
      <c r="M1488">
        <v>20</v>
      </c>
      <c r="N1488">
        <v>1028</v>
      </c>
      <c r="O1488">
        <v>67</v>
      </c>
      <c r="P1488">
        <v>671515325</v>
      </c>
      <c r="Q1488">
        <v>1.4790666182177501</v>
      </c>
    </row>
    <row r="1489" spans="1:17" x14ac:dyDescent="0.25">
      <c r="A1489" t="str">
        <f t="shared" ca="1" si="23"/>
        <v>VALLE_DEL_CAUCA;YUMBO;JURIDICA</v>
      </c>
      <c r="B1489" t="str">
        <f ca="1">+IFERROR(_xlfn.XLOOKUP(C1489,DIVIPOLA!G:G,DIVIPOLA!F:F),C1489)</f>
        <v>VALLE_DEL_CAUCA</v>
      </c>
      <c r="C1489" t="s">
        <v>1190</v>
      </c>
      <c r="D1489" t="s">
        <v>329</v>
      </c>
      <c r="E1489" t="s">
        <v>337</v>
      </c>
      <c r="F1489">
        <v>58</v>
      </c>
      <c r="G1489">
        <v>7.7643908969210171</v>
      </c>
      <c r="H1489">
        <v>15</v>
      </c>
      <c r="I1489">
        <v>16</v>
      </c>
      <c r="J1489">
        <v>4342</v>
      </c>
      <c r="K1489">
        <v>1789</v>
      </c>
      <c r="L1489">
        <v>1027</v>
      </c>
      <c r="M1489">
        <v>171</v>
      </c>
      <c r="N1489">
        <v>1313</v>
      </c>
      <c r="O1489">
        <v>330</v>
      </c>
      <c r="P1489">
        <v>3376427925</v>
      </c>
      <c r="Q1489">
        <v>7.4368545984944179</v>
      </c>
    </row>
    <row r="1490" spans="1:17" x14ac:dyDescent="0.25">
      <c r="A1490" t="str">
        <f t="shared" ca="1" si="23"/>
        <v>VALLE_DEL_CAUCA;ZARZAL;JURIDICA</v>
      </c>
      <c r="B1490" t="str">
        <f ca="1">+IFERROR(_xlfn.XLOOKUP(C1490,DIVIPOLA!G:G,DIVIPOLA!F:F),C1490)</f>
        <v>VALLE_DEL_CAUCA</v>
      </c>
      <c r="C1490" t="s">
        <v>1190</v>
      </c>
      <c r="D1490" t="s">
        <v>330</v>
      </c>
      <c r="E1490" t="s">
        <v>337</v>
      </c>
      <c r="F1490">
        <v>3</v>
      </c>
      <c r="G1490">
        <v>0.40160642570281119</v>
      </c>
      <c r="H1490">
        <v>0</v>
      </c>
      <c r="I1490">
        <v>0</v>
      </c>
      <c r="J1490">
        <v>312</v>
      </c>
      <c r="K1490">
        <v>332</v>
      </c>
      <c r="L1490">
        <v>117</v>
      </c>
      <c r="M1490">
        <v>73</v>
      </c>
      <c r="N1490">
        <v>15</v>
      </c>
      <c r="O1490">
        <v>1</v>
      </c>
      <c r="P1490">
        <v>356460000</v>
      </c>
      <c r="Q1490">
        <v>0.78513187577647459</v>
      </c>
    </row>
    <row r="1491" spans="1:17" x14ac:dyDescent="0.25">
      <c r="A1491" t="str">
        <f t="shared" ca="1" si="23"/>
        <v>ANTIOQUIA;ANDES;NATURAL</v>
      </c>
      <c r="B1491" t="str">
        <f ca="1">+IFERROR(_xlfn.XLOOKUP(C1491,DIVIPOLA!G:G,DIVIPOLA!F:F),C1491)</f>
        <v>ANTIOQUIA</v>
      </c>
      <c r="C1491" t="s">
        <v>17</v>
      </c>
      <c r="D1491" t="s">
        <v>47</v>
      </c>
      <c r="E1491" t="s">
        <v>338</v>
      </c>
      <c r="F1491">
        <v>1</v>
      </c>
      <c r="G1491">
        <v>5.2659294365455502E-2</v>
      </c>
      <c r="H1491">
        <v>0</v>
      </c>
      <c r="I1491">
        <v>0</v>
      </c>
      <c r="J1491">
        <v>0</v>
      </c>
      <c r="K1491">
        <v>2</v>
      </c>
      <c r="L1491">
        <v>0</v>
      </c>
      <c r="M1491">
        <v>0</v>
      </c>
      <c r="N1491">
        <v>0</v>
      </c>
      <c r="O1491">
        <v>0</v>
      </c>
      <c r="P1491">
        <v>1040000</v>
      </c>
      <c r="Q1491">
        <v>1.355997785418317E-3</v>
      </c>
    </row>
    <row r="1492" spans="1:17" x14ac:dyDescent="0.25">
      <c r="A1492" t="str">
        <f t="shared" ca="1" si="23"/>
        <v>ANTIOQUIA;APARTADÓ;NATURAL</v>
      </c>
      <c r="B1492" t="str">
        <f ca="1">+IFERROR(_xlfn.XLOOKUP(C1492,DIVIPOLA!G:G,DIVIPOLA!F:F),C1492)</f>
        <v>ANTIOQUIA</v>
      </c>
      <c r="C1492" t="s">
        <v>17</v>
      </c>
      <c r="D1492" t="s">
        <v>49</v>
      </c>
      <c r="E1492" t="s">
        <v>338</v>
      </c>
      <c r="F1492">
        <v>1</v>
      </c>
      <c r="G1492">
        <v>5.2659294365455502E-2</v>
      </c>
      <c r="H1492">
        <v>0</v>
      </c>
      <c r="I1492">
        <v>0</v>
      </c>
      <c r="J1492">
        <v>3</v>
      </c>
      <c r="K1492">
        <v>0</v>
      </c>
      <c r="L1492">
        <v>2</v>
      </c>
      <c r="M1492">
        <v>4</v>
      </c>
      <c r="N1492">
        <v>0</v>
      </c>
      <c r="O1492">
        <v>2</v>
      </c>
      <c r="P1492">
        <v>4097600</v>
      </c>
      <c r="Q1492">
        <v>5.3426312745481676E-3</v>
      </c>
    </row>
    <row r="1493" spans="1:17" x14ac:dyDescent="0.25">
      <c r="A1493" t="str">
        <f t="shared" ca="1" si="23"/>
        <v>ANTIOQUIA;ARMENIA;NATURAL</v>
      </c>
      <c r="B1493" t="str">
        <f ca="1">+IFERROR(_xlfn.XLOOKUP(C1493,DIVIPOLA!G:G,DIVIPOLA!F:F),C1493)</f>
        <v>ANTIOQUIA</v>
      </c>
      <c r="C1493" t="s">
        <v>17</v>
      </c>
      <c r="D1493" t="s">
        <v>51</v>
      </c>
      <c r="E1493" t="s">
        <v>338</v>
      </c>
      <c r="F1493">
        <v>3</v>
      </c>
      <c r="G1493">
        <v>0.15797788309636651</v>
      </c>
      <c r="H1493">
        <v>0</v>
      </c>
      <c r="I1493">
        <v>0</v>
      </c>
      <c r="J1493">
        <v>35</v>
      </c>
      <c r="K1493">
        <v>9</v>
      </c>
      <c r="L1493">
        <v>9</v>
      </c>
      <c r="M1493">
        <v>13</v>
      </c>
      <c r="N1493">
        <v>1</v>
      </c>
      <c r="O1493">
        <v>14</v>
      </c>
      <c r="P1493">
        <v>31287750</v>
      </c>
      <c r="Q1493">
        <v>4.0794345875694173E-2</v>
      </c>
    </row>
    <row r="1494" spans="1:17" x14ac:dyDescent="0.25">
      <c r="A1494" t="str">
        <f t="shared" ca="1" si="23"/>
        <v>ANTIOQUIA;BELLO;NATURAL</v>
      </c>
      <c r="B1494" t="str">
        <f ca="1">+IFERROR(_xlfn.XLOOKUP(C1494,DIVIPOLA!G:G,DIVIPOLA!F:F),C1494)</f>
        <v>ANTIOQUIA</v>
      </c>
      <c r="C1494" t="s">
        <v>17</v>
      </c>
      <c r="D1494" t="s">
        <v>52</v>
      </c>
      <c r="E1494" t="s">
        <v>338</v>
      </c>
      <c r="F1494">
        <v>5</v>
      </c>
      <c r="G1494">
        <v>0.2632964718272775</v>
      </c>
      <c r="H1494">
        <v>0</v>
      </c>
      <c r="I1494">
        <v>0</v>
      </c>
      <c r="J1494">
        <v>29</v>
      </c>
      <c r="K1494">
        <v>30</v>
      </c>
      <c r="L1494">
        <v>114</v>
      </c>
      <c r="M1494">
        <v>42</v>
      </c>
      <c r="N1494">
        <v>138</v>
      </c>
      <c r="O1494">
        <v>33</v>
      </c>
      <c r="P1494">
        <v>112473075</v>
      </c>
      <c r="Q1494">
        <v>0.1466473467492195</v>
      </c>
    </row>
    <row r="1495" spans="1:17" x14ac:dyDescent="0.25">
      <c r="A1495" t="str">
        <f t="shared" ca="1" si="23"/>
        <v>ANTIOQUIA;CALDAS;NATURAL</v>
      </c>
      <c r="B1495" t="str">
        <f ca="1">+IFERROR(_xlfn.XLOOKUP(C1495,DIVIPOLA!G:G,DIVIPOLA!F:F),C1495)</f>
        <v>ANTIOQUIA</v>
      </c>
      <c r="C1495" t="s">
        <v>17</v>
      </c>
      <c r="D1495" t="s">
        <v>23</v>
      </c>
      <c r="E1495" t="s">
        <v>338</v>
      </c>
      <c r="F1495">
        <v>1</v>
      </c>
      <c r="G1495">
        <v>5.2659294365455502E-2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3</v>
      </c>
      <c r="O1495">
        <v>0</v>
      </c>
      <c r="P1495">
        <v>585000</v>
      </c>
      <c r="Q1495">
        <v>7.627487542978032E-4</v>
      </c>
    </row>
    <row r="1496" spans="1:17" x14ac:dyDescent="0.25">
      <c r="A1496" t="str">
        <f t="shared" ca="1" si="23"/>
        <v>ANTIOQUIA;CARAMANTA;NATURAL</v>
      </c>
      <c r="B1496" t="str">
        <f ca="1">+IFERROR(_xlfn.XLOOKUP(C1496,DIVIPOLA!G:G,DIVIPOLA!F:F),C1496)</f>
        <v>ANTIOQUIA</v>
      </c>
      <c r="C1496" t="s">
        <v>17</v>
      </c>
      <c r="D1496" t="s">
        <v>54</v>
      </c>
      <c r="E1496" t="s">
        <v>338</v>
      </c>
      <c r="F1496">
        <v>1</v>
      </c>
      <c r="G1496">
        <v>5.2659294365455502E-2</v>
      </c>
      <c r="H1496">
        <v>0</v>
      </c>
      <c r="I1496">
        <v>0</v>
      </c>
      <c r="J1496">
        <v>2</v>
      </c>
      <c r="K1496">
        <v>23</v>
      </c>
      <c r="L1496">
        <v>7</v>
      </c>
      <c r="M1496">
        <v>2</v>
      </c>
      <c r="N1496">
        <v>0</v>
      </c>
      <c r="O1496">
        <v>5</v>
      </c>
      <c r="P1496">
        <v>16965000</v>
      </c>
      <c r="Q1496">
        <v>2.211971387463629E-2</v>
      </c>
    </row>
    <row r="1497" spans="1:17" x14ac:dyDescent="0.25">
      <c r="A1497" t="str">
        <f t="shared" ca="1" si="23"/>
        <v>ANTIOQUIA;CAREPA;NATURAL</v>
      </c>
      <c r="B1497" t="str">
        <f ca="1">+IFERROR(_xlfn.XLOOKUP(C1497,DIVIPOLA!G:G,DIVIPOLA!F:F),C1497)</f>
        <v>ANTIOQUIA</v>
      </c>
      <c r="C1497" t="s">
        <v>17</v>
      </c>
      <c r="D1497" t="s">
        <v>55</v>
      </c>
      <c r="E1497" t="s">
        <v>338</v>
      </c>
      <c r="F1497">
        <v>1</v>
      </c>
      <c r="G1497">
        <v>5.2659294365455502E-2</v>
      </c>
      <c r="H1497">
        <v>0</v>
      </c>
      <c r="I1497">
        <v>0</v>
      </c>
      <c r="J1497">
        <v>0</v>
      </c>
      <c r="K1497">
        <v>1</v>
      </c>
      <c r="L1497">
        <v>0</v>
      </c>
      <c r="M1497">
        <v>2</v>
      </c>
      <c r="N1497">
        <v>2</v>
      </c>
      <c r="O1497">
        <v>0</v>
      </c>
      <c r="P1497">
        <v>1690000</v>
      </c>
      <c r="Q1497">
        <v>2.2034964013047651E-3</v>
      </c>
    </row>
    <row r="1498" spans="1:17" x14ac:dyDescent="0.25">
      <c r="A1498" t="str">
        <f t="shared" ca="1" si="23"/>
        <v>ANTIOQUIA;DABEIBA;NATURAL</v>
      </c>
      <c r="B1498" t="str">
        <f ca="1">+IFERROR(_xlfn.XLOOKUP(C1498,DIVIPOLA!G:G,DIVIPOLA!F:F),C1498)</f>
        <v>ANTIOQUIA</v>
      </c>
      <c r="C1498" t="s">
        <v>17</v>
      </c>
      <c r="D1498" t="s">
        <v>59</v>
      </c>
      <c r="E1498" t="s">
        <v>338</v>
      </c>
      <c r="F1498">
        <v>1</v>
      </c>
      <c r="G1498">
        <v>5.2659294365455502E-2</v>
      </c>
      <c r="H1498">
        <v>0</v>
      </c>
      <c r="I1498">
        <v>0</v>
      </c>
      <c r="J1498">
        <v>0</v>
      </c>
      <c r="K1498">
        <v>0</v>
      </c>
      <c r="L1498">
        <v>4</v>
      </c>
      <c r="M1498">
        <v>6</v>
      </c>
      <c r="N1498">
        <v>4</v>
      </c>
      <c r="O1498">
        <v>0</v>
      </c>
      <c r="P1498">
        <v>4234100</v>
      </c>
      <c r="Q1498">
        <v>5.5206059838843226E-3</v>
      </c>
    </row>
    <row r="1499" spans="1:17" x14ac:dyDescent="0.25">
      <c r="A1499" t="str">
        <f t="shared" ca="1" si="23"/>
        <v>ANTIOQUIA;EBÉJICO;NATURAL</v>
      </c>
      <c r="B1499" t="str">
        <f ca="1">+IFERROR(_xlfn.XLOOKUP(C1499,DIVIPOLA!G:G,DIVIPOLA!F:F),C1499)</f>
        <v>ANTIOQUIA</v>
      </c>
      <c r="C1499" t="s">
        <v>17</v>
      </c>
      <c r="D1499" t="s">
        <v>61</v>
      </c>
      <c r="E1499" t="s">
        <v>338</v>
      </c>
      <c r="F1499">
        <v>1</v>
      </c>
      <c r="G1499">
        <v>5.2659294365455502E-2</v>
      </c>
      <c r="H1499">
        <v>0</v>
      </c>
      <c r="I1499">
        <v>0</v>
      </c>
      <c r="J1499">
        <v>0</v>
      </c>
      <c r="K1499">
        <v>3</v>
      </c>
      <c r="L1499">
        <v>0</v>
      </c>
      <c r="M1499">
        <v>0</v>
      </c>
      <c r="N1499">
        <v>0</v>
      </c>
      <c r="O1499">
        <v>3</v>
      </c>
      <c r="P1499">
        <v>2535000</v>
      </c>
      <c r="Q1499">
        <v>3.305244601957147E-3</v>
      </c>
    </row>
    <row r="1500" spans="1:17" x14ac:dyDescent="0.25">
      <c r="A1500" t="str">
        <f t="shared" ca="1" si="23"/>
        <v>ANTIOQUIA;EL CARMEN DE VIBORAL;NATURAL</v>
      </c>
      <c r="B1500" t="str">
        <f ca="1">+IFERROR(_xlfn.XLOOKUP(C1500,DIVIPOLA!G:G,DIVIPOLA!F:F),C1500)</f>
        <v>ANTIOQUIA</v>
      </c>
      <c r="C1500" t="s">
        <v>17</v>
      </c>
      <c r="D1500" t="s">
        <v>63</v>
      </c>
      <c r="E1500" t="s">
        <v>338</v>
      </c>
      <c r="F1500">
        <v>3</v>
      </c>
      <c r="G1500">
        <v>0.15797788309636651</v>
      </c>
      <c r="H1500">
        <v>0</v>
      </c>
      <c r="I1500">
        <v>0</v>
      </c>
      <c r="J1500">
        <v>1</v>
      </c>
      <c r="K1500">
        <v>1</v>
      </c>
      <c r="L1500">
        <v>3</v>
      </c>
      <c r="M1500">
        <v>0</v>
      </c>
      <c r="N1500">
        <v>0</v>
      </c>
      <c r="O1500">
        <v>0</v>
      </c>
      <c r="P1500">
        <v>1727050</v>
      </c>
      <c r="Q1500">
        <v>2.2518038224102919E-3</v>
      </c>
    </row>
    <row r="1501" spans="1:17" x14ac:dyDescent="0.25">
      <c r="A1501" t="str">
        <f t="shared" ca="1" si="23"/>
        <v>ANTIOQUIA;ENTRERRÍOS;NATURAL</v>
      </c>
      <c r="B1501" t="str">
        <f ca="1">+IFERROR(_xlfn.XLOOKUP(C1501,DIVIPOLA!G:G,DIVIPOLA!F:F),C1501)</f>
        <v>ANTIOQUIA</v>
      </c>
      <c r="C1501" t="s">
        <v>17</v>
      </c>
      <c r="D1501" t="s">
        <v>65</v>
      </c>
      <c r="E1501" t="s">
        <v>338</v>
      </c>
      <c r="F1501">
        <v>5</v>
      </c>
      <c r="G1501">
        <v>0.2632964718272775</v>
      </c>
      <c r="H1501">
        <v>0</v>
      </c>
      <c r="I1501">
        <v>0</v>
      </c>
      <c r="J1501">
        <v>7</v>
      </c>
      <c r="K1501">
        <v>0</v>
      </c>
      <c r="L1501">
        <v>0</v>
      </c>
      <c r="M1501">
        <v>2</v>
      </c>
      <c r="N1501">
        <v>2</v>
      </c>
      <c r="O1501">
        <v>0</v>
      </c>
      <c r="P1501">
        <v>3900000</v>
      </c>
      <c r="Q1501">
        <v>5.0849916953186877E-3</v>
      </c>
    </row>
    <row r="1502" spans="1:17" x14ac:dyDescent="0.25">
      <c r="A1502" t="str">
        <f t="shared" ca="1" si="23"/>
        <v>ANTIOQUIA;ENVIGADO;NATURAL</v>
      </c>
      <c r="B1502" t="str">
        <f ca="1">+IFERROR(_xlfn.XLOOKUP(C1502,DIVIPOLA!G:G,DIVIPOLA!F:F),C1502)</f>
        <v>ANTIOQUIA</v>
      </c>
      <c r="C1502" t="s">
        <v>17</v>
      </c>
      <c r="D1502" t="s">
        <v>66</v>
      </c>
      <c r="E1502" t="s">
        <v>338</v>
      </c>
      <c r="F1502">
        <v>13</v>
      </c>
      <c r="G1502">
        <v>0.68457082675092151</v>
      </c>
      <c r="H1502">
        <v>0</v>
      </c>
      <c r="I1502">
        <v>0</v>
      </c>
      <c r="J1502">
        <v>8</v>
      </c>
      <c r="K1502">
        <v>14</v>
      </c>
      <c r="L1502">
        <v>13</v>
      </c>
      <c r="M1502">
        <v>15</v>
      </c>
      <c r="N1502">
        <v>5</v>
      </c>
      <c r="O1502">
        <v>4</v>
      </c>
      <c r="P1502">
        <v>22238450</v>
      </c>
      <c r="Q1502">
        <v>2.8995470145323041E-2</v>
      </c>
    </row>
    <row r="1503" spans="1:17" x14ac:dyDescent="0.25">
      <c r="A1503" t="str">
        <f t="shared" ca="1" si="23"/>
        <v>ANTIOQUIA;GUARNE;NATURAL</v>
      </c>
      <c r="B1503" t="str">
        <f ca="1">+IFERROR(_xlfn.XLOOKUP(C1503,DIVIPOLA!G:G,DIVIPOLA!F:F),C1503)</f>
        <v>ANTIOQUIA</v>
      </c>
      <c r="C1503" t="s">
        <v>17</v>
      </c>
      <c r="D1503" t="s">
        <v>69</v>
      </c>
      <c r="E1503" t="s">
        <v>338</v>
      </c>
      <c r="F1503">
        <v>1</v>
      </c>
      <c r="G1503">
        <v>5.2659294365455502E-2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2</v>
      </c>
      <c r="N1503">
        <v>0</v>
      </c>
      <c r="O1503">
        <v>0</v>
      </c>
      <c r="P1503">
        <v>854100</v>
      </c>
      <c r="Q1503">
        <v>1.113613181274793E-3</v>
      </c>
    </row>
    <row r="1504" spans="1:17" x14ac:dyDescent="0.25">
      <c r="A1504" t="str">
        <f t="shared" ca="1" si="23"/>
        <v>ANTIOQUIA;GUATAPÉ;NATURAL</v>
      </c>
      <c r="B1504" t="str">
        <f ca="1">+IFERROR(_xlfn.XLOOKUP(C1504,DIVIPOLA!G:G,DIVIPOLA!F:F),C1504)</f>
        <v>ANTIOQUIA</v>
      </c>
      <c r="C1504" t="s">
        <v>17</v>
      </c>
      <c r="D1504" t="s">
        <v>70</v>
      </c>
      <c r="E1504" t="s">
        <v>338</v>
      </c>
      <c r="F1504">
        <v>1</v>
      </c>
      <c r="G1504">
        <v>5.2659294365455502E-2</v>
      </c>
      <c r="H1504">
        <v>0</v>
      </c>
      <c r="I1504">
        <v>0</v>
      </c>
      <c r="J1504">
        <v>0</v>
      </c>
      <c r="K1504">
        <v>0</v>
      </c>
      <c r="L1504">
        <v>6</v>
      </c>
      <c r="M1504">
        <v>0</v>
      </c>
      <c r="N1504">
        <v>0</v>
      </c>
      <c r="O1504">
        <v>0</v>
      </c>
      <c r="P1504">
        <v>1560000</v>
      </c>
      <c r="Q1504">
        <v>2.0339966781274749E-3</v>
      </c>
    </row>
    <row r="1505" spans="1:17" x14ac:dyDescent="0.25">
      <c r="A1505" t="str">
        <f t="shared" ca="1" si="23"/>
        <v>ANTIOQUIA;ITAGÜÍ;NATURAL</v>
      </c>
      <c r="B1505" t="str">
        <f ca="1">+IFERROR(_xlfn.XLOOKUP(C1505,DIVIPOLA!G:G,DIVIPOLA!F:F),C1505)</f>
        <v>ANTIOQUIA</v>
      </c>
      <c r="C1505" t="s">
        <v>17</v>
      </c>
      <c r="D1505" t="s">
        <v>72</v>
      </c>
      <c r="E1505" t="s">
        <v>338</v>
      </c>
      <c r="F1505">
        <v>11</v>
      </c>
      <c r="G1505">
        <v>0.57925223802001058</v>
      </c>
      <c r="H1505">
        <v>0</v>
      </c>
      <c r="I1505">
        <v>0</v>
      </c>
      <c r="J1505">
        <v>21</v>
      </c>
      <c r="K1505">
        <v>24</v>
      </c>
      <c r="L1505">
        <v>18</v>
      </c>
      <c r="M1505">
        <v>28</v>
      </c>
      <c r="N1505">
        <v>15</v>
      </c>
      <c r="O1505">
        <v>2</v>
      </c>
      <c r="P1505">
        <v>40610700</v>
      </c>
      <c r="Q1505">
        <v>5.2950018523353501E-2</v>
      </c>
    </row>
    <row r="1506" spans="1:17" x14ac:dyDescent="0.25">
      <c r="A1506" t="str">
        <f t="shared" ca="1" si="23"/>
        <v>ANTIOQUIA;JERICÓ;NATURAL</v>
      </c>
      <c r="B1506" t="str">
        <f ca="1">+IFERROR(_xlfn.XLOOKUP(C1506,DIVIPOLA!G:G,DIVIPOLA!F:F),C1506)</f>
        <v>ANTIOQUIA</v>
      </c>
      <c r="C1506" t="s">
        <v>17</v>
      </c>
      <c r="D1506" t="s">
        <v>75</v>
      </c>
      <c r="E1506" t="s">
        <v>338</v>
      </c>
      <c r="F1506">
        <v>1</v>
      </c>
      <c r="G1506">
        <v>5.2659294365455502E-2</v>
      </c>
      <c r="H1506">
        <v>0</v>
      </c>
      <c r="I1506">
        <v>0</v>
      </c>
      <c r="J1506">
        <v>14</v>
      </c>
      <c r="K1506">
        <v>23</v>
      </c>
      <c r="L1506">
        <v>13</v>
      </c>
      <c r="M1506">
        <v>13</v>
      </c>
      <c r="N1506">
        <v>47</v>
      </c>
      <c r="O1506">
        <v>24</v>
      </c>
      <c r="P1506">
        <v>43650100</v>
      </c>
      <c r="Q1506">
        <v>5.6912922051238532E-2</v>
      </c>
    </row>
    <row r="1507" spans="1:17" x14ac:dyDescent="0.25">
      <c r="A1507" t="str">
        <f t="shared" ca="1" si="23"/>
        <v>ANTIOQUIA;LA CEJA;NATURAL</v>
      </c>
      <c r="B1507" t="str">
        <f ca="1">+IFERROR(_xlfn.XLOOKUP(C1507,DIVIPOLA!G:G,DIVIPOLA!F:F),C1507)</f>
        <v>ANTIOQUIA</v>
      </c>
      <c r="C1507" t="s">
        <v>17</v>
      </c>
      <c r="D1507" t="s">
        <v>76</v>
      </c>
      <c r="E1507" t="s">
        <v>338</v>
      </c>
      <c r="F1507">
        <v>1</v>
      </c>
      <c r="G1507">
        <v>5.2659294365455502E-2</v>
      </c>
      <c r="H1507">
        <v>0</v>
      </c>
      <c r="I1507">
        <v>0</v>
      </c>
      <c r="J1507">
        <v>2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780000</v>
      </c>
      <c r="Q1507">
        <v>1.0169983390637381E-3</v>
      </c>
    </row>
    <row r="1508" spans="1:17" x14ac:dyDescent="0.25">
      <c r="A1508" t="str">
        <f t="shared" ca="1" si="23"/>
        <v>ANTIOQUIA;LA ESTRELLA;NATURAL</v>
      </c>
      <c r="B1508" t="str">
        <f ca="1">+IFERROR(_xlfn.XLOOKUP(C1508,DIVIPOLA!G:G,DIVIPOLA!F:F),C1508)</f>
        <v>ANTIOQUIA</v>
      </c>
      <c r="C1508" t="s">
        <v>17</v>
      </c>
      <c r="D1508" t="s">
        <v>77</v>
      </c>
      <c r="E1508" t="s">
        <v>338</v>
      </c>
      <c r="F1508">
        <v>3</v>
      </c>
      <c r="G1508">
        <v>0.15797788309636651</v>
      </c>
      <c r="H1508">
        <v>0</v>
      </c>
      <c r="I1508">
        <v>0</v>
      </c>
      <c r="J1508">
        <v>1</v>
      </c>
      <c r="K1508">
        <v>0</v>
      </c>
      <c r="L1508">
        <v>0</v>
      </c>
      <c r="M1508">
        <v>14</v>
      </c>
      <c r="N1508">
        <v>0</v>
      </c>
      <c r="O1508">
        <v>0</v>
      </c>
      <c r="P1508">
        <v>5998200</v>
      </c>
      <c r="Q1508">
        <v>7.8207172274001417E-3</v>
      </c>
    </row>
    <row r="1509" spans="1:17" x14ac:dyDescent="0.25">
      <c r="A1509" t="str">
        <f t="shared" ca="1" si="23"/>
        <v>ANTIOQUIA;LA PINTADA;NATURAL</v>
      </c>
      <c r="B1509" t="str">
        <f ca="1">+IFERROR(_xlfn.XLOOKUP(C1509,DIVIPOLA!G:G,DIVIPOLA!F:F),C1509)</f>
        <v>ANTIOQUIA</v>
      </c>
      <c r="C1509" t="s">
        <v>17</v>
      </c>
      <c r="D1509" t="s">
        <v>78</v>
      </c>
      <c r="E1509" t="s">
        <v>338</v>
      </c>
      <c r="F1509">
        <v>1</v>
      </c>
      <c r="G1509">
        <v>5.2659294365455502E-2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1</v>
      </c>
      <c r="O1509">
        <v>0</v>
      </c>
      <c r="P1509">
        <v>195000</v>
      </c>
      <c r="Q1509">
        <v>2.5424958476593442E-4</v>
      </c>
    </row>
    <row r="1510" spans="1:17" x14ac:dyDescent="0.25">
      <c r="A1510" t="str">
        <f t="shared" ca="1" si="23"/>
        <v>ANTIOQUIA;LA UNIÓN;NATURAL</v>
      </c>
      <c r="B1510" t="str">
        <f ca="1">+IFERROR(_xlfn.XLOOKUP(C1510,DIVIPOLA!G:G,DIVIPOLA!F:F),C1510)</f>
        <v>ANTIOQUIA</v>
      </c>
      <c r="C1510" t="s">
        <v>17</v>
      </c>
      <c r="D1510" t="s">
        <v>79</v>
      </c>
      <c r="E1510" t="s">
        <v>338</v>
      </c>
      <c r="F1510">
        <v>4</v>
      </c>
      <c r="G1510">
        <v>0.21063717746182201</v>
      </c>
      <c r="H1510">
        <v>0</v>
      </c>
      <c r="I1510">
        <v>0</v>
      </c>
      <c r="J1510">
        <v>0</v>
      </c>
      <c r="K1510">
        <v>23</v>
      </c>
      <c r="L1510">
        <v>0</v>
      </c>
      <c r="M1510">
        <v>13</v>
      </c>
      <c r="N1510">
        <v>17</v>
      </c>
      <c r="O1510">
        <v>0</v>
      </c>
      <c r="P1510">
        <v>20727850</v>
      </c>
      <c r="Q1510">
        <v>2.7025883362002939E-2</v>
      </c>
    </row>
    <row r="1511" spans="1:17" x14ac:dyDescent="0.25">
      <c r="A1511" t="str">
        <f t="shared" ca="1" si="23"/>
        <v>ANTIOQUIA;MARINILLA;NATURAL</v>
      </c>
      <c r="B1511" t="str">
        <f ca="1">+IFERROR(_xlfn.XLOOKUP(C1511,DIVIPOLA!G:G,DIVIPOLA!F:F),C1511)</f>
        <v>ANTIOQUIA</v>
      </c>
      <c r="C1511" t="s">
        <v>17</v>
      </c>
      <c r="D1511" t="s">
        <v>80</v>
      </c>
      <c r="E1511" t="s">
        <v>338</v>
      </c>
      <c r="F1511">
        <v>1</v>
      </c>
      <c r="G1511">
        <v>5.2659294365455502E-2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11</v>
      </c>
      <c r="P1511">
        <v>3605875</v>
      </c>
      <c r="Q1511">
        <v>4.7014985716300707E-3</v>
      </c>
    </row>
    <row r="1512" spans="1:17" x14ac:dyDescent="0.25">
      <c r="A1512" t="str">
        <f t="shared" ca="1" si="23"/>
        <v>ANTIOQUIA;MEDELLÍN;NATURAL</v>
      </c>
      <c r="B1512" t="str">
        <f ca="1">+IFERROR(_xlfn.XLOOKUP(C1512,DIVIPOLA!G:G,DIVIPOLA!F:F),C1512)</f>
        <v>ANTIOQUIA</v>
      </c>
      <c r="C1512" t="s">
        <v>17</v>
      </c>
      <c r="D1512" t="s">
        <v>81</v>
      </c>
      <c r="E1512" t="s">
        <v>338</v>
      </c>
      <c r="F1512">
        <v>89</v>
      </c>
      <c r="G1512">
        <v>4.6866771985255404</v>
      </c>
      <c r="H1512">
        <v>0</v>
      </c>
      <c r="I1512">
        <v>0</v>
      </c>
      <c r="J1512">
        <v>192</v>
      </c>
      <c r="K1512">
        <v>158</v>
      </c>
      <c r="L1512">
        <v>258</v>
      </c>
      <c r="M1512">
        <v>175</v>
      </c>
      <c r="N1512">
        <v>242</v>
      </c>
      <c r="O1512">
        <v>125</v>
      </c>
      <c r="P1512">
        <v>388879400</v>
      </c>
      <c r="Q1512">
        <v>0.50703808191808064</v>
      </c>
    </row>
    <row r="1513" spans="1:17" x14ac:dyDescent="0.25">
      <c r="A1513" t="str">
        <f t="shared" ca="1" si="23"/>
        <v>ANTIOQUIA;PEÑOL;NATURAL</v>
      </c>
      <c r="B1513" t="str">
        <f ca="1">+IFERROR(_xlfn.XLOOKUP(C1513,DIVIPOLA!G:G,DIVIPOLA!F:F),C1513)</f>
        <v>ANTIOQUIA</v>
      </c>
      <c r="C1513" t="s">
        <v>17</v>
      </c>
      <c r="D1513" t="s">
        <v>83</v>
      </c>
      <c r="E1513" t="s">
        <v>338</v>
      </c>
      <c r="F1513">
        <v>2</v>
      </c>
      <c r="G1513">
        <v>0.105318588730911</v>
      </c>
      <c r="H1513">
        <v>0</v>
      </c>
      <c r="I1513">
        <v>0</v>
      </c>
      <c r="J1513">
        <v>10</v>
      </c>
      <c r="K1513">
        <v>0</v>
      </c>
      <c r="L1513">
        <v>15</v>
      </c>
      <c r="M1513">
        <v>0</v>
      </c>
      <c r="N1513">
        <v>0</v>
      </c>
      <c r="O1513">
        <v>0</v>
      </c>
      <c r="P1513">
        <v>7800000</v>
      </c>
      <c r="Q1513">
        <v>1.0169983390637381E-2</v>
      </c>
    </row>
    <row r="1514" spans="1:17" x14ac:dyDescent="0.25">
      <c r="A1514" t="str">
        <f t="shared" ca="1" si="23"/>
        <v>ANTIOQUIA;RETIRO;NATURAL</v>
      </c>
      <c r="B1514" t="str">
        <f ca="1">+IFERROR(_xlfn.XLOOKUP(C1514,DIVIPOLA!G:G,DIVIPOLA!F:F),C1514)</f>
        <v>ANTIOQUIA</v>
      </c>
      <c r="C1514" t="s">
        <v>17</v>
      </c>
      <c r="D1514" t="s">
        <v>86</v>
      </c>
      <c r="E1514" t="s">
        <v>338</v>
      </c>
      <c r="F1514">
        <v>1</v>
      </c>
      <c r="G1514">
        <v>5.2659294365455502E-2</v>
      </c>
      <c r="H1514">
        <v>0</v>
      </c>
      <c r="I1514">
        <v>0</v>
      </c>
      <c r="J1514">
        <v>0</v>
      </c>
      <c r="K1514">
        <v>0</v>
      </c>
      <c r="L1514">
        <v>1</v>
      </c>
      <c r="M1514">
        <v>0</v>
      </c>
      <c r="N1514">
        <v>0</v>
      </c>
      <c r="O1514">
        <v>0</v>
      </c>
      <c r="P1514">
        <v>260000</v>
      </c>
      <c r="Q1514">
        <v>3.389994463545792E-4</v>
      </c>
    </row>
    <row r="1515" spans="1:17" x14ac:dyDescent="0.25">
      <c r="A1515" t="str">
        <f t="shared" ca="1" si="23"/>
        <v>ANTIOQUIA;RIONEGRO;NATURAL</v>
      </c>
      <c r="B1515" t="str">
        <f ca="1">+IFERROR(_xlfn.XLOOKUP(C1515,DIVIPOLA!G:G,DIVIPOLA!F:F),C1515)</f>
        <v>ANTIOQUIA</v>
      </c>
      <c r="C1515" t="s">
        <v>17</v>
      </c>
      <c r="D1515" t="s">
        <v>87</v>
      </c>
      <c r="E1515" t="s">
        <v>338</v>
      </c>
      <c r="F1515">
        <v>5</v>
      </c>
      <c r="G1515">
        <v>0.2632964718272775</v>
      </c>
      <c r="H1515">
        <v>0</v>
      </c>
      <c r="I1515">
        <v>0</v>
      </c>
      <c r="J1515">
        <v>15</v>
      </c>
      <c r="K1515">
        <v>4</v>
      </c>
      <c r="L1515">
        <v>9</v>
      </c>
      <c r="M1515">
        <v>0</v>
      </c>
      <c r="N1515">
        <v>9</v>
      </c>
      <c r="O1515">
        <v>5</v>
      </c>
      <c r="P1515">
        <v>14323075</v>
      </c>
      <c r="Q1515">
        <v>1.8675055750365821E-2</v>
      </c>
    </row>
    <row r="1516" spans="1:17" x14ac:dyDescent="0.25">
      <c r="A1516" t="str">
        <f t="shared" ca="1" si="23"/>
        <v>ANTIOQUIA;SABANETA;NATURAL</v>
      </c>
      <c r="B1516" t="str">
        <f ca="1">+IFERROR(_xlfn.XLOOKUP(C1516,DIVIPOLA!G:G,DIVIPOLA!F:F),C1516)</f>
        <v>ANTIOQUIA</v>
      </c>
      <c r="C1516" t="s">
        <v>17</v>
      </c>
      <c r="D1516" t="s">
        <v>88</v>
      </c>
      <c r="E1516" t="s">
        <v>338</v>
      </c>
      <c r="F1516">
        <v>4</v>
      </c>
      <c r="G1516">
        <v>0.21063717746182201</v>
      </c>
      <c r="H1516">
        <v>0</v>
      </c>
      <c r="I1516">
        <v>0</v>
      </c>
      <c r="J1516">
        <v>3</v>
      </c>
      <c r="K1516">
        <v>8</v>
      </c>
      <c r="L1516">
        <v>3</v>
      </c>
      <c r="M1516">
        <v>5</v>
      </c>
      <c r="N1516">
        <v>0</v>
      </c>
      <c r="O1516">
        <v>0</v>
      </c>
      <c r="P1516">
        <v>8134100</v>
      </c>
      <c r="Q1516">
        <v>1.0605597679203009E-2</v>
      </c>
    </row>
    <row r="1517" spans="1:17" x14ac:dyDescent="0.25">
      <c r="A1517" t="str">
        <f t="shared" ca="1" si="23"/>
        <v>ANTIOQUIA;SAN PEDRO DE LOS MILAGROS;NATURAL</v>
      </c>
      <c r="B1517" t="str">
        <f ca="1">+IFERROR(_xlfn.XLOOKUP(C1517,DIVIPOLA!G:G,DIVIPOLA!F:F),C1517)</f>
        <v>ANTIOQUIA</v>
      </c>
      <c r="C1517" t="s">
        <v>17</v>
      </c>
      <c r="D1517" t="s">
        <v>94</v>
      </c>
      <c r="E1517" t="s">
        <v>338</v>
      </c>
      <c r="F1517">
        <v>1</v>
      </c>
      <c r="G1517">
        <v>5.2659294365455502E-2</v>
      </c>
      <c r="H1517">
        <v>0</v>
      </c>
      <c r="I1517">
        <v>0</v>
      </c>
      <c r="J1517">
        <v>0</v>
      </c>
      <c r="K1517">
        <v>0</v>
      </c>
      <c r="L1517">
        <v>14</v>
      </c>
      <c r="M1517">
        <v>0</v>
      </c>
      <c r="N1517">
        <v>0</v>
      </c>
      <c r="O1517">
        <v>0</v>
      </c>
      <c r="P1517">
        <v>3689400</v>
      </c>
      <c r="Q1517">
        <v>4.8104021437714792E-3</v>
      </c>
    </row>
    <row r="1518" spans="1:17" x14ac:dyDescent="0.25">
      <c r="A1518" t="str">
        <f t="shared" ca="1" si="23"/>
        <v>ANTIOQUIA;SANTA FÉ DE ANTIOQUIA;NATURAL</v>
      </c>
      <c r="B1518" t="str">
        <f ca="1">+IFERROR(_xlfn.XLOOKUP(C1518,DIVIPOLA!G:G,DIVIPOLA!F:F),C1518)</f>
        <v>ANTIOQUIA</v>
      </c>
      <c r="C1518" t="s">
        <v>17</v>
      </c>
      <c r="D1518" t="s">
        <v>97</v>
      </c>
      <c r="E1518" t="s">
        <v>338</v>
      </c>
      <c r="F1518">
        <v>2</v>
      </c>
      <c r="G1518">
        <v>0.105318588730911</v>
      </c>
      <c r="H1518">
        <v>0</v>
      </c>
      <c r="I1518">
        <v>0</v>
      </c>
      <c r="J1518">
        <v>0</v>
      </c>
      <c r="K1518">
        <v>3</v>
      </c>
      <c r="L1518">
        <v>5</v>
      </c>
      <c r="M1518">
        <v>9</v>
      </c>
      <c r="N1518">
        <v>0</v>
      </c>
      <c r="O1518">
        <v>0</v>
      </c>
      <c r="P1518">
        <v>6493500</v>
      </c>
      <c r="Q1518">
        <v>8.4665111727056167E-3</v>
      </c>
    </row>
    <row r="1519" spans="1:17" x14ac:dyDescent="0.25">
      <c r="A1519" t="str">
        <f t="shared" ca="1" si="23"/>
        <v>ANTIOQUIA;SANTA ROSA DE OSOS;NATURAL</v>
      </c>
      <c r="B1519" t="str">
        <f ca="1">+IFERROR(_xlfn.XLOOKUP(C1519,DIVIPOLA!G:G,DIVIPOLA!F:F),C1519)</f>
        <v>ANTIOQUIA</v>
      </c>
      <c r="C1519" t="s">
        <v>17</v>
      </c>
      <c r="D1519" t="s">
        <v>98</v>
      </c>
      <c r="E1519" t="s">
        <v>338</v>
      </c>
      <c r="F1519">
        <v>1</v>
      </c>
      <c r="G1519">
        <v>5.2659294365455502E-2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7</v>
      </c>
      <c r="O1519">
        <v>0</v>
      </c>
      <c r="P1519">
        <v>1365000</v>
      </c>
      <c r="Q1519">
        <v>1.7797470933615411E-3</v>
      </c>
    </row>
    <row r="1520" spans="1:17" x14ac:dyDescent="0.25">
      <c r="A1520" t="str">
        <f t="shared" ca="1" si="23"/>
        <v>ANTIOQUIA;TURBO;NATURAL</v>
      </c>
      <c r="B1520" t="str">
        <f ca="1">+IFERROR(_xlfn.XLOOKUP(C1520,DIVIPOLA!G:G,DIVIPOLA!F:F),C1520)</f>
        <v>ANTIOQUIA</v>
      </c>
      <c r="C1520" t="s">
        <v>17</v>
      </c>
      <c r="D1520" t="s">
        <v>100</v>
      </c>
      <c r="E1520" t="s">
        <v>338</v>
      </c>
      <c r="F1520">
        <v>1</v>
      </c>
      <c r="G1520">
        <v>5.2659294365455502E-2</v>
      </c>
      <c r="H1520">
        <v>0</v>
      </c>
      <c r="I1520">
        <v>0</v>
      </c>
      <c r="J1520">
        <v>2</v>
      </c>
      <c r="K1520">
        <v>2</v>
      </c>
      <c r="L1520">
        <v>0</v>
      </c>
      <c r="M1520">
        <v>1</v>
      </c>
      <c r="N1520">
        <v>0</v>
      </c>
      <c r="O1520">
        <v>0</v>
      </c>
      <c r="P1520">
        <v>2210000</v>
      </c>
      <c r="Q1520">
        <v>2.881495294013923E-3</v>
      </c>
    </row>
    <row r="1521" spans="1:17" x14ac:dyDescent="0.25">
      <c r="A1521" t="str">
        <f t="shared" ca="1" si="23"/>
        <v>ANTIOQUIA;YARUMAL;NATURAL</v>
      </c>
      <c r="B1521" t="str">
        <f ca="1">+IFERROR(_xlfn.XLOOKUP(C1521,DIVIPOLA!G:G,DIVIPOLA!F:F),C1521)</f>
        <v>ANTIOQUIA</v>
      </c>
      <c r="C1521" t="s">
        <v>17</v>
      </c>
      <c r="D1521" t="s">
        <v>103</v>
      </c>
      <c r="E1521" t="s">
        <v>338</v>
      </c>
      <c r="F1521">
        <v>3</v>
      </c>
      <c r="G1521">
        <v>0.15797788309636651</v>
      </c>
      <c r="H1521">
        <v>0</v>
      </c>
      <c r="I1521">
        <v>0</v>
      </c>
      <c r="J1521">
        <v>3</v>
      </c>
      <c r="K1521">
        <v>48</v>
      </c>
      <c r="L1521">
        <v>0</v>
      </c>
      <c r="M1521">
        <v>2</v>
      </c>
      <c r="N1521">
        <v>40</v>
      </c>
      <c r="O1521">
        <v>14</v>
      </c>
      <c r="P1521">
        <v>40075100</v>
      </c>
      <c r="Q1521">
        <v>5.2251679663863057E-2</v>
      </c>
    </row>
    <row r="1522" spans="1:17" x14ac:dyDescent="0.25">
      <c r="A1522" t="str">
        <f t="shared" ca="1" si="23"/>
        <v>ARAUCA;ARAUQUITA;NATURAL</v>
      </c>
      <c r="B1522" t="str">
        <f ca="1">+IFERROR(_xlfn.XLOOKUP(C1522,DIVIPOLA!G:G,DIVIPOLA!F:F),C1522)</f>
        <v>ARAUCA</v>
      </c>
      <c r="C1522" t="s">
        <v>18</v>
      </c>
      <c r="D1522" t="s">
        <v>104</v>
      </c>
      <c r="E1522" t="s">
        <v>338</v>
      </c>
      <c r="F1522">
        <v>1</v>
      </c>
      <c r="G1522">
        <v>5.8823529411764701</v>
      </c>
      <c r="H1522">
        <v>0</v>
      </c>
      <c r="I1522">
        <v>0</v>
      </c>
      <c r="J1522">
        <v>0</v>
      </c>
      <c r="K1522">
        <v>3</v>
      </c>
      <c r="L1522">
        <v>0</v>
      </c>
      <c r="M1522">
        <v>0</v>
      </c>
      <c r="N1522">
        <v>0</v>
      </c>
      <c r="O1522">
        <v>0</v>
      </c>
      <c r="P1522">
        <v>1560000</v>
      </c>
      <c r="Q1522">
        <v>1.8143606646607899</v>
      </c>
    </row>
    <row r="1523" spans="1:17" x14ac:dyDescent="0.25">
      <c r="A1523" t="str">
        <f t="shared" ca="1" si="23"/>
        <v>ARAUCA;SARAVENA;NATURAL</v>
      </c>
      <c r="B1523" t="str">
        <f ca="1">+IFERROR(_xlfn.XLOOKUP(C1523,DIVIPOLA!G:G,DIVIPOLA!F:F),C1523)</f>
        <v>ARAUCA</v>
      </c>
      <c r="C1523" t="s">
        <v>18</v>
      </c>
      <c r="D1523" t="s">
        <v>105</v>
      </c>
      <c r="E1523" t="s">
        <v>338</v>
      </c>
      <c r="F1523">
        <v>1</v>
      </c>
      <c r="G1523">
        <v>5.8823529411764701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2</v>
      </c>
      <c r="O1523">
        <v>0</v>
      </c>
      <c r="P1523">
        <v>390000</v>
      </c>
      <c r="Q1523">
        <v>0.45359016616519748</v>
      </c>
    </row>
    <row r="1524" spans="1:17" x14ac:dyDescent="0.25">
      <c r="A1524" t="str">
        <f t="shared" ca="1" si="23"/>
        <v>SAN_ANDRÉS_PROVIDENCIA_Y_SANTA_CATALINA;SAN ANDRÉS;NATURAL</v>
      </c>
      <c r="B1524" t="str">
        <f ca="1">+IFERROR(_xlfn.XLOOKUP(C1524,DIVIPOLA!G:G,DIVIPOLA!F:F),C1524)</f>
        <v>SAN_ANDRÉS_PROVIDENCIA_Y_SANTA_CATALINA</v>
      </c>
      <c r="C1524" t="s">
        <v>1189</v>
      </c>
      <c r="D1524" t="s">
        <v>1018</v>
      </c>
      <c r="E1524" t="s">
        <v>338</v>
      </c>
      <c r="F1524">
        <v>2</v>
      </c>
      <c r="G1524">
        <v>22.222222222222221</v>
      </c>
      <c r="H1524">
        <v>0</v>
      </c>
      <c r="I1524">
        <v>0</v>
      </c>
      <c r="J1524">
        <v>10</v>
      </c>
      <c r="K1524">
        <v>6</v>
      </c>
      <c r="L1524">
        <v>12</v>
      </c>
      <c r="M1524">
        <v>5</v>
      </c>
      <c r="N1524">
        <v>0</v>
      </c>
      <c r="O1524">
        <v>0</v>
      </c>
      <c r="P1524">
        <v>12682800</v>
      </c>
      <c r="Q1524">
        <v>5.9813680018883364</v>
      </c>
    </row>
    <row r="1525" spans="1:17" x14ac:dyDescent="0.25">
      <c r="A1525" t="str">
        <f t="shared" ca="1" si="23"/>
        <v>ATLÁNTICO;BARRANQUILLA;NATURAL</v>
      </c>
      <c r="B1525" t="str">
        <f ca="1">+IFERROR(_xlfn.XLOOKUP(C1525,DIVIPOLA!G:G,DIVIPOLA!F:F),C1525)</f>
        <v>ATLÁNTICO</v>
      </c>
      <c r="C1525" t="s">
        <v>19</v>
      </c>
      <c r="D1525" t="s">
        <v>108</v>
      </c>
      <c r="E1525" t="s">
        <v>338</v>
      </c>
      <c r="F1525">
        <v>4</v>
      </c>
      <c r="G1525">
        <v>1.393728222996516</v>
      </c>
      <c r="H1525">
        <v>0</v>
      </c>
      <c r="I1525">
        <v>0</v>
      </c>
      <c r="J1525">
        <v>0</v>
      </c>
      <c r="K1525">
        <v>11</v>
      </c>
      <c r="L1525">
        <v>0</v>
      </c>
      <c r="M1525">
        <v>3</v>
      </c>
      <c r="N1525">
        <v>1</v>
      </c>
      <c r="O1525">
        <v>0</v>
      </c>
      <c r="P1525">
        <v>7455500</v>
      </c>
      <c r="Q1525">
        <v>4.1603262798453083E-2</v>
      </c>
    </row>
    <row r="1526" spans="1:17" x14ac:dyDescent="0.25">
      <c r="A1526" t="str">
        <f t="shared" ca="1" si="23"/>
        <v>ATLÁNTICO;SOLEDAD;NATURAL</v>
      </c>
      <c r="B1526" t="str">
        <f ca="1">+IFERROR(_xlfn.XLOOKUP(C1526,DIVIPOLA!G:G,DIVIPOLA!F:F),C1526)</f>
        <v>ATLÁNTICO</v>
      </c>
      <c r="C1526" t="s">
        <v>19</v>
      </c>
      <c r="D1526" t="s">
        <v>112</v>
      </c>
      <c r="E1526" t="s">
        <v>338</v>
      </c>
      <c r="F1526">
        <v>1</v>
      </c>
      <c r="G1526">
        <v>0.34843205574912889</v>
      </c>
      <c r="H1526">
        <v>0</v>
      </c>
      <c r="I1526">
        <v>0</v>
      </c>
      <c r="J1526">
        <v>3</v>
      </c>
      <c r="K1526">
        <v>8</v>
      </c>
      <c r="L1526">
        <v>0</v>
      </c>
      <c r="M1526">
        <v>0</v>
      </c>
      <c r="N1526">
        <v>0</v>
      </c>
      <c r="O1526">
        <v>0</v>
      </c>
      <c r="P1526">
        <v>5330000</v>
      </c>
      <c r="Q1526">
        <v>2.9742524406915018E-2</v>
      </c>
    </row>
    <row r="1527" spans="1:17" x14ac:dyDescent="0.25">
      <c r="A1527" t="str">
        <f t="shared" ca="1" si="23"/>
        <v>BOGOTÁ;BOGOTÁ, D.C.;NATURAL</v>
      </c>
      <c r="B1527" t="str">
        <f ca="1">+IFERROR(_xlfn.XLOOKUP(C1527,DIVIPOLA!G:G,DIVIPOLA!F:F),C1527)</f>
        <v>BOGOTÁ</v>
      </c>
      <c r="C1527" t="s">
        <v>1146</v>
      </c>
      <c r="D1527" t="s">
        <v>20</v>
      </c>
      <c r="E1527" t="s">
        <v>338</v>
      </c>
      <c r="F1527">
        <v>79</v>
      </c>
      <c r="G1527">
        <v>2.882159795695002</v>
      </c>
      <c r="H1527">
        <v>6</v>
      </c>
      <c r="I1527">
        <v>6</v>
      </c>
      <c r="J1527">
        <v>663</v>
      </c>
      <c r="K1527">
        <v>367</v>
      </c>
      <c r="L1527">
        <v>163</v>
      </c>
      <c r="M1527">
        <v>95</v>
      </c>
      <c r="N1527">
        <v>128</v>
      </c>
      <c r="O1527">
        <v>54</v>
      </c>
      <c r="P1527">
        <v>579992075</v>
      </c>
      <c r="Q1527">
        <v>0.27832972432664888</v>
      </c>
    </row>
    <row r="1528" spans="1:17" x14ac:dyDescent="0.25">
      <c r="A1528" t="str">
        <f t="shared" ca="1" si="23"/>
        <v>BOLÍVAR;CARTAGENA DE INDIAS;NATURAL</v>
      </c>
      <c r="B1528" t="str">
        <f ca="1">+IFERROR(_xlfn.XLOOKUP(C1528,DIVIPOLA!G:G,DIVIPOLA!F:F),C1528)</f>
        <v>BOLÍVAR</v>
      </c>
      <c r="C1528" t="s">
        <v>21</v>
      </c>
      <c r="D1528" t="s">
        <v>114</v>
      </c>
      <c r="E1528" t="s">
        <v>338</v>
      </c>
      <c r="F1528">
        <v>3</v>
      </c>
      <c r="G1528">
        <v>1.685393258426966</v>
      </c>
      <c r="H1528">
        <v>0</v>
      </c>
      <c r="I1528">
        <v>0</v>
      </c>
      <c r="J1528">
        <v>5</v>
      </c>
      <c r="K1528">
        <v>25</v>
      </c>
      <c r="L1528">
        <v>0</v>
      </c>
      <c r="M1528">
        <v>10</v>
      </c>
      <c r="N1528">
        <v>0</v>
      </c>
      <c r="O1528">
        <v>2</v>
      </c>
      <c r="P1528">
        <v>19981650</v>
      </c>
      <c r="Q1528">
        <v>0.31078658749785859</v>
      </c>
    </row>
    <row r="1529" spans="1:17" x14ac:dyDescent="0.25">
      <c r="A1529" t="str">
        <f t="shared" ca="1" si="23"/>
        <v>BOLÍVAR;SANTA ROSA DEL SUR;NATURAL</v>
      </c>
      <c r="B1529" t="str">
        <f ca="1">+IFERROR(_xlfn.XLOOKUP(C1529,DIVIPOLA!G:G,DIVIPOLA!F:F),C1529)</f>
        <v>BOLÍVAR</v>
      </c>
      <c r="C1529" t="s">
        <v>21</v>
      </c>
      <c r="D1529" t="s">
        <v>118</v>
      </c>
      <c r="E1529" t="s">
        <v>338</v>
      </c>
      <c r="F1529">
        <v>2</v>
      </c>
      <c r="G1529">
        <v>1.1235955056179781</v>
      </c>
      <c r="H1529">
        <v>0</v>
      </c>
      <c r="I1529">
        <v>0</v>
      </c>
      <c r="J1529">
        <v>0</v>
      </c>
      <c r="K1529">
        <v>2</v>
      </c>
      <c r="L1529">
        <v>0</v>
      </c>
      <c r="M1529">
        <v>8</v>
      </c>
      <c r="N1529">
        <v>0</v>
      </c>
      <c r="O1529">
        <v>0</v>
      </c>
      <c r="P1529">
        <v>4258800</v>
      </c>
      <c r="Q1529">
        <v>6.623967083978953E-2</v>
      </c>
    </row>
    <row r="1530" spans="1:17" x14ac:dyDescent="0.25">
      <c r="A1530" t="str">
        <f t="shared" ca="1" si="23"/>
        <v>BOYACÁ;CHIVATÁ;NATURAL</v>
      </c>
      <c r="B1530" t="str">
        <f ca="1">+IFERROR(_xlfn.XLOOKUP(C1530,DIVIPOLA!G:G,DIVIPOLA!F:F),C1530)</f>
        <v>BOYACÁ</v>
      </c>
      <c r="C1530" t="s">
        <v>22</v>
      </c>
      <c r="D1530" t="s">
        <v>124</v>
      </c>
      <c r="E1530" t="s">
        <v>338</v>
      </c>
      <c r="F1530">
        <v>1</v>
      </c>
      <c r="G1530">
        <v>0.91743119266055051</v>
      </c>
      <c r="H1530">
        <v>0</v>
      </c>
      <c r="I1530">
        <v>0</v>
      </c>
      <c r="J1530">
        <v>26</v>
      </c>
      <c r="K1530">
        <v>7</v>
      </c>
      <c r="L1530">
        <v>0</v>
      </c>
      <c r="M1530">
        <v>0</v>
      </c>
      <c r="N1530">
        <v>16</v>
      </c>
      <c r="O1530">
        <v>6</v>
      </c>
      <c r="P1530">
        <v>19665100</v>
      </c>
      <c r="Q1530">
        <v>0.95442700939473657</v>
      </c>
    </row>
    <row r="1531" spans="1:17" x14ac:dyDescent="0.25">
      <c r="A1531" t="str">
        <f t="shared" ca="1" si="23"/>
        <v>BOYACÁ;DUITAMA;NATURAL</v>
      </c>
      <c r="B1531" t="str">
        <f ca="1">+IFERROR(_xlfn.XLOOKUP(C1531,DIVIPOLA!G:G,DIVIPOLA!F:F),C1531)</f>
        <v>BOYACÁ</v>
      </c>
      <c r="C1531" t="s">
        <v>22</v>
      </c>
      <c r="D1531" t="s">
        <v>126</v>
      </c>
      <c r="E1531" t="s">
        <v>338</v>
      </c>
      <c r="F1531">
        <v>5</v>
      </c>
      <c r="G1531">
        <v>4.5871559633027523</v>
      </c>
      <c r="H1531">
        <v>0</v>
      </c>
      <c r="I1531">
        <v>0</v>
      </c>
      <c r="J1531">
        <v>3</v>
      </c>
      <c r="K1531">
        <v>1</v>
      </c>
      <c r="L1531">
        <v>0</v>
      </c>
      <c r="M1531">
        <v>0</v>
      </c>
      <c r="N1531">
        <v>11</v>
      </c>
      <c r="O1531">
        <v>0</v>
      </c>
      <c r="P1531">
        <v>3835000</v>
      </c>
      <c r="Q1531">
        <v>0.18612809398522329</v>
      </c>
    </row>
    <row r="1532" spans="1:17" x14ac:dyDescent="0.25">
      <c r="A1532" t="str">
        <f t="shared" ca="1" si="23"/>
        <v>BOYACÁ;NOBSA;NATURAL</v>
      </c>
      <c r="B1532" t="str">
        <f ca="1">+IFERROR(_xlfn.XLOOKUP(C1532,DIVIPOLA!G:G,DIVIPOLA!F:F),C1532)</f>
        <v>BOYACÁ</v>
      </c>
      <c r="C1532" t="s">
        <v>22</v>
      </c>
      <c r="D1532" t="s">
        <v>128</v>
      </c>
      <c r="E1532" t="s">
        <v>338</v>
      </c>
      <c r="F1532">
        <v>1</v>
      </c>
      <c r="G1532">
        <v>0.91743119266055051</v>
      </c>
      <c r="H1532">
        <v>0</v>
      </c>
      <c r="I1532">
        <v>0</v>
      </c>
      <c r="J1532">
        <v>0</v>
      </c>
      <c r="K1532">
        <v>3</v>
      </c>
      <c r="L1532">
        <v>0</v>
      </c>
      <c r="M1532">
        <v>0</v>
      </c>
      <c r="N1532">
        <v>0</v>
      </c>
      <c r="O1532">
        <v>0</v>
      </c>
      <c r="P1532">
        <v>1560000</v>
      </c>
      <c r="Q1532">
        <v>7.5713122977039998E-2</v>
      </c>
    </row>
    <row r="1533" spans="1:17" x14ac:dyDescent="0.25">
      <c r="A1533" t="str">
        <f t="shared" ca="1" si="23"/>
        <v>BOYACÁ;PAIPA;NATURAL</v>
      </c>
      <c r="B1533" t="str">
        <f ca="1">+IFERROR(_xlfn.XLOOKUP(C1533,DIVIPOLA!G:G,DIVIPOLA!F:F),C1533)</f>
        <v>BOYACÁ</v>
      </c>
      <c r="C1533" t="s">
        <v>22</v>
      </c>
      <c r="D1533" t="s">
        <v>129</v>
      </c>
      <c r="E1533" t="s">
        <v>338</v>
      </c>
      <c r="F1533">
        <v>2</v>
      </c>
      <c r="G1533">
        <v>1.834862385321101</v>
      </c>
      <c r="H1533">
        <v>0</v>
      </c>
      <c r="I1533">
        <v>0</v>
      </c>
      <c r="J1533">
        <v>27</v>
      </c>
      <c r="K1533">
        <v>0</v>
      </c>
      <c r="L1533">
        <v>2</v>
      </c>
      <c r="M1533">
        <v>0</v>
      </c>
      <c r="N1533">
        <v>5</v>
      </c>
      <c r="O1533">
        <v>0</v>
      </c>
      <c r="P1533">
        <v>12173200</v>
      </c>
      <c r="Q1533">
        <v>0.59081473629750203</v>
      </c>
    </row>
    <row r="1534" spans="1:17" x14ac:dyDescent="0.25">
      <c r="A1534" t="str">
        <f t="shared" ca="1" si="23"/>
        <v>BOYACÁ;SOGAMOSO;NATURAL</v>
      </c>
      <c r="B1534" t="str">
        <f ca="1">+IFERROR(_xlfn.XLOOKUP(C1534,DIVIPOLA!G:G,DIVIPOLA!F:F),C1534)</f>
        <v>BOYACÁ</v>
      </c>
      <c r="C1534" t="s">
        <v>22</v>
      </c>
      <c r="D1534" t="s">
        <v>133</v>
      </c>
      <c r="E1534" t="s">
        <v>338</v>
      </c>
      <c r="F1534">
        <v>1</v>
      </c>
      <c r="G1534">
        <v>0.91743119266055051</v>
      </c>
      <c r="H1534">
        <v>0</v>
      </c>
      <c r="I1534">
        <v>0</v>
      </c>
      <c r="J1534">
        <v>0</v>
      </c>
      <c r="K1534">
        <v>0</v>
      </c>
      <c r="L1534">
        <v>1</v>
      </c>
      <c r="M1534">
        <v>0</v>
      </c>
      <c r="N1534">
        <v>0</v>
      </c>
      <c r="O1534">
        <v>0</v>
      </c>
      <c r="P1534">
        <v>260000</v>
      </c>
      <c r="Q1534">
        <v>1.2618853829506661E-2</v>
      </c>
    </row>
    <row r="1535" spans="1:17" x14ac:dyDescent="0.25">
      <c r="A1535" t="str">
        <f t="shared" ca="1" si="23"/>
        <v>BOYACÁ;TUNJA;NATURAL</v>
      </c>
      <c r="B1535" t="str">
        <f ca="1">+IFERROR(_xlfn.XLOOKUP(C1535,DIVIPOLA!G:G,DIVIPOLA!F:F),C1535)</f>
        <v>BOYACÁ</v>
      </c>
      <c r="C1535" t="s">
        <v>22</v>
      </c>
      <c r="D1535" t="s">
        <v>137</v>
      </c>
      <c r="E1535" t="s">
        <v>338</v>
      </c>
      <c r="F1535">
        <v>4</v>
      </c>
      <c r="G1535">
        <v>3.669724770642202</v>
      </c>
      <c r="H1535">
        <v>0</v>
      </c>
      <c r="I1535">
        <v>0</v>
      </c>
      <c r="J1535">
        <v>1</v>
      </c>
      <c r="K1535">
        <v>1</v>
      </c>
      <c r="L1535">
        <v>4</v>
      </c>
      <c r="M1535">
        <v>1</v>
      </c>
      <c r="N1535">
        <v>4</v>
      </c>
      <c r="O1535">
        <v>2</v>
      </c>
      <c r="P1535">
        <v>3819400</v>
      </c>
      <c r="Q1535">
        <v>0.18537096275545289</v>
      </c>
    </row>
    <row r="1536" spans="1:17" x14ac:dyDescent="0.25">
      <c r="A1536" t="str">
        <f t="shared" ca="1" si="23"/>
        <v>BOYACÁ;VILLA DE LEYVA;NATURAL</v>
      </c>
      <c r="B1536" t="str">
        <f ca="1">+IFERROR(_xlfn.XLOOKUP(C1536,DIVIPOLA!G:G,DIVIPOLA!F:F),C1536)</f>
        <v>BOYACÁ</v>
      </c>
      <c r="C1536" t="s">
        <v>22</v>
      </c>
      <c r="D1536" t="s">
        <v>140</v>
      </c>
      <c r="E1536" t="s">
        <v>338</v>
      </c>
      <c r="F1536">
        <v>2</v>
      </c>
      <c r="G1536">
        <v>1.834862385321101</v>
      </c>
      <c r="H1536">
        <v>0</v>
      </c>
      <c r="I1536">
        <v>0</v>
      </c>
      <c r="J1536">
        <v>2</v>
      </c>
      <c r="K1536">
        <v>8</v>
      </c>
      <c r="L1536">
        <v>3</v>
      </c>
      <c r="M1536">
        <v>5</v>
      </c>
      <c r="N1536">
        <v>0</v>
      </c>
      <c r="O1536">
        <v>0</v>
      </c>
      <c r="P1536">
        <v>7670000</v>
      </c>
      <c r="Q1536">
        <v>0.37225618797044657</v>
      </c>
    </row>
    <row r="1537" spans="1:17" x14ac:dyDescent="0.25">
      <c r="A1537" t="str">
        <f t="shared" ca="1" si="23"/>
        <v>CALDAS;AGUADAS;NATURAL</v>
      </c>
      <c r="B1537" t="str">
        <f ca="1">+IFERROR(_xlfn.XLOOKUP(C1537,DIVIPOLA!G:G,DIVIPOLA!F:F),C1537)</f>
        <v>CALDAS</v>
      </c>
      <c r="C1537" t="s">
        <v>23</v>
      </c>
      <c r="D1537" t="s">
        <v>141</v>
      </c>
      <c r="E1537" t="s">
        <v>338</v>
      </c>
      <c r="F1537">
        <v>1</v>
      </c>
      <c r="G1537">
        <v>0.62893081761006298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1</v>
      </c>
      <c r="N1537">
        <v>0</v>
      </c>
      <c r="O1537">
        <v>0</v>
      </c>
      <c r="P1537">
        <v>427050</v>
      </c>
      <c r="Q1537">
        <v>1.308558620687595E-2</v>
      </c>
    </row>
    <row r="1538" spans="1:17" x14ac:dyDescent="0.25">
      <c r="A1538" t="str">
        <f t="shared" ca="1" si="23"/>
        <v>CALDAS;MANIZALES;NATURAL</v>
      </c>
      <c r="B1538" t="str">
        <f ca="1">+IFERROR(_xlfn.XLOOKUP(C1538,DIVIPOLA!G:G,DIVIPOLA!F:F),C1538)</f>
        <v>CALDAS</v>
      </c>
      <c r="C1538" t="s">
        <v>23</v>
      </c>
      <c r="D1538" t="s">
        <v>145</v>
      </c>
      <c r="E1538" t="s">
        <v>338</v>
      </c>
      <c r="F1538">
        <v>11</v>
      </c>
      <c r="G1538">
        <v>6.9182389937106921</v>
      </c>
      <c r="H1538">
        <v>1</v>
      </c>
      <c r="I1538">
        <v>0</v>
      </c>
      <c r="J1538">
        <v>29</v>
      </c>
      <c r="K1538">
        <v>9</v>
      </c>
      <c r="L1538">
        <v>32</v>
      </c>
      <c r="M1538">
        <v>3</v>
      </c>
      <c r="N1538">
        <v>27</v>
      </c>
      <c r="O1538">
        <v>13</v>
      </c>
      <c r="P1538">
        <v>36036325</v>
      </c>
      <c r="Q1538">
        <v>1.10421832892284</v>
      </c>
    </row>
    <row r="1539" spans="1:17" x14ac:dyDescent="0.25">
      <c r="A1539" t="str">
        <f t="shared" ref="A1539:A1602" ca="1" si="24">B1539&amp;";"&amp;D1539&amp;";"&amp;E1539</f>
        <v>CALDAS;MARMATO;NATURAL</v>
      </c>
      <c r="B1539" t="str">
        <f ca="1">+IFERROR(_xlfn.XLOOKUP(C1539,DIVIPOLA!G:G,DIVIPOLA!F:F),C1539)</f>
        <v>CALDAS</v>
      </c>
      <c r="C1539" t="s">
        <v>23</v>
      </c>
      <c r="D1539" t="s">
        <v>147</v>
      </c>
      <c r="E1539" t="s">
        <v>338</v>
      </c>
      <c r="F1539">
        <v>1</v>
      </c>
      <c r="G1539">
        <v>0.62893081761006298</v>
      </c>
      <c r="H1539">
        <v>0</v>
      </c>
      <c r="I1539">
        <v>0</v>
      </c>
      <c r="J1539">
        <v>7</v>
      </c>
      <c r="K1539">
        <v>4</v>
      </c>
      <c r="L1539">
        <v>0</v>
      </c>
      <c r="M1539">
        <v>0</v>
      </c>
      <c r="N1539">
        <v>22</v>
      </c>
      <c r="O1539">
        <v>5</v>
      </c>
      <c r="P1539">
        <v>10725000</v>
      </c>
      <c r="Q1539">
        <v>0.32863344355167912</v>
      </c>
    </row>
    <row r="1540" spans="1:17" x14ac:dyDescent="0.25">
      <c r="A1540" t="str">
        <f t="shared" ca="1" si="24"/>
        <v>CALDAS;RIOSUCIO;NATURAL</v>
      </c>
      <c r="B1540" t="str">
        <f ca="1">+IFERROR(_xlfn.XLOOKUP(C1540,DIVIPOLA!G:G,DIVIPOLA!F:F),C1540)</f>
        <v>CALDAS</v>
      </c>
      <c r="C1540" t="s">
        <v>23</v>
      </c>
      <c r="D1540" t="s">
        <v>149</v>
      </c>
      <c r="E1540" t="s">
        <v>338</v>
      </c>
      <c r="F1540">
        <v>1</v>
      </c>
      <c r="G1540">
        <v>0.62893081761006298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2</v>
      </c>
      <c r="N1540">
        <v>0</v>
      </c>
      <c r="O1540">
        <v>0</v>
      </c>
      <c r="P1540">
        <v>780000</v>
      </c>
      <c r="Q1540">
        <v>2.3900614076485749E-2</v>
      </c>
    </row>
    <row r="1541" spans="1:17" x14ac:dyDescent="0.25">
      <c r="A1541" t="str">
        <f t="shared" ca="1" si="24"/>
        <v>CALDAS;VILLAMARÍA;NATURAL</v>
      </c>
      <c r="B1541" t="str">
        <f ca="1">+IFERROR(_xlfn.XLOOKUP(C1541,DIVIPOLA!G:G,DIVIPOLA!F:F),C1541)</f>
        <v>CALDAS</v>
      </c>
      <c r="C1541" t="s">
        <v>23</v>
      </c>
      <c r="D1541" t="s">
        <v>150</v>
      </c>
      <c r="E1541" t="s">
        <v>338</v>
      </c>
      <c r="F1541">
        <v>1</v>
      </c>
      <c r="G1541">
        <v>0.62893081761006298</v>
      </c>
      <c r="H1541">
        <v>0</v>
      </c>
      <c r="I1541">
        <v>0</v>
      </c>
      <c r="J1541">
        <v>1</v>
      </c>
      <c r="K1541">
        <v>1</v>
      </c>
      <c r="L1541">
        <v>0</v>
      </c>
      <c r="M1541">
        <v>0</v>
      </c>
      <c r="N1541">
        <v>4</v>
      </c>
      <c r="O1541">
        <v>0</v>
      </c>
      <c r="P1541">
        <v>1690000</v>
      </c>
      <c r="Q1541">
        <v>5.1784663832385787E-2</v>
      </c>
    </row>
    <row r="1542" spans="1:17" x14ac:dyDescent="0.25">
      <c r="A1542" t="str">
        <f t="shared" ca="1" si="24"/>
        <v>CAQUETÁ;ALBANIA;NATURAL</v>
      </c>
      <c r="B1542" t="str">
        <f ca="1">+IFERROR(_xlfn.XLOOKUP(C1542,DIVIPOLA!G:G,DIVIPOLA!F:F),C1542)</f>
        <v>CAQUETÁ</v>
      </c>
      <c r="C1542" t="s">
        <v>24</v>
      </c>
      <c r="D1542" t="s">
        <v>151</v>
      </c>
      <c r="E1542" t="s">
        <v>338</v>
      </c>
      <c r="F1542">
        <v>1</v>
      </c>
      <c r="G1542">
        <v>3.8461538461538458</v>
      </c>
      <c r="H1542">
        <v>0</v>
      </c>
      <c r="I1542">
        <v>0</v>
      </c>
      <c r="J1542">
        <v>0</v>
      </c>
      <c r="K1542">
        <v>11</v>
      </c>
      <c r="L1542">
        <v>0</v>
      </c>
      <c r="M1542">
        <v>0</v>
      </c>
      <c r="N1542">
        <v>0</v>
      </c>
      <c r="O1542">
        <v>0</v>
      </c>
      <c r="P1542">
        <v>5720000</v>
      </c>
      <c r="Q1542">
        <v>2.0055517318395011</v>
      </c>
    </row>
    <row r="1543" spans="1:17" x14ac:dyDescent="0.25">
      <c r="A1543" t="str">
        <f t="shared" ca="1" si="24"/>
        <v>CAQUETÁ;FLORENCIA;NATURAL</v>
      </c>
      <c r="B1543" t="str">
        <f ca="1">+IFERROR(_xlfn.XLOOKUP(C1543,DIVIPOLA!G:G,DIVIPOLA!F:F),C1543)</f>
        <v>CAQUETÁ</v>
      </c>
      <c r="C1543" t="s">
        <v>24</v>
      </c>
      <c r="D1543" t="s">
        <v>153</v>
      </c>
      <c r="E1543" t="s">
        <v>338</v>
      </c>
      <c r="F1543">
        <v>6</v>
      </c>
      <c r="G1543">
        <v>23.07692307692308</v>
      </c>
      <c r="H1543">
        <v>0</v>
      </c>
      <c r="I1543">
        <v>0</v>
      </c>
      <c r="J1543">
        <v>20</v>
      </c>
      <c r="K1543">
        <v>19</v>
      </c>
      <c r="L1543">
        <v>6</v>
      </c>
      <c r="M1543">
        <v>16</v>
      </c>
      <c r="N1543">
        <v>16</v>
      </c>
      <c r="O1543">
        <v>8</v>
      </c>
      <c r="P1543">
        <v>31656950</v>
      </c>
      <c r="Q1543">
        <v>11.09958931770219</v>
      </c>
    </row>
    <row r="1544" spans="1:17" x14ac:dyDescent="0.25">
      <c r="A1544" t="str">
        <f t="shared" ca="1" si="24"/>
        <v>CASANARE;AGUAZUL;NATURAL</v>
      </c>
      <c r="B1544" t="str">
        <f ca="1">+IFERROR(_xlfn.XLOOKUP(C1544,DIVIPOLA!G:G,DIVIPOLA!F:F),C1544)</f>
        <v>CASANARE</v>
      </c>
      <c r="C1544" t="s">
        <v>25</v>
      </c>
      <c r="D1544" t="s">
        <v>155</v>
      </c>
      <c r="E1544" t="s">
        <v>338</v>
      </c>
      <c r="F1544">
        <v>1</v>
      </c>
      <c r="G1544">
        <v>2.2727272727272729</v>
      </c>
      <c r="H1544">
        <v>0</v>
      </c>
      <c r="I1544">
        <v>0</v>
      </c>
      <c r="J1544">
        <v>0</v>
      </c>
      <c r="K1544">
        <v>3</v>
      </c>
      <c r="L1544">
        <v>0</v>
      </c>
      <c r="M1544">
        <v>3</v>
      </c>
      <c r="N1544">
        <v>0</v>
      </c>
      <c r="O1544">
        <v>0</v>
      </c>
      <c r="P1544">
        <v>2730000</v>
      </c>
      <c r="Q1544">
        <v>0.83071427582483004</v>
      </c>
    </row>
    <row r="1545" spans="1:17" x14ac:dyDescent="0.25">
      <c r="A1545" t="str">
        <f t="shared" ca="1" si="24"/>
        <v>CASANARE;YOPAL;NATURAL</v>
      </c>
      <c r="B1545" t="str">
        <f ca="1">+IFERROR(_xlfn.XLOOKUP(C1545,DIVIPOLA!G:G,DIVIPOLA!F:F),C1545)</f>
        <v>CASANARE</v>
      </c>
      <c r="C1545" t="s">
        <v>25</v>
      </c>
      <c r="D1545" t="s">
        <v>160</v>
      </c>
      <c r="E1545" t="s">
        <v>338</v>
      </c>
      <c r="F1545">
        <v>4</v>
      </c>
      <c r="G1545">
        <v>9.0909090909090917</v>
      </c>
      <c r="H1545">
        <v>0</v>
      </c>
      <c r="I1545">
        <v>0</v>
      </c>
      <c r="J1545">
        <v>2</v>
      </c>
      <c r="K1545">
        <v>0</v>
      </c>
      <c r="L1545">
        <v>0</v>
      </c>
      <c r="M1545">
        <v>16</v>
      </c>
      <c r="N1545">
        <v>1</v>
      </c>
      <c r="O1545">
        <v>6</v>
      </c>
      <c r="P1545">
        <v>9313200</v>
      </c>
      <c r="Q1545">
        <v>2.8339224152424198</v>
      </c>
    </row>
    <row r="1546" spans="1:17" x14ac:dyDescent="0.25">
      <c r="A1546" t="str">
        <f t="shared" ca="1" si="24"/>
        <v>CAUCA;FLORENCIA;NATURAL</v>
      </c>
      <c r="B1546" t="str">
        <f ca="1">+IFERROR(_xlfn.XLOOKUP(C1546,DIVIPOLA!G:G,DIVIPOLA!F:F),C1546)</f>
        <v>CAUCA</v>
      </c>
      <c r="C1546" t="s">
        <v>26</v>
      </c>
      <c r="D1546" t="s">
        <v>153</v>
      </c>
      <c r="E1546" t="s">
        <v>338</v>
      </c>
      <c r="F1546">
        <v>1</v>
      </c>
      <c r="G1546">
        <v>2.1739130434782612</v>
      </c>
      <c r="H1546">
        <v>0</v>
      </c>
      <c r="I1546">
        <v>0</v>
      </c>
      <c r="J1546">
        <v>0</v>
      </c>
      <c r="K1546">
        <v>24</v>
      </c>
      <c r="L1546">
        <v>0</v>
      </c>
      <c r="M1546">
        <v>1</v>
      </c>
      <c r="N1546">
        <v>0</v>
      </c>
      <c r="O1546">
        <v>0</v>
      </c>
      <c r="P1546">
        <v>13302250</v>
      </c>
      <c r="Q1546">
        <v>1.123626042538566</v>
      </c>
    </row>
    <row r="1547" spans="1:17" x14ac:dyDescent="0.25">
      <c r="A1547" t="str">
        <f t="shared" ca="1" si="24"/>
        <v>CAUCA;POPAYÁN;NATURAL</v>
      </c>
      <c r="B1547" t="str">
        <f ca="1">+IFERROR(_xlfn.XLOOKUP(C1547,DIVIPOLA!G:G,DIVIPOLA!F:F),C1547)</f>
        <v>CAUCA</v>
      </c>
      <c r="C1547" t="s">
        <v>26</v>
      </c>
      <c r="D1547" t="s">
        <v>163</v>
      </c>
      <c r="E1547" t="s">
        <v>338</v>
      </c>
      <c r="F1547">
        <v>3</v>
      </c>
      <c r="G1547">
        <v>6.5217391304347823</v>
      </c>
      <c r="H1547">
        <v>0</v>
      </c>
      <c r="I1547">
        <v>0</v>
      </c>
      <c r="J1547">
        <v>5</v>
      </c>
      <c r="K1547">
        <v>3</v>
      </c>
      <c r="L1547">
        <v>9</v>
      </c>
      <c r="M1547">
        <v>7</v>
      </c>
      <c r="N1547">
        <v>0</v>
      </c>
      <c r="O1547">
        <v>0</v>
      </c>
      <c r="P1547">
        <v>9283950</v>
      </c>
      <c r="Q1547">
        <v>0.78420477720881188</v>
      </c>
    </row>
    <row r="1548" spans="1:17" x14ac:dyDescent="0.25">
      <c r="A1548" t="str">
        <f t="shared" ca="1" si="24"/>
        <v>CAUCA;SANTANDER DE QUILICHAO;NATURAL</v>
      </c>
      <c r="B1548" t="str">
        <f ca="1">+IFERROR(_xlfn.XLOOKUP(C1548,DIVIPOLA!G:G,DIVIPOLA!F:F),C1548)</f>
        <v>CAUCA</v>
      </c>
      <c r="C1548" t="s">
        <v>26</v>
      </c>
      <c r="D1548" t="s">
        <v>165</v>
      </c>
      <c r="E1548" t="s">
        <v>338</v>
      </c>
      <c r="F1548">
        <v>2</v>
      </c>
      <c r="G1548">
        <v>4.3478260869565224</v>
      </c>
      <c r="H1548">
        <v>0</v>
      </c>
      <c r="I1548">
        <v>0</v>
      </c>
      <c r="J1548">
        <v>0</v>
      </c>
      <c r="K1548">
        <v>12</v>
      </c>
      <c r="L1548">
        <v>6</v>
      </c>
      <c r="M1548">
        <v>0</v>
      </c>
      <c r="N1548">
        <v>0</v>
      </c>
      <c r="O1548">
        <v>2</v>
      </c>
      <c r="P1548">
        <v>8480875</v>
      </c>
      <c r="Q1548">
        <v>0.71636993843254027</v>
      </c>
    </row>
    <row r="1549" spans="1:17" x14ac:dyDescent="0.25">
      <c r="A1549" t="str">
        <f t="shared" ca="1" si="24"/>
        <v>CESAR;AGUACHICA;NATURAL</v>
      </c>
      <c r="B1549" t="str">
        <f ca="1">+IFERROR(_xlfn.XLOOKUP(C1549,DIVIPOLA!G:G,DIVIPOLA!F:F),C1549)</f>
        <v>CESAR</v>
      </c>
      <c r="C1549" t="s">
        <v>27</v>
      </c>
      <c r="D1549" t="s">
        <v>167</v>
      </c>
      <c r="E1549" t="s">
        <v>338</v>
      </c>
      <c r="F1549">
        <v>1</v>
      </c>
      <c r="G1549">
        <v>2.3255813953488369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1</v>
      </c>
      <c r="N1549">
        <v>0</v>
      </c>
      <c r="O1549">
        <v>0</v>
      </c>
      <c r="P1549">
        <v>427050</v>
      </c>
      <c r="Q1549">
        <v>6.2629196549388658E-2</v>
      </c>
    </row>
    <row r="1550" spans="1:17" x14ac:dyDescent="0.25">
      <c r="A1550" t="str">
        <f t="shared" ca="1" si="24"/>
        <v>CESAR;VALLEDUPAR;NATURAL</v>
      </c>
      <c r="B1550" t="str">
        <f ca="1">+IFERROR(_xlfn.XLOOKUP(C1550,DIVIPOLA!G:G,DIVIPOLA!F:F),C1550)</f>
        <v>CESAR</v>
      </c>
      <c r="C1550" t="s">
        <v>27</v>
      </c>
      <c r="D1550" t="s">
        <v>171</v>
      </c>
      <c r="E1550" t="s">
        <v>338</v>
      </c>
      <c r="F1550">
        <v>4</v>
      </c>
      <c r="G1550">
        <v>9.3023255813953494</v>
      </c>
      <c r="H1550">
        <v>0</v>
      </c>
      <c r="I1550">
        <v>0</v>
      </c>
      <c r="J1550">
        <v>0</v>
      </c>
      <c r="K1550">
        <v>4</v>
      </c>
      <c r="L1550">
        <v>0</v>
      </c>
      <c r="M1550">
        <v>7</v>
      </c>
      <c r="N1550">
        <v>2</v>
      </c>
      <c r="O1550">
        <v>2</v>
      </c>
      <c r="P1550">
        <v>5850000</v>
      </c>
      <c r="Q1550">
        <v>0.85793419930669379</v>
      </c>
    </row>
    <row r="1551" spans="1:17" x14ac:dyDescent="0.25">
      <c r="A1551" t="str">
        <f t="shared" ca="1" si="24"/>
        <v>CHOCÓ;QUIBDÓ;NATURAL</v>
      </c>
      <c r="B1551" t="str">
        <f ca="1">+IFERROR(_xlfn.XLOOKUP(C1551,DIVIPOLA!G:G,DIVIPOLA!F:F),C1551)</f>
        <v>CHOCÓ</v>
      </c>
      <c r="C1551" t="s">
        <v>28</v>
      </c>
      <c r="D1551" t="s">
        <v>172</v>
      </c>
      <c r="E1551" t="s">
        <v>338</v>
      </c>
      <c r="F1551">
        <v>2</v>
      </c>
      <c r="G1551">
        <v>66.666666666666657</v>
      </c>
      <c r="H1551">
        <v>0</v>
      </c>
      <c r="I1551">
        <v>0</v>
      </c>
      <c r="J1551">
        <v>2</v>
      </c>
      <c r="K1551">
        <v>0</v>
      </c>
      <c r="L1551">
        <v>3</v>
      </c>
      <c r="M1551">
        <v>4</v>
      </c>
      <c r="N1551">
        <v>0</v>
      </c>
      <c r="O1551">
        <v>0</v>
      </c>
      <c r="P1551">
        <v>3120000</v>
      </c>
      <c r="Q1551">
        <v>64.620355411954762</v>
      </c>
    </row>
    <row r="1552" spans="1:17" x14ac:dyDescent="0.25">
      <c r="A1552" t="str">
        <f t="shared" ca="1" si="24"/>
        <v>CUNDINAMARCA;CAJICÁ;NATURAL</v>
      </c>
      <c r="B1552" t="str">
        <f ca="1">+IFERROR(_xlfn.XLOOKUP(C1552,DIVIPOLA!G:G,DIVIPOLA!F:F),C1552)</f>
        <v>CUNDINAMARCA</v>
      </c>
      <c r="C1552" t="s">
        <v>29</v>
      </c>
      <c r="D1552" t="s">
        <v>173</v>
      </c>
      <c r="E1552" t="s">
        <v>338</v>
      </c>
      <c r="F1552">
        <v>2</v>
      </c>
      <c r="G1552">
        <v>0.51413881748071977</v>
      </c>
      <c r="H1552">
        <v>0</v>
      </c>
      <c r="I1552">
        <v>0</v>
      </c>
      <c r="J1552">
        <v>0</v>
      </c>
      <c r="K1552">
        <v>1</v>
      </c>
      <c r="L1552">
        <v>0</v>
      </c>
      <c r="M1552">
        <v>0</v>
      </c>
      <c r="N1552">
        <v>0</v>
      </c>
      <c r="O1552">
        <v>9</v>
      </c>
      <c r="P1552">
        <v>3494400</v>
      </c>
      <c r="Q1552">
        <v>3.4035175886077892E-2</v>
      </c>
    </row>
    <row r="1553" spans="1:17" x14ac:dyDescent="0.25">
      <c r="A1553" t="str">
        <f t="shared" ca="1" si="24"/>
        <v>CUNDINAMARCA;CHÍA;NATURAL</v>
      </c>
      <c r="B1553" t="str">
        <f ca="1">+IFERROR(_xlfn.XLOOKUP(C1553,DIVIPOLA!G:G,DIVIPOLA!F:F),C1553)</f>
        <v>CUNDINAMARCA</v>
      </c>
      <c r="C1553" t="s">
        <v>29</v>
      </c>
      <c r="D1553" t="s">
        <v>175</v>
      </c>
      <c r="E1553" t="s">
        <v>338</v>
      </c>
      <c r="F1553">
        <v>2</v>
      </c>
      <c r="G1553">
        <v>0.51413881748071977</v>
      </c>
      <c r="H1553">
        <v>0</v>
      </c>
      <c r="I1553">
        <v>0</v>
      </c>
      <c r="J1553">
        <v>0</v>
      </c>
      <c r="K1553">
        <v>0</v>
      </c>
      <c r="L1553">
        <v>2</v>
      </c>
      <c r="M1553">
        <v>3</v>
      </c>
      <c r="N1553">
        <v>0</v>
      </c>
      <c r="O1553">
        <v>0</v>
      </c>
      <c r="P1553">
        <v>1690000</v>
      </c>
      <c r="Q1553">
        <v>1.646046452823707E-2</v>
      </c>
    </row>
    <row r="1554" spans="1:17" x14ac:dyDescent="0.25">
      <c r="A1554" t="str">
        <f t="shared" ca="1" si="24"/>
        <v>CUNDINAMARCA;FACATATIVÁ;NATURAL</v>
      </c>
      <c r="B1554" t="str">
        <f ca="1">+IFERROR(_xlfn.XLOOKUP(C1554,DIVIPOLA!G:G,DIVIPOLA!F:F),C1554)</f>
        <v>CUNDINAMARCA</v>
      </c>
      <c r="C1554" t="s">
        <v>29</v>
      </c>
      <c r="D1554" t="s">
        <v>179</v>
      </c>
      <c r="E1554" t="s">
        <v>338</v>
      </c>
      <c r="F1554">
        <v>1</v>
      </c>
      <c r="G1554">
        <v>0.25706940874035988</v>
      </c>
      <c r="H1554">
        <v>0</v>
      </c>
      <c r="I1554">
        <v>0</v>
      </c>
      <c r="J1554">
        <v>0</v>
      </c>
      <c r="K1554">
        <v>6</v>
      </c>
      <c r="L1554">
        <v>0</v>
      </c>
      <c r="M1554">
        <v>4</v>
      </c>
      <c r="N1554">
        <v>6</v>
      </c>
      <c r="O1554">
        <v>0</v>
      </c>
      <c r="P1554">
        <v>6059950</v>
      </c>
      <c r="Q1554">
        <v>5.9023427229520857E-2</v>
      </c>
    </row>
    <row r="1555" spans="1:17" x14ac:dyDescent="0.25">
      <c r="A1555" t="str">
        <f t="shared" ca="1" si="24"/>
        <v>CUNDINAMARCA;FUNZA;NATURAL</v>
      </c>
      <c r="B1555" t="str">
        <f ca="1">+IFERROR(_xlfn.XLOOKUP(C1555,DIVIPOLA!G:G,DIVIPOLA!F:F),C1555)</f>
        <v>CUNDINAMARCA</v>
      </c>
      <c r="C1555" t="s">
        <v>29</v>
      </c>
      <c r="D1555" t="s">
        <v>180</v>
      </c>
      <c r="E1555" t="s">
        <v>338</v>
      </c>
      <c r="F1555">
        <v>2</v>
      </c>
      <c r="G1555">
        <v>0.51413881748071977</v>
      </c>
      <c r="H1555">
        <v>0</v>
      </c>
      <c r="I1555">
        <v>0</v>
      </c>
      <c r="J1555">
        <v>0</v>
      </c>
      <c r="K1555">
        <v>2</v>
      </c>
      <c r="L1555">
        <v>0</v>
      </c>
      <c r="M1555">
        <v>0</v>
      </c>
      <c r="N1555">
        <v>4</v>
      </c>
      <c r="O1555">
        <v>3</v>
      </c>
      <c r="P1555">
        <v>2893800</v>
      </c>
      <c r="Q1555">
        <v>2.818538003065825E-2</v>
      </c>
    </row>
    <row r="1556" spans="1:17" x14ac:dyDescent="0.25">
      <c r="A1556" t="str">
        <f t="shared" ca="1" si="24"/>
        <v>CUNDINAMARCA;FUSAGASUGÁ;NATURAL</v>
      </c>
      <c r="B1556" t="str">
        <f ca="1">+IFERROR(_xlfn.XLOOKUP(C1556,DIVIPOLA!G:G,DIVIPOLA!F:F),C1556)</f>
        <v>CUNDINAMARCA</v>
      </c>
      <c r="C1556" t="s">
        <v>29</v>
      </c>
      <c r="D1556" t="s">
        <v>181</v>
      </c>
      <c r="E1556" t="s">
        <v>338</v>
      </c>
      <c r="F1556">
        <v>3</v>
      </c>
      <c r="G1556">
        <v>0.77120822622107965</v>
      </c>
      <c r="H1556">
        <v>0</v>
      </c>
      <c r="I1556">
        <v>0</v>
      </c>
      <c r="J1556">
        <v>49</v>
      </c>
      <c r="K1556">
        <v>28</v>
      </c>
      <c r="L1556">
        <v>36</v>
      </c>
      <c r="M1556">
        <v>21</v>
      </c>
      <c r="N1556">
        <v>34</v>
      </c>
      <c r="O1556">
        <v>6</v>
      </c>
      <c r="P1556">
        <v>60491600</v>
      </c>
      <c r="Q1556">
        <v>0.58918333494455954</v>
      </c>
    </row>
    <row r="1557" spans="1:17" x14ac:dyDescent="0.25">
      <c r="A1557" t="str">
        <f t="shared" ca="1" si="24"/>
        <v>CUNDINAMARCA;FÓMEQUE;NATURAL</v>
      </c>
      <c r="B1557" t="str">
        <f ca="1">+IFERROR(_xlfn.XLOOKUP(C1557,DIVIPOLA!G:G,DIVIPOLA!F:F),C1557)</f>
        <v>CUNDINAMARCA</v>
      </c>
      <c r="C1557" t="s">
        <v>29</v>
      </c>
      <c r="D1557" t="s">
        <v>182</v>
      </c>
      <c r="E1557" t="s">
        <v>338</v>
      </c>
      <c r="F1557">
        <v>1</v>
      </c>
      <c r="G1557">
        <v>0.25706940874035988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10</v>
      </c>
      <c r="O1557">
        <v>1</v>
      </c>
      <c r="P1557">
        <v>2330575</v>
      </c>
      <c r="Q1557">
        <v>2.2699613679228469E-2</v>
      </c>
    </row>
    <row r="1558" spans="1:17" x14ac:dyDescent="0.25">
      <c r="A1558" t="str">
        <f t="shared" ca="1" si="24"/>
        <v>CUNDINAMARCA;GIRARDOT;NATURAL</v>
      </c>
      <c r="B1558" t="str">
        <f ca="1">+IFERROR(_xlfn.XLOOKUP(C1558,DIVIPOLA!G:G,DIVIPOLA!F:F),C1558)</f>
        <v>CUNDINAMARCA</v>
      </c>
      <c r="C1558" t="s">
        <v>29</v>
      </c>
      <c r="D1558" t="s">
        <v>184</v>
      </c>
      <c r="E1558" t="s">
        <v>338</v>
      </c>
      <c r="F1558">
        <v>3</v>
      </c>
      <c r="G1558">
        <v>0.77120822622107965</v>
      </c>
      <c r="H1558">
        <v>0</v>
      </c>
      <c r="I1558">
        <v>0</v>
      </c>
      <c r="J1558">
        <v>79</v>
      </c>
      <c r="K1558">
        <v>34</v>
      </c>
      <c r="L1558">
        <v>147</v>
      </c>
      <c r="M1558">
        <v>38</v>
      </c>
      <c r="N1558">
        <v>61</v>
      </c>
      <c r="O1558">
        <v>7</v>
      </c>
      <c r="P1558">
        <v>118040325</v>
      </c>
      <c r="Q1558">
        <v>1.149703303292352</v>
      </c>
    </row>
    <row r="1559" spans="1:17" x14ac:dyDescent="0.25">
      <c r="A1559" t="str">
        <f t="shared" ca="1" si="24"/>
        <v>CUNDINAMARCA;GRANADA;NATURAL</v>
      </c>
      <c r="B1559" t="str">
        <f ca="1">+IFERROR(_xlfn.XLOOKUP(C1559,DIVIPOLA!G:G,DIVIPOLA!F:F),C1559)</f>
        <v>CUNDINAMARCA</v>
      </c>
      <c r="C1559" t="s">
        <v>29</v>
      </c>
      <c r="D1559" t="s">
        <v>185</v>
      </c>
      <c r="E1559" t="s">
        <v>338</v>
      </c>
      <c r="F1559">
        <v>1</v>
      </c>
      <c r="G1559">
        <v>0.25706940874035988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2</v>
      </c>
      <c r="P1559">
        <v>650000</v>
      </c>
      <c r="Q1559">
        <v>6.3309478954757976E-3</v>
      </c>
    </row>
    <row r="1560" spans="1:17" x14ac:dyDescent="0.25">
      <c r="A1560" t="str">
        <f t="shared" ca="1" si="24"/>
        <v>CUNDINAMARCA;LA CALERA;NATURAL</v>
      </c>
      <c r="B1560" t="str">
        <f ca="1">+IFERROR(_xlfn.XLOOKUP(C1560,DIVIPOLA!G:G,DIVIPOLA!F:F),C1560)</f>
        <v>CUNDINAMARCA</v>
      </c>
      <c r="C1560" t="s">
        <v>29</v>
      </c>
      <c r="D1560" t="s">
        <v>189</v>
      </c>
      <c r="E1560" t="s">
        <v>338</v>
      </c>
      <c r="F1560">
        <v>2</v>
      </c>
      <c r="G1560">
        <v>0.51413881748071977</v>
      </c>
      <c r="H1560">
        <v>0</v>
      </c>
      <c r="I1560">
        <v>0</v>
      </c>
      <c r="J1560">
        <v>26</v>
      </c>
      <c r="K1560">
        <v>0</v>
      </c>
      <c r="L1560">
        <v>27</v>
      </c>
      <c r="M1560">
        <v>5</v>
      </c>
      <c r="N1560">
        <v>36</v>
      </c>
      <c r="O1560">
        <v>0</v>
      </c>
      <c r="P1560">
        <v>26722800</v>
      </c>
      <c r="Q1560">
        <v>0.26027792987880088</v>
      </c>
    </row>
    <row r="1561" spans="1:17" x14ac:dyDescent="0.25">
      <c r="A1561" t="str">
        <f t="shared" ca="1" si="24"/>
        <v>CUNDINAMARCA;PACHO;NATURAL</v>
      </c>
      <c r="B1561" t="str">
        <f ca="1">+IFERROR(_xlfn.XLOOKUP(C1561,DIVIPOLA!G:G,DIVIPOLA!F:F),C1561)</f>
        <v>CUNDINAMARCA</v>
      </c>
      <c r="C1561" t="s">
        <v>29</v>
      </c>
      <c r="D1561" t="s">
        <v>194</v>
      </c>
      <c r="E1561" t="s">
        <v>338</v>
      </c>
      <c r="F1561">
        <v>1</v>
      </c>
      <c r="G1561">
        <v>0.25706940874035988</v>
      </c>
      <c r="H1561">
        <v>0</v>
      </c>
      <c r="I1561">
        <v>0</v>
      </c>
      <c r="J1561">
        <v>0</v>
      </c>
      <c r="K1561">
        <v>4</v>
      </c>
      <c r="L1561">
        <v>0</v>
      </c>
      <c r="M1561">
        <v>0</v>
      </c>
      <c r="N1561">
        <v>0</v>
      </c>
      <c r="O1561">
        <v>0</v>
      </c>
      <c r="P1561">
        <v>2080000</v>
      </c>
      <c r="Q1561">
        <v>2.0259033265522551E-2</v>
      </c>
    </row>
    <row r="1562" spans="1:17" x14ac:dyDescent="0.25">
      <c r="A1562" t="str">
        <f t="shared" ca="1" si="24"/>
        <v>CUNDINAMARCA;SAN JUAN DE RIOSECO;NATURAL</v>
      </c>
      <c r="B1562" t="str">
        <f ca="1">+IFERROR(_xlfn.XLOOKUP(C1562,DIVIPOLA!G:G,DIVIPOLA!F:F),C1562)</f>
        <v>CUNDINAMARCA</v>
      </c>
      <c r="C1562" t="s">
        <v>29</v>
      </c>
      <c r="D1562" t="s">
        <v>196</v>
      </c>
      <c r="E1562" t="s">
        <v>338</v>
      </c>
      <c r="F1562">
        <v>1</v>
      </c>
      <c r="G1562">
        <v>0.25706940874035988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3</v>
      </c>
      <c r="P1562">
        <v>975000</v>
      </c>
      <c r="Q1562">
        <v>9.4964218432136947E-3</v>
      </c>
    </row>
    <row r="1563" spans="1:17" x14ac:dyDescent="0.25">
      <c r="A1563" t="str">
        <f t="shared" ca="1" si="24"/>
        <v>CUNDINAMARCA;SOACHA;NATURAL</v>
      </c>
      <c r="B1563" t="str">
        <f ca="1">+IFERROR(_xlfn.XLOOKUP(C1563,DIVIPOLA!G:G,DIVIPOLA!F:F),C1563)</f>
        <v>CUNDINAMARCA</v>
      </c>
      <c r="C1563" t="s">
        <v>29</v>
      </c>
      <c r="D1563" t="s">
        <v>200</v>
      </c>
      <c r="E1563" t="s">
        <v>338</v>
      </c>
      <c r="F1563">
        <v>1</v>
      </c>
      <c r="G1563">
        <v>0.25706940874035988</v>
      </c>
      <c r="H1563">
        <v>0</v>
      </c>
      <c r="I1563">
        <v>0</v>
      </c>
      <c r="J1563">
        <v>23</v>
      </c>
      <c r="K1563">
        <v>2</v>
      </c>
      <c r="L1563">
        <v>0</v>
      </c>
      <c r="M1563">
        <v>0</v>
      </c>
      <c r="N1563">
        <v>17</v>
      </c>
      <c r="O1563">
        <v>0</v>
      </c>
      <c r="P1563">
        <v>13609050</v>
      </c>
      <c r="Q1563">
        <v>0.13255105608757681</v>
      </c>
    </row>
    <row r="1564" spans="1:17" x14ac:dyDescent="0.25">
      <c r="A1564" t="str">
        <f t="shared" ca="1" si="24"/>
        <v>CUNDINAMARCA;SUBACHOQUE;NATURAL</v>
      </c>
      <c r="B1564" t="str">
        <f ca="1">+IFERROR(_xlfn.XLOOKUP(C1564,DIVIPOLA!G:G,DIVIPOLA!F:F),C1564)</f>
        <v>CUNDINAMARCA</v>
      </c>
      <c r="C1564" t="s">
        <v>29</v>
      </c>
      <c r="D1564" t="s">
        <v>202</v>
      </c>
      <c r="E1564" t="s">
        <v>338</v>
      </c>
      <c r="F1564">
        <v>1</v>
      </c>
      <c r="G1564">
        <v>0.25706940874035988</v>
      </c>
      <c r="H1564">
        <v>0</v>
      </c>
      <c r="I1564">
        <v>0</v>
      </c>
      <c r="J1564">
        <v>0</v>
      </c>
      <c r="K1564">
        <v>6</v>
      </c>
      <c r="L1564">
        <v>0</v>
      </c>
      <c r="M1564">
        <v>0</v>
      </c>
      <c r="N1564">
        <v>0</v>
      </c>
      <c r="O1564">
        <v>0</v>
      </c>
      <c r="P1564">
        <v>3120000</v>
      </c>
      <c r="Q1564">
        <v>3.038854989828383E-2</v>
      </c>
    </row>
    <row r="1565" spans="1:17" x14ac:dyDescent="0.25">
      <c r="A1565" t="str">
        <f t="shared" ca="1" si="24"/>
        <v>CUNDINAMARCA;TENJO;NATURAL</v>
      </c>
      <c r="B1565" t="str">
        <f ca="1">+IFERROR(_xlfn.XLOOKUP(C1565,DIVIPOLA!G:G,DIVIPOLA!F:F),C1565)</f>
        <v>CUNDINAMARCA</v>
      </c>
      <c r="C1565" t="s">
        <v>29</v>
      </c>
      <c r="D1565" t="s">
        <v>204</v>
      </c>
      <c r="E1565" t="s">
        <v>338</v>
      </c>
      <c r="F1565">
        <v>1</v>
      </c>
      <c r="G1565">
        <v>0.25706940874035988</v>
      </c>
      <c r="H1565">
        <v>0</v>
      </c>
      <c r="I1565">
        <v>0</v>
      </c>
      <c r="J1565">
        <v>0</v>
      </c>
      <c r="K1565">
        <v>2</v>
      </c>
      <c r="L1565">
        <v>0</v>
      </c>
      <c r="M1565">
        <v>0</v>
      </c>
      <c r="N1565">
        <v>0</v>
      </c>
      <c r="O1565">
        <v>0</v>
      </c>
      <c r="P1565">
        <v>1138800</v>
      </c>
      <c r="Q1565">
        <v>1.1091820712873599E-2</v>
      </c>
    </row>
    <row r="1566" spans="1:17" x14ac:dyDescent="0.25">
      <c r="A1566" t="str">
        <f t="shared" ca="1" si="24"/>
        <v>CUNDINAMARCA;VILLETA;NATURAL</v>
      </c>
      <c r="B1566" t="str">
        <f ca="1">+IFERROR(_xlfn.XLOOKUP(C1566,DIVIPOLA!G:G,DIVIPOLA!F:F),C1566)</f>
        <v>CUNDINAMARCA</v>
      </c>
      <c r="C1566" t="s">
        <v>29</v>
      </c>
      <c r="D1566" t="s">
        <v>210</v>
      </c>
      <c r="E1566" t="s">
        <v>338</v>
      </c>
      <c r="F1566">
        <v>1</v>
      </c>
      <c r="G1566">
        <v>0.25706940874035988</v>
      </c>
      <c r="H1566">
        <v>0</v>
      </c>
      <c r="I1566">
        <v>0</v>
      </c>
      <c r="J1566">
        <v>0</v>
      </c>
      <c r="K1566">
        <v>1</v>
      </c>
      <c r="L1566">
        <v>0</v>
      </c>
      <c r="M1566">
        <v>0</v>
      </c>
      <c r="N1566">
        <v>0</v>
      </c>
      <c r="O1566">
        <v>0</v>
      </c>
      <c r="P1566">
        <v>520000</v>
      </c>
      <c r="Q1566">
        <v>5.0647583163806369E-3</v>
      </c>
    </row>
    <row r="1567" spans="1:17" x14ac:dyDescent="0.25">
      <c r="A1567" t="str">
        <f t="shared" ca="1" si="24"/>
        <v>CÓRDOBA;CERETÉ;NATURAL</v>
      </c>
      <c r="B1567" t="str">
        <f ca="1">+IFERROR(_xlfn.XLOOKUP(C1567,DIVIPOLA!G:G,DIVIPOLA!F:F),C1567)</f>
        <v>CÓRDOBA</v>
      </c>
      <c r="C1567" t="s">
        <v>30</v>
      </c>
      <c r="D1567" t="s">
        <v>213</v>
      </c>
      <c r="E1567" t="s">
        <v>338</v>
      </c>
      <c r="F1567">
        <v>2</v>
      </c>
      <c r="G1567">
        <v>2.2222222222222219</v>
      </c>
      <c r="H1567">
        <v>0</v>
      </c>
      <c r="I1567">
        <v>0</v>
      </c>
      <c r="J1567">
        <v>0</v>
      </c>
      <c r="K1567">
        <v>3</v>
      </c>
      <c r="L1567">
        <v>0</v>
      </c>
      <c r="M1567">
        <v>0</v>
      </c>
      <c r="N1567">
        <v>0</v>
      </c>
      <c r="O1567">
        <v>0</v>
      </c>
      <c r="P1567">
        <v>1560000</v>
      </c>
      <c r="Q1567">
        <v>2.0282760270703859E-2</v>
      </c>
    </row>
    <row r="1568" spans="1:17" x14ac:dyDescent="0.25">
      <c r="A1568" t="str">
        <f t="shared" ca="1" si="24"/>
        <v>CÓRDOBA;CIÉNAGA DE ORO;NATURAL</v>
      </c>
      <c r="B1568" t="str">
        <f ca="1">+IFERROR(_xlfn.XLOOKUP(C1568,DIVIPOLA!G:G,DIVIPOLA!F:F),C1568)</f>
        <v>CÓRDOBA</v>
      </c>
      <c r="C1568" t="s">
        <v>30</v>
      </c>
      <c r="D1568" t="s">
        <v>215</v>
      </c>
      <c r="E1568" t="s">
        <v>338</v>
      </c>
      <c r="F1568">
        <v>1</v>
      </c>
      <c r="G1568">
        <v>1.1111111111111109</v>
      </c>
      <c r="H1568">
        <v>0</v>
      </c>
      <c r="I1568">
        <v>0</v>
      </c>
      <c r="J1568">
        <v>1</v>
      </c>
      <c r="K1568">
        <v>0</v>
      </c>
      <c r="L1568">
        <v>2</v>
      </c>
      <c r="M1568">
        <v>0</v>
      </c>
      <c r="N1568">
        <v>0</v>
      </c>
      <c r="O1568">
        <v>0</v>
      </c>
      <c r="P1568">
        <v>996450</v>
      </c>
      <c r="Q1568">
        <v>1.295561312291209E-2</v>
      </c>
    </row>
    <row r="1569" spans="1:17" x14ac:dyDescent="0.25">
      <c r="A1569" t="str">
        <f t="shared" ca="1" si="24"/>
        <v>CÓRDOBA;MONTELÍBANO;NATURAL</v>
      </c>
      <c r="B1569" t="str">
        <f ca="1">+IFERROR(_xlfn.XLOOKUP(C1569,DIVIPOLA!G:G,DIVIPOLA!F:F),C1569)</f>
        <v>CÓRDOBA</v>
      </c>
      <c r="C1569" t="s">
        <v>30</v>
      </c>
      <c r="D1569" t="s">
        <v>217</v>
      </c>
      <c r="E1569" t="s">
        <v>338</v>
      </c>
      <c r="F1569">
        <v>1</v>
      </c>
      <c r="G1569">
        <v>1.1111111111111109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3</v>
      </c>
      <c r="N1569">
        <v>0</v>
      </c>
      <c r="O1569">
        <v>3</v>
      </c>
      <c r="P1569">
        <v>2145000</v>
      </c>
      <c r="Q1569">
        <v>2.788879537221781E-2</v>
      </c>
    </row>
    <row r="1570" spans="1:17" x14ac:dyDescent="0.25">
      <c r="A1570" t="str">
        <f t="shared" ca="1" si="24"/>
        <v>CÓRDOBA;MONTERÍA;NATURAL</v>
      </c>
      <c r="B1570" t="str">
        <f ca="1">+IFERROR(_xlfn.XLOOKUP(C1570,DIVIPOLA!G:G,DIVIPOLA!F:F),C1570)</f>
        <v>CÓRDOBA</v>
      </c>
      <c r="C1570" t="s">
        <v>30</v>
      </c>
      <c r="D1570" t="s">
        <v>218</v>
      </c>
      <c r="E1570" t="s">
        <v>338</v>
      </c>
      <c r="F1570">
        <v>6</v>
      </c>
      <c r="G1570">
        <v>6.666666666666667</v>
      </c>
      <c r="H1570">
        <v>0</v>
      </c>
      <c r="I1570">
        <v>0</v>
      </c>
      <c r="J1570">
        <v>10</v>
      </c>
      <c r="K1570">
        <v>13</v>
      </c>
      <c r="L1570">
        <v>0</v>
      </c>
      <c r="M1570">
        <v>7</v>
      </c>
      <c r="N1570">
        <v>8</v>
      </c>
      <c r="O1570">
        <v>0</v>
      </c>
      <c r="P1570">
        <v>15122900</v>
      </c>
      <c r="Q1570">
        <v>0.19662445852424831</v>
      </c>
    </row>
    <row r="1571" spans="1:17" x14ac:dyDescent="0.25">
      <c r="A1571" t="str">
        <f t="shared" ca="1" si="24"/>
        <v>GUAVIARE;SAN JOSÉ DEL GUAVIARE;NATURAL</v>
      </c>
      <c r="B1571" t="str">
        <f ca="1">+IFERROR(_xlfn.XLOOKUP(C1571,DIVIPOLA!G:G,DIVIPOLA!F:F),C1571)</f>
        <v>GUAVIARE</v>
      </c>
      <c r="C1571" t="s">
        <v>31</v>
      </c>
      <c r="D1571" t="s">
        <v>223</v>
      </c>
      <c r="E1571" t="s">
        <v>338</v>
      </c>
      <c r="F1571">
        <v>1</v>
      </c>
      <c r="G1571">
        <v>33.333333333333329</v>
      </c>
      <c r="H1571">
        <v>0</v>
      </c>
      <c r="I1571">
        <v>0</v>
      </c>
      <c r="J1571">
        <v>1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390000</v>
      </c>
      <c r="Q1571">
        <v>2.870813397129186</v>
      </c>
    </row>
    <row r="1572" spans="1:17" x14ac:dyDescent="0.25">
      <c r="A1572" t="str">
        <f t="shared" ca="1" si="24"/>
        <v>HUILA;LA PLATA;NATURAL</v>
      </c>
      <c r="B1572" t="str">
        <f ca="1">+IFERROR(_xlfn.XLOOKUP(C1572,DIVIPOLA!G:G,DIVIPOLA!F:F),C1572)</f>
        <v>HUILA</v>
      </c>
      <c r="C1572" t="s">
        <v>32</v>
      </c>
      <c r="D1572" t="s">
        <v>226</v>
      </c>
      <c r="E1572" t="s">
        <v>338</v>
      </c>
      <c r="F1572">
        <v>1</v>
      </c>
      <c r="G1572">
        <v>1.1235955056179781</v>
      </c>
      <c r="H1572">
        <v>0</v>
      </c>
      <c r="I1572">
        <v>0</v>
      </c>
      <c r="J1572">
        <v>5</v>
      </c>
      <c r="K1572">
        <v>5</v>
      </c>
      <c r="L1572">
        <v>3</v>
      </c>
      <c r="M1572">
        <v>1</v>
      </c>
      <c r="N1572">
        <v>15</v>
      </c>
      <c r="O1572">
        <v>3</v>
      </c>
      <c r="P1572">
        <v>9620000</v>
      </c>
      <c r="Q1572">
        <v>0.39146790412845228</v>
      </c>
    </row>
    <row r="1573" spans="1:17" x14ac:dyDescent="0.25">
      <c r="A1573" t="str">
        <f t="shared" ca="1" si="24"/>
        <v>HUILA;NEIVA;NATURAL</v>
      </c>
      <c r="B1573" t="str">
        <f ca="1">+IFERROR(_xlfn.XLOOKUP(C1573,DIVIPOLA!G:G,DIVIPOLA!F:F),C1573)</f>
        <v>HUILA</v>
      </c>
      <c r="C1573" t="s">
        <v>32</v>
      </c>
      <c r="D1573" t="s">
        <v>227</v>
      </c>
      <c r="E1573" t="s">
        <v>338</v>
      </c>
      <c r="F1573">
        <v>7</v>
      </c>
      <c r="G1573">
        <v>7.8651685393258424</v>
      </c>
      <c r="H1573">
        <v>0</v>
      </c>
      <c r="I1573">
        <v>0</v>
      </c>
      <c r="J1573">
        <v>38</v>
      </c>
      <c r="K1573">
        <v>32</v>
      </c>
      <c r="L1573">
        <v>31</v>
      </c>
      <c r="M1573">
        <v>14</v>
      </c>
      <c r="N1573">
        <v>12</v>
      </c>
      <c r="O1573">
        <v>0</v>
      </c>
      <c r="P1573">
        <v>49450375</v>
      </c>
      <c r="Q1573">
        <v>2.0122905051575901</v>
      </c>
    </row>
    <row r="1574" spans="1:17" x14ac:dyDescent="0.25">
      <c r="A1574" t="str">
        <f t="shared" ca="1" si="24"/>
        <v>HUILA;PALESTINA;NATURAL</v>
      </c>
      <c r="B1574" t="str">
        <f ca="1">+IFERROR(_xlfn.XLOOKUP(C1574,DIVIPOLA!G:G,DIVIPOLA!F:F),C1574)</f>
        <v>HUILA</v>
      </c>
      <c r="C1574" t="s">
        <v>32</v>
      </c>
      <c r="D1574" t="s">
        <v>229</v>
      </c>
      <c r="E1574" t="s">
        <v>338</v>
      </c>
      <c r="F1574">
        <v>1</v>
      </c>
      <c r="G1574">
        <v>1.1235955056179781</v>
      </c>
      <c r="H1574">
        <v>0</v>
      </c>
      <c r="I1574">
        <v>0</v>
      </c>
      <c r="J1574">
        <v>4</v>
      </c>
      <c r="K1574">
        <v>0</v>
      </c>
      <c r="L1574">
        <v>2</v>
      </c>
      <c r="M1574">
        <v>0</v>
      </c>
      <c r="N1574">
        <v>10</v>
      </c>
      <c r="O1574">
        <v>4</v>
      </c>
      <c r="P1574">
        <v>5330000</v>
      </c>
      <c r="Q1574">
        <v>0.21689437931441269</v>
      </c>
    </row>
    <row r="1575" spans="1:17" x14ac:dyDescent="0.25">
      <c r="A1575" t="str">
        <f t="shared" ca="1" si="24"/>
        <v>HUILA;PITALITO;NATURAL</v>
      </c>
      <c r="B1575" t="str">
        <f ca="1">+IFERROR(_xlfn.XLOOKUP(C1575,DIVIPOLA!G:G,DIVIPOLA!F:F),C1575)</f>
        <v>HUILA</v>
      </c>
      <c r="C1575" t="s">
        <v>32</v>
      </c>
      <c r="D1575" t="s">
        <v>230</v>
      </c>
      <c r="E1575" t="s">
        <v>338</v>
      </c>
      <c r="F1575">
        <v>5</v>
      </c>
      <c r="G1575">
        <v>5.6179775280898872</v>
      </c>
      <c r="H1575">
        <v>0</v>
      </c>
      <c r="I1575">
        <v>0</v>
      </c>
      <c r="J1575">
        <v>0</v>
      </c>
      <c r="K1575">
        <v>19</v>
      </c>
      <c r="L1575">
        <v>0</v>
      </c>
      <c r="M1575">
        <v>7</v>
      </c>
      <c r="N1575">
        <v>0</v>
      </c>
      <c r="O1575">
        <v>0</v>
      </c>
      <c r="P1575">
        <v>12832300</v>
      </c>
      <c r="Q1575">
        <v>0.52218644346648002</v>
      </c>
    </row>
    <row r="1576" spans="1:17" x14ac:dyDescent="0.25">
      <c r="A1576" t="str">
        <f t="shared" ca="1" si="24"/>
        <v>HUILA;RIVERA;NATURAL</v>
      </c>
      <c r="B1576" t="str">
        <f ca="1">+IFERROR(_xlfn.XLOOKUP(C1576,DIVIPOLA!G:G,DIVIPOLA!F:F),C1576)</f>
        <v>HUILA</v>
      </c>
      <c r="C1576" t="s">
        <v>32</v>
      </c>
      <c r="D1576" t="s">
        <v>231</v>
      </c>
      <c r="E1576" t="s">
        <v>338</v>
      </c>
      <c r="F1576">
        <v>2</v>
      </c>
      <c r="G1576">
        <v>2.2471910112359552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2</v>
      </c>
      <c r="N1576">
        <v>0</v>
      </c>
      <c r="O1576">
        <v>2</v>
      </c>
      <c r="P1576">
        <v>1491750</v>
      </c>
      <c r="Q1576">
        <v>6.0703975673972843E-2</v>
      </c>
    </row>
    <row r="1577" spans="1:17" x14ac:dyDescent="0.25">
      <c r="A1577" t="str">
        <f t="shared" ca="1" si="24"/>
        <v>HUILA;TIMANÁ;NATURAL</v>
      </c>
      <c r="B1577" t="str">
        <f ca="1">+IFERROR(_xlfn.XLOOKUP(C1577,DIVIPOLA!G:G,DIVIPOLA!F:F),C1577)</f>
        <v>HUILA</v>
      </c>
      <c r="C1577" t="s">
        <v>32</v>
      </c>
      <c r="D1577" t="s">
        <v>232</v>
      </c>
      <c r="E1577" t="s">
        <v>338</v>
      </c>
      <c r="F1577">
        <v>1</v>
      </c>
      <c r="G1577">
        <v>1.1235955056179781</v>
      </c>
      <c r="H1577">
        <v>0</v>
      </c>
      <c r="I1577">
        <v>0</v>
      </c>
      <c r="J1577">
        <v>6</v>
      </c>
      <c r="K1577">
        <v>2</v>
      </c>
      <c r="L1577">
        <v>0</v>
      </c>
      <c r="M1577">
        <v>0</v>
      </c>
      <c r="N1577">
        <v>0</v>
      </c>
      <c r="O1577">
        <v>2</v>
      </c>
      <c r="P1577">
        <v>4030000</v>
      </c>
      <c r="Q1577">
        <v>0.16399331118894619</v>
      </c>
    </row>
    <row r="1578" spans="1:17" x14ac:dyDescent="0.25">
      <c r="A1578" t="str">
        <f t="shared" ca="1" si="24"/>
        <v>LA_GUAJIRA;RIOHACHA;NATURAL</v>
      </c>
      <c r="B1578" t="str">
        <f ca="1">+IFERROR(_xlfn.XLOOKUP(C1578,DIVIPOLA!G:G,DIVIPOLA!F:F),C1578)</f>
        <v>LA_GUAJIRA</v>
      </c>
      <c r="C1578" t="s">
        <v>1187</v>
      </c>
      <c r="D1578" t="s">
        <v>235</v>
      </c>
      <c r="E1578" t="s">
        <v>338</v>
      </c>
      <c r="F1578">
        <v>1</v>
      </c>
      <c r="G1578">
        <v>7.6923076923076934</v>
      </c>
      <c r="H1578">
        <v>0</v>
      </c>
      <c r="I1578">
        <v>0</v>
      </c>
      <c r="J1578">
        <v>0</v>
      </c>
      <c r="K1578">
        <v>3</v>
      </c>
      <c r="L1578">
        <v>0</v>
      </c>
      <c r="M1578">
        <v>8</v>
      </c>
      <c r="N1578">
        <v>0</v>
      </c>
      <c r="O1578">
        <v>3</v>
      </c>
      <c r="P1578">
        <v>5655000</v>
      </c>
      <c r="Q1578">
        <v>1.0645867659628361</v>
      </c>
    </row>
    <row r="1579" spans="1:17" x14ac:dyDescent="0.25">
      <c r="A1579" t="str">
        <f t="shared" ca="1" si="24"/>
        <v>MAGDALENA;NUEVA GRANADA;NATURAL</v>
      </c>
      <c r="B1579" t="str">
        <f ca="1">+IFERROR(_xlfn.XLOOKUP(C1579,DIVIPOLA!G:G,DIVIPOLA!F:F),C1579)</f>
        <v>MAGDALENA</v>
      </c>
      <c r="C1579" t="s">
        <v>33</v>
      </c>
      <c r="D1579" t="s">
        <v>237</v>
      </c>
      <c r="E1579" t="s">
        <v>338</v>
      </c>
      <c r="F1579">
        <v>1</v>
      </c>
      <c r="G1579">
        <v>1.428571428571429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4</v>
      </c>
      <c r="N1579">
        <v>0</v>
      </c>
      <c r="O1579">
        <v>8</v>
      </c>
      <c r="P1579">
        <v>4555200</v>
      </c>
      <c r="Q1579">
        <v>0.27558549629082291</v>
      </c>
    </row>
    <row r="1580" spans="1:17" x14ac:dyDescent="0.25">
      <c r="A1580" t="str">
        <f t="shared" ca="1" si="24"/>
        <v>MAGDALENA;SANTA MARTA;NATURAL</v>
      </c>
      <c r="B1580" t="str">
        <f ca="1">+IFERROR(_xlfn.XLOOKUP(C1580,DIVIPOLA!G:G,DIVIPOLA!F:F),C1580)</f>
        <v>MAGDALENA</v>
      </c>
      <c r="C1580" t="s">
        <v>33</v>
      </c>
      <c r="D1580" t="s">
        <v>239</v>
      </c>
      <c r="E1580" t="s">
        <v>338</v>
      </c>
      <c r="F1580">
        <v>2</v>
      </c>
      <c r="G1580">
        <v>2.8571428571428572</v>
      </c>
      <c r="H1580">
        <v>0</v>
      </c>
      <c r="I1580">
        <v>0</v>
      </c>
      <c r="J1580">
        <v>0</v>
      </c>
      <c r="K1580">
        <v>24</v>
      </c>
      <c r="L1580">
        <v>0</v>
      </c>
      <c r="M1580">
        <v>12</v>
      </c>
      <c r="N1580">
        <v>3</v>
      </c>
      <c r="O1580">
        <v>2</v>
      </c>
      <c r="P1580">
        <v>18784025</v>
      </c>
      <c r="Q1580">
        <v>1.136416590262606</v>
      </c>
    </row>
    <row r="1581" spans="1:17" x14ac:dyDescent="0.25">
      <c r="A1581" t="str">
        <f t="shared" ca="1" si="24"/>
        <v>META;ACACÍAS;NATURAL</v>
      </c>
      <c r="B1581" t="str">
        <f ca="1">+IFERROR(_xlfn.XLOOKUP(C1581,DIVIPOLA!G:G,DIVIPOLA!F:F),C1581)</f>
        <v>META</v>
      </c>
      <c r="C1581" t="s">
        <v>34</v>
      </c>
      <c r="D1581" t="s">
        <v>240</v>
      </c>
      <c r="E1581" t="s">
        <v>338</v>
      </c>
      <c r="F1581">
        <v>2</v>
      </c>
      <c r="G1581">
        <v>1.5748031496062991</v>
      </c>
      <c r="H1581">
        <v>0</v>
      </c>
      <c r="I1581">
        <v>0</v>
      </c>
      <c r="J1581">
        <v>0</v>
      </c>
      <c r="K1581">
        <v>2</v>
      </c>
      <c r="L1581">
        <v>0</v>
      </c>
      <c r="M1581">
        <v>0</v>
      </c>
      <c r="N1581">
        <v>1</v>
      </c>
      <c r="O1581">
        <v>0</v>
      </c>
      <c r="P1581">
        <v>1235000</v>
      </c>
      <c r="Q1581">
        <v>6.7636129725384853E-2</v>
      </c>
    </row>
    <row r="1582" spans="1:17" x14ac:dyDescent="0.25">
      <c r="A1582" t="str">
        <f t="shared" ca="1" si="24"/>
        <v>META;CUMARAL;NATURAL</v>
      </c>
      <c r="B1582" t="str">
        <f ca="1">+IFERROR(_xlfn.XLOOKUP(C1582,DIVIPOLA!G:G,DIVIPOLA!F:F),C1582)</f>
        <v>META</v>
      </c>
      <c r="C1582" t="s">
        <v>34</v>
      </c>
      <c r="D1582" t="s">
        <v>243</v>
      </c>
      <c r="E1582" t="s">
        <v>338</v>
      </c>
      <c r="F1582">
        <v>1</v>
      </c>
      <c r="G1582">
        <v>0.78740157480314954</v>
      </c>
      <c r="H1582">
        <v>0</v>
      </c>
      <c r="I1582">
        <v>0</v>
      </c>
      <c r="J1582">
        <v>1</v>
      </c>
      <c r="K1582">
        <v>0</v>
      </c>
      <c r="L1582">
        <v>1</v>
      </c>
      <c r="M1582">
        <v>0</v>
      </c>
      <c r="N1582">
        <v>0</v>
      </c>
      <c r="O1582">
        <v>0</v>
      </c>
      <c r="P1582">
        <v>650000</v>
      </c>
      <c r="Q1582">
        <v>3.5597963013360448E-2</v>
      </c>
    </row>
    <row r="1583" spans="1:17" x14ac:dyDescent="0.25">
      <c r="A1583" t="str">
        <f t="shared" ca="1" si="24"/>
        <v>META;GRANADA;NATURAL</v>
      </c>
      <c r="B1583" t="str">
        <f ca="1">+IFERROR(_xlfn.XLOOKUP(C1583,DIVIPOLA!G:G,DIVIPOLA!F:F),C1583)</f>
        <v>META</v>
      </c>
      <c r="C1583" t="s">
        <v>34</v>
      </c>
      <c r="D1583" t="s">
        <v>185</v>
      </c>
      <c r="E1583" t="s">
        <v>338</v>
      </c>
      <c r="F1583">
        <v>1</v>
      </c>
      <c r="G1583">
        <v>0.78740157480314954</v>
      </c>
      <c r="H1583">
        <v>0</v>
      </c>
      <c r="I1583">
        <v>0</v>
      </c>
      <c r="J1583">
        <v>0</v>
      </c>
      <c r="K1583">
        <v>9</v>
      </c>
      <c r="L1583">
        <v>0</v>
      </c>
      <c r="M1583">
        <v>0</v>
      </c>
      <c r="N1583">
        <v>0</v>
      </c>
      <c r="O1583">
        <v>0</v>
      </c>
      <c r="P1583">
        <v>4680000</v>
      </c>
      <c r="Q1583">
        <v>0.25630533369619518</v>
      </c>
    </row>
    <row r="1584" spans="1:17" x14ac:dyDescent="0.25">
      <c r="A1584" t="str">
        <f t="shared" ca="1" si="24"/>
        <v>META;PUERTO GAITÁN;NATURAL</v>
      </c>
      <c r="B1584" t="str">
        <f ca="1">+IFERROR(_xlfn.XLOOKUP(C1584,DIVIPOLA!G:G,DIVIPOLA!F:F),C1584)</f>
        <v>META</v>
      </c>
      <c r="C1584" t="s">
        <v>34</v>
      </c>
      <c r="D1584" t="s">
        <v>244</v>
      </c>
      <c r="E1584" t="s">
        <v>338</v>
      </c>
      <c r="F1584">
        <v>1</v>
      </c>
      <c r="G1584">
        <v>0.78740157480314954</v>
      </c>
      <c r="H1584">
        <v>0</v>
      </c>
      <c r="I1584">
        <v>0</v>
      </c>
      <c r="J1584">
        <v>0</v>
      </c>
      <c r="K1584">
        <v>4</v>
      </c>
      <c r="L1584">
        <v>0</v>
      </c>
      <c r="M1584">
        <v>0</v>
      </c>
      <c r="N1584">
        <v>0</v>
      </c>
      <c r="O1584">
        <v>0</v>
      </c>
      <c r="P1584">
        <v>2080000</v>
      </c>
      <c r="Q1584">
        <v>0.1139134816427534</v>
      </c>
    </row>
    <row r="1585" spans="1:17" x14ac:dyDescent="0.25">
      <c r="A1585" t="str">
        <f t="shared" ca="1" si="24"/>
        <v>META;RESTREPO;NATURAL</v>
      </c>
      <c r="B1585" t="str">
        <f ca="1">+IFERROR(_xlfn.XLOOKUP(C1585,DIVIPOLA!G:G,DIVIPOLA!F:F),C1585)</f>
        <v>META</v>
      </c>
      <c r="C1585" t="s">
        <v>34</v>
      </c>
      <c r="D1585" t="s">
        <v>245</v>
      </c>
      <c r="E1585" t="s">
        <v>338</v>
      </c>
      <c r="F1585">
        <v>1</v>
      </c>
      <c r="G1585">
        <v>0.78740157480314954</v>
      </c>
      <c r="H1585">
        <v>0</v>
      </c>
      <c r="I1585">
        <v>0</v>
      </c>
      <c r="J1585">
        <v>0</v>
      </c>
      <c r="K1585">
        <v>0</v>
      </c>
      <c r="L1585">
        <v>1</v>
      </c>
      <c r="M1585">
        <v>0</v>
      </c>
      <c r="N1585">
        <v>0</v>
      </c>
      <c r="O1585">
        <v>0</v>
      </c>
      <c r="P1585">
        <v>260000</v>
      </c>
      <c r="Q1585">
        <v>1.4239185205344181E-2</v>
      </c>
    </row>
    <row r="1586" spans="1:17" x14ac:dyDescent="0.25">
      <c r="A1586" t="str">
        <f t="shared" ca="1" si="24"/>
        <v>META;VILLAVICENCIO;NATURAL</v>
      </c>
      <c r="B1586" t="str">
        <f ca="1">+IFERROR(_xlfn.XLOOKUP(C1586,DIVIPOLA!G:G,DIVIPOLA!F:F),C1586)</f>
        <v>META</v>
      </c>
      <c r="C1586" t="s">
        <v>34</v>
      </c>
      <c r="D1586" t="s">
        <v>246</v>
      </c>
      <c r="E1586" t="s">
        <v>338</v>
      </c>
      <c r="F1586">
        <v>10</v>
      </c>
      <c r="G1586">
        <v>7.8740157480314963</v>
      </c>
      <c r="H1586">
        <v>0</v>
      </c>
      <c r="I1586">
        <v>0</v>
      </c>
      <c r="J1586">
        <v>6</v>
      </c>
      <c r="K1586">
        <v>47</v>
      </c>
      <c r="L1586">
        <v>6</v>
      </c>
      <c r="M1586">
        <v>6</v>
      </c>
      <c r="N1586">
        <v>10</v>
      </c>
      <c r="O1586">
        <v>16</v>
      </c>
      <c r="P1586">
        <v>38311650</v>
      </c>
      <c r="Q1586">
        <v>2.098179537970478</v>
      </c>
    </row>
    <row r="1587" spans="1:17" x14ac:dyDescent="0.25">
      <c r="A1587" t="str">
        <f t="shared" ca="1" si="24"/>
        <v>NARIÑO;IPIALES;NATURAL</v>
      </c>
      <c r="B1587" t="str">
        <f ca="1">+IFERROR(_xlfn.XLOOKUP(C1587,DIVIPOLA!G:G,DIVIPOLA!F:F),C1587)</f>
        <v>NARIÑO</v>
      </c>
      <c r="C1587" t="s">
        <v>35</v>
      </c>
      <c r="D1587" t="s">
        <v>249</v>
      </c>
      <c r="E1587" t="s">
        <v>338</v>
      </c>
      <c r="F1587">
        <v>1</v>
      </c>
      <c r="G1587">
        <v>1.149425287356322</v>
      </c>
      <c r="H1587">
        <v>0</v>
      </c>
      <c r="I1587">
        <v>0</v>
      </c>
      <c r="J1587">
        <v>1</v>
      </c>
      <c r="K1587">
        <v>16</v>
      </c>
      <c r="L1587">
        <v>0</v>
      </c>
      <c r="M1587">
        <v>7</v>
      </c>
      <c r="N1587">
        <v>0</v>
      </c>
      <c r="O1587">
        <v>0</v>
      </c>
      <c r="P1587">
        <v>11440000</v>
      </c>
      <c r="Q1587">
        <v>1.0596527289218669</v>
      </c>
    </row>
    <row r="1588" spans="1:17" x14ac:dyDescent="0.25">
      <c r="A1588" t="str">
        <f t="shared" ca="1" si="24"/>
        <v>NARIÑO;LA UNIÓN;NATURAL</v>
      </c>
      <c r="B1588" t="str">
        <f ca="1">+IFERROR(_xlfn.XLOOKUP(C1588,DIVIPOLA!G:G,DIVIPOLA!F:F),C1588)</f>
        <v>NARIÑO</v>
      </c>
      <c r="C1588" t="s">
        <v>35</v>
      </c>
      <c r="D1588" t="s">
        <v>79</v>
      </c>
      <c r="E1588" t="s">
        <v>338</v>
      </c>
      <c r="F1588">
        <v>1</v>
      </c>
      <c r="G1588">
        <v>1.149425287356322</v>
      </c>
      <c r="H1588">
        <v>0</v>
      </c>
      <c r="I1588">
        <v>0</v>
      </c>
      <c r="J1588">
        <v>0</v>
      </c>
      <c r="K1588">
        <v>4</v>
      </c>
      <c r="L1588">
        <v>0</v>
      </c>
      <c r="M1588">
        <v>5</v>
      </c>
      <c r="N1588">
        <v>0</v>
      </c>
      <c r="O1588">
        <v>0</v>
      </c>
      <c r="P1588">
        <v>4030000</v>
      </c>
      <c r="Q1588">
        <v>0.3732867567792939</v>
      </c>
    </row>
    <row r="1589" spans="1:17" x14ac:dyDescent="0.25">
      <c r="A1589" t="str">
        <f t="shared" ca="1" si="24"/>
        <v>NARIÑO;PASTO;NATURAL</v>
      </c>
      <c r="B1589" t="str">
        <f ca="1">+IFERROR(_xlfn.XLOOKUP(C1589,DIVIPOLA!G:G,DIVIPOLA!F:F),C1589)</f>
        <v>NARIÑO</v>
      </c>
      <c r="C1589" t="s">
        <v>35</v>
      </c>
      <c r="D1589" t="s">
        <v>250</v>
      </c>
      <c r="E1589" t="s">
        <v>338</v>
      </c>
      <c r="F1589">
        <v>14</v>
      </c>
      <c r="G1589">
        <v>16.09195402298851</v>
      </c>
      <c r="H1589">
        <v>0</v>
      </c>
      <c r="I1589">
        <v>0</v>
      </c>
      <c r="J1589">
        <v>35</v>
      </c>
      <c r="K1589">
        <v>59</v>
      </c>
      <c r="L1589">
        <v>36</v>
      </c>
      <c r="M1589">
        <v>33</v>
      </c>
      <c r="N1589">
        <v>33</v>
      </c>
      <c r="O1589">
        <v>6</v>
      </c>
      <c r="P1589">
        <v>76340550</v>
      </c>
      <c r="Q1589">
        <v>7.0711951166867308</v>
      </c>
    </row>
    <row r="1590" spans="1:17" x14ac:dyDescent="0.25">
      <c r="A1590" t="str">
        <f t="shared" ca="1" si="24"/>
        <v>NORTE_DE_SANTANDER;CHINÁCOTA;NATURAL</v>
      </c>
      <c r="B1590" t="str">
        <f ca="1">+IFERROR(_xlfn.XLOOKUP(C1590,DIVIPOLA!G:G,DIVIPOLA!F:F),C1590)</f>
        <v>NORTE_DE_SANTANDER</v>
      </c>
      <c r="C1590" t="s">
        <v>1186</v>
      </c>
      <c r="D1590" t="s">
        <v>254</v>
      </c>
      <c r="E1590" t="s">
        <v>338</v>
      </c>
      <c r="F1590">
        <v>1</v>
      </c>
      <c r="G1590">
        <v>0.36496350364963498</v>
      </c>
      <c r="H1590">
        <v>0</v>
      </c>
      <c r="I1590">
        <v>0</v>
      </c>
      <c r="J1590">
        <v>9</v>
      </c>
      <c r="K1590">
        <v>13</v>
      </c>
      <c r="L1590">
        <v>0</v>
      </c>
      <c r="M1590">
        <v>0</v>
      </c>
      <c r="N1590">
        <v>0</v>
      </c>
      <c r="O1590">
        <v>9</v>
      </c>
      <c r="P1590">
        <v>13429650</v>
      </c>
      <c r="Q1590">
        <v>0.2914247824046628</v>
      </c>
    </row>
    <row r="1591" spans="1:17" x14ac:dyDescent="0.25">
      <c r="A1591" t="str">
        <f t="shared" ca="1" si="24"/>
        <v>NORTE_DE_SANTANDER;LOS PATIOS;NATURAL</v>
      </c>
      <c r="B1591" t="str">
        <f ca="1">+IFERROR(_xlfn.XLOOKUP(C1591,DIVIPOLA!G:G,DIVIPOLA!F:F),C1591)</f>
        <v>NORTE_DE_SANTANDER</v>
      </c>
      <c r="C1591" t="s">
        <v>1186</v>
      </c>
      <c r="D1591" t="s">
        <v>257</v>
      </c>
      <c r="E1591" t="s">
        <v>338</v>
      </c>
      <c r="F1591">
        <v>2</v>
      </c>
      <c r="G1591">
        <v>0.72992700729927007</v>
      </c>
      <c r="H1591">
        <v>0</v>
      </c>
      <c r="I1591">
        <v>0</v>
      </c>
      <c r="J1591">
        <v>5</v>
      </c>
      <c r="K1591">
        <v>0</v>
      </c>
      <c r="L1591">
        <v>0</v>
      </c>
      <c r="M1591">
        <v>5</v>
      </c>
      <c r="N1591">
        <v>0</v>
      </c>
      <c r="O1591">
        <v>3</v>
      </c>
      <c r="P1591">
        <v>4905875</v>
      </c>
      <c r="Q1591">
        <v>0.10645799066837</v>
      </c>
    </row>
    <row r="1592" spans="1:17" x14ac:dyDescent="0.25">
      <c r="A1592" t="str">
        <f t="shared" ca="1" si="24"/>
        <v>NORTE_DE_SANTANDER;OCAÑA;NATURAL</v>
      </c>
      <c r="B1592" t="str">
        <f ca="1">+IFERROR(_xlfn.XLOOKUP(C1592,DIVIPOLA!G:G,DIVIPOLA!F:F),C1592)</f>
        <v>NORTE_DE_SANTANDER</v>
      </c>
      <c r="C1592" t="s">
        <v>1186</v>
      </c>
      <c r="D1592" t="s">
        <v>258</v>
      </c>
      <c r="E1592" t="s">
        <v>338</v>
      </c>
      <c r="F1592">
        <v>1</v>
      </c>
      <c r="G1592">
        <v>0.36496350364963498</v>
      </c>
      <c r="H1592">
        <v>0</v>
      </c>
      <c r="I1592">
        <v>0</v>
      </c>
      <c r="J1592">
        <v>6</v>
      </c>
      <c r="K1592">
        <v>15</v>
      </c>
      <c r="L1592">
        <v>2</v>
      </c>
      <c r="M1592">
        <v>0</v>
      </c>
      <c r="N1592">
        <v>0</v>
      </c>
      <c r="O1592">
        <v>0</v>
      </c>
      <c r="P1592">
        <v>10660000</v>
      </c>
      <c r="Q1592">
        <v>0.23132309333703449</v>
      </c>
    </row>
    <row r="1593" spans="1:17" x14ac:dyDescent="0.25">
      <c r="A1593" t="str">
        <f t="shared" ca="1" si="24"/>
        <v>NORTE_DE_SANTANDER;SAN JOSÉ DE CÚCUTA;NATURAL</v>
      </c>
      <c r="B1593" t="str">
        <f ca="1">+IFERROR(_xlfn.XLOOKUP(C1593,DIVIPOLA!G:G,DIVIPOLA!F:F),C1593)</f>
        <v>NORTE_DE_SANTANDER</v>
      </c>
      <c r="C1593" t="s">
        <v>1186</v>
      </c>
      <c r="D1593" t="s">
        <v>260</v>
      </c>
      <c r="E1593" t="s">
        <v>338</v>
      </c>
      <c r="F1593">
        <v>31</v>
      </c>
      <c r="G1593">
        <v>11.313868613138689</v>
      </c>
      <c r="H1593">
        <v>0</v>
      </c>
      <c r="I1593">
        <v>0</v>
      </c>
      <c r="J1593">
        <v>53</v>
      </c>
      <c r="K1593">
        <v>91</v>
      </c>
      <c r="L1593">
        <v>22</v>
      </c>
      <c r="M1593">
        <v>14</v>
      </c>
      <c r="N1593">
        <v>31</v>
      </c>
      <c r="O1593">
        <v>21</v>
      </c>
      <c r="P1593">
        <v>94040700</v>
      </c>
      <c r="Q1593">
        <v>2.040692835232651</v>
      </c>
    </row>
    <row r="1594" spans="1:17" x14ac:dyDescent="0.25">
      <c r="A1594" t="str">
        <f t="shared" ca="1" si="24"/>
        <v>PUTUMAYO;MOCOA;NATURAL</v>
      </c>
      <c r="B1594" t="str">
        <f ca="1">+IFERROR(_xlfn.XLOOKUP(C1594,DIVIPOLA!G:G,DIVIPOLA!F:F),C1594)</f>
        <v>PUTUMAYO</v>
      </c>
      <c r="C1594" t="s">
        <v>36</v>
      </c>
      <c r="D1594" t="s">
        <v>264</v>
      </c>
      <c r="E1594" t="s">
        <v>338</v>
      </c>
      <c r="F1594">
        <v>1</v>
      </c>
      <c r="G1594">
        <v>7.1428571428571423</v>
      </c>
      <c r="H1594">
        <v>0</v>
      </c>
      <c r="I1594">
        <v>0</v>
      </c>
      <c r="J1594">
        <v>1</v>
      </c>
      <c r="K1594">
        <v>7</v>
      </c>
      <c r="L1594">
        <v>0</v>
      </c>
      <c r="M1594">
        <v>0</v>
      </c>
      <c r="N1594">
        <v>1</v>
      </c>
      <c r="O1594">
        <v>0</v>
      </c>
      <c r="P1594">
        <v>4225000</v>
      </c>
      <c r="Q1594">
        <v>3.2895985424548</v>
      </c>
    </row>
    <row r="1595" spans="1:17" x14ac:dyDescent="0.25">
      <c r="A1595" t="str">
        <f t="shared" ca="1" si="24"/>
        <v>PUTUMAYO;PUERTO ASÍS;NATURAL</v>
      </c>
      <c r="B1595" t="str">
        <f ca="1">+IFERROR(_xlfn.XLOOKUP(C1595,DIVIPOLA!G:G,DIVIPOLA!F:F),C1595)</f>
        <v>PUTUMAYO</v>
      </c>
      <c r="C1595" t="s">
        <v>36</v>
      </c>
      <c r="D1595" t="s">
        <v>266</v>
      </c>
      <c r="E1595" t="s">
        <v>338</v>
      </c>
      <c r="F1595">
        <v>1</v>
      </c>
      <c r="G1595">
        <v>7.1428571428571423</v>
      </c>
      <c r="H1595">
        <v>0</v>
      </c>
      <c r="I1595">
        <v>0</v>
      </c>
      <c r="J1595">
        <v>0</v>
      </c>
      <c r="K1595">
        <v>2</v>
      </c>
      <c r="L1595">
        <v>0</v>
      </c>
      <c r="M1595">
        <v>0</v>
      </c>
      <c r="N1595">
        <v>0</v>
      </c>
      <c r="O1595">
        <v>1</v>
      </c>
      <c r="P1595">
        <v>1494675</v>
      </c>
      <c r="Q1595">
        <v>1.163758745903817</v>
      </c>
    </row>
    <row r="1596" spans="1:17" x14ac:dyDescent="0.25">
      <c r="A1596" t="str">
        <f t="shared" ca="1" si="24"/>
        <v>PUTUMAYO;VALLE DEL GUAMUEZ;NATURAL</v>
      </c>
      <c r="B1596" t="str">
        <f ca="1">+IFERROR(_xlfn.XLOOKUP(C1596,DIVIPOLA!G:G,DIVIPOLA!F:F),C1596)</f>
        <v>PUTUMAYO</v>
      </c>
      <c r="C1596" t="s">
        <v>36</v>
      </c>
      <c r="D1596" t="s">
        <v>268</v>
      </c>
      <c r="E1596" t="s">
        <v>338</v>
      </c>
      <c r="F1596">
        <v>1</v>
      </c>
      <c r="G1596">
        <v>7.1428571428571423</v>
      </c>
      <c r="H1596">
        <v>0</v>
      </c>
      <c r="I1596">
        <v>0</v>
      </c>
      <c r="J1596">
        <v>0</v>
      </c>
      <c r="K1596">
        <v>2</v>
      </c>
      <c r="L1596">
        <v>0</v>
      </c>
      <c r="M1596">
        <v>0</v>
      </c>
      <c r="N1596">
        <v>0</v>
      </c>
      <c r="O1596">
        <v>0</v>
      </c>
      <c r="P1596">
        <v>1040000</v>
      </c>
      <c r="Q1596">
        <v>0.8097473335273353</v>
      </c>
    </row>
    <row r="1597" spans="1:17" x14ac:dyDescent="0.25">
      <c r="A1597" t="str">
        <f t="shared" ca="1" si="24"/>
        <v>QUINDÍO;ARMENIA;NATURAL</v>
      </c>
      <c r="B1597" t="str">
        <f ca="1">+IFERROR(_xlfn.XLOOKUP(C1597,DIVIPOLA!G:G,DIVIPOLA!F:F),C1597)</f>
        <v>QUINDÍO</v>
      </c>
      <c r="C1597" t="s">
        <v>37</v>
      </c>
      <c r="D1597" t="s">
        <v>51</v>
      </c>
      <c r="E1597" t="s">
        <v>338</v>
      </c>
      <c r="F1597">
        <v>8</v>
      </c>
      <c r="G1597">
        <v>8.2474226804123703</v>
      </c>
      <c r="H1597">
        <v>0</v>
      </c>
      <c r="I1597">
        <v>0</v>
      </c>
      <c r="J1597">
        <v>1</v>
      </c>
      <c r="K1597">
        <v>9</v>
      </c>
      <c r="L1597">
        <v>20</v>
      </c>
      <c r="M1597">
        <v>12</v>
      </c>
      <c r="N1597">
        <v>14</v>
      </c>
      <c r="O1597">
        <v>1</v>
      </c>
      <c r="P1597">
        <v>18289050</v>
      </c>
      <c r="Q1597">
        <v>0.29996232480876162</v>
      </c>
    </row>
    <row r="1598" spans="1:17" x14ac:dyDescent="0.25">
      <c r="A1598" t="str">
        <f t="shared" ca="1" si="24"/>
        <v>QUINDÍO;CALARCÁ;NATURAL</v>
      </c>
      <c r="B1598" t="str">
        <f ca="1">+IFERROR(_xlfn.XLOOKUP(C1598,DIVIPOLA!G:G,DIVIPOLA!F:F),C1598)</f>
        <v>QUINDÍO</v>
      </c>
      <c r="C1598" t="s">
        <v>37</v>
      </c>
      <c r="D1598" t="s">
        <v>269</v>
      </c>
      <c r="E1598" t="s">
        <v>338</v>
      </c>
      <c r="F1598">
        <v>1</v>
      </c>
      <c r="G1598">
        <v>1.0309278350515461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2</v>
      </c>
      <c r="P1598">
        <v>650000</v>
      </c>
      <c r="Q1598">
        <v>1.066077850548252E-2</v>
      </c>
    </row>
    <row r="1599" spans="1:17" x14ac:dyDescent="0.25">
      <c r="A1599" t="str">
        <f t="shared" ca="1" si="24"/>
        <v>QUINDÍO;MONTENEGRO;NATURAL</v>
      </c>
      <c r="B1599" t="str">
        <f ca="1">+IFERROR(_xlfn.XLOOKUP(C1599,DIVIPOLA!G:G,DIVIPOLA!F:F),C1599)</f>
        <v>QUINDÍO</v>
      </c>
      <c r="C1599" t="s">
        <v>37</v>
      </c>
      <c r="D1599" t="s">
        <v>272</v>
      </c>
      <c r="E1599" t="s">
        <v>338</v>
      </c>
      <c r="F1599">
        <v>1</v>
      </c>
      <c r="G1599">
        <v>1.0309278350515461</v>
      </c>
      <c r="H1599">
        <v>0</v>
      </c>
      <c r="I1599">
        <v>0</v>
      </c>
      <c r="J1599">
        <v>0</v>
      </c>
      <c r="K1599">
        <v>0</v>
      </c>
      <c r="L1599">
        <v>2</v>
      </c>
      <c r="M1599">
        <v>0</v>
      </c>
      <c r="N1599">
        <v>0</v>
      </c>
      <c r="O1599">
        <v>2</v>
      </c>
      <c r="P1599">
        <v>1281150</v>
      </c>
      <c r="Q1599">
        <v>2.101239443430605E-2</v>
      </c>
    </row>
    <row r="1600" spans="1:17" x14ac:dyDescent="0.25">
      <c r="A1600" t="str">
        <f t="shared" ca="1" si="24"/>
        <v>QUINDÍO;PIJAO;NATURAL</v>
      </c>
      <c r="B1600" t="str">
        <f ca="1">+IFERROR(_xlfn.XLOOKUP(C1600,DIVIPOLA!G:G,DIVIPOLA!F:F),C1600)</f>
        <v>QUINDÍO</v>
      </c>
      <c r="C1600" t="s">
        <v>37</v>
      </c>
      <c r="D1600" t="s">
        <v>273</v>
      </c>
      <c r="E1600" t="s">
        <v>338</v>
      </c>
      <c r="F1600">
        <v>1</v>
      </c>
      <c r="G1600">
        <v>1.0309278350515461</v>
      </c>
      <c r="H1600">
        <v>0</v>
      </c>
      <c r="I1600">
        <v>0</v>
      </c>
      <c r="J1600">
        <v>0</v>
      </c>
      <c r="K1600">
        <v>0</v>
      </c>
      <c r="L1600">
        <v>3</v>
      </c>
      <c r="M1600">
        <v>0</v>
      </c>
      <c r="N1600">
        <v>3</v>
      </c>
      <c r="O1600">
        <v>0</v>
      </c>
      <c r="P1600">
        <v>1365000</v>
      </c>
      <c r="Q1600">
        <v>2.2387634861513291E-2</v>
      </c>
    </row>
    <row r="1601" spans="1:17" x14ac:dyDescent="0.25">
      <c r="A1601" t="str">
        <f t="shared" ca="1" si="24"/>
        <v>RISARALDA;DOSQUEBRADAS;NATURAL</v>
      </c>
      <c r="B1601" t="str">
        <f ca="1">+IFERROR(_xlfn.XLOOKUP(C1601,DIVIPOLA!G:G,DIVIPOLA!F:F),C1601)</f>
        <v>RISARALDA</v>
      </c>
      <c r="C1601" t="s">
        <v>38</v>
      </c>
      <c r="D1601" t="s">
        <v>275</v>
      </c>
      <c r="E1601" t="s">
        <v>338</v>
      </c>
      <c r="F1601">
        <v>3</v>
      </c>
      <c r="G1601">
        <v>1.4563106796116509</v>
      </c>
      <c r="H1601">
        <v>0</v>
      </c>
      <c r="I1601">
        <v>3</v>
      </c>
      <c r="J1601">
        <v>0</v>
      </c>
      <c r="K1601">
        <v>3</v>
      </c>
      <c r="L1601">
        <v>0</v>
      </c>
      <c r="M1601">
        <v>0</v>
      </c>
      <c r="N1601">
        <v>0</v>
      </c>
      <c r="O1601">
        <v>0</v>
      </c>
      <c r="P1601">
        <v>3475550</v>
      </c>
      <c r="Q1601">
        <v>2.9309915659032109E-2</v>
      </c>
    </row>
    <row r="1602" spans="1:17" x14ac:dyDescent="0.25">
      <c r="A1602" t="str">
        <f t="shared" ca="1" si="24"/>
        <v>RISARALDA;PEREIRA;NATURAL</v>
      </c>
      <c r="B1602" t="str">
        <f ca="1">+IFERROR(_xlfn.XLOOKUP(C1602,DIVIPOLA!G:G,DIVIPOLA!F:F),C1602)</f>
        <v>RISARALDA</v>
      </c>
      <c r="C1602" t="s">
        <v>38</v>
      </c>
      <c r="D1602" t="s">
        <v>277</v>
      </c>
      <c r="E1602" t="s">
        <v>338</v>
      </c>
      <c r="F1602">
        <v>15</v>
      </c>
      <c r="G1602">
        <v>7.2815533980582519</v>
      </c>
      <c r="H1602">
        <v>0</v>
      </c>
      <c r="I1602">
        <v>8</v>
      </c>
      <c r="J1602">
        <v>13</v>
      </c>
      <c r="K1602">
        <v>59</v>
      </c>
      <c r="L1602">
        <v>35</v>
      </c>
      <c r="M1602">
        <v>21</v>
      </c>
      <c r="N1602">
        <v>10</v>
      </c>
      <c r="O1602">
        <v>2</v>
      </c>
      <c r="P1602">
        <v>61357400</v>
      </c>
      <c r="Q1602">
        <v>0.51743759090143915</v>
      </c>
    </row>
    <row r="1603" spans="1:17" x14ac:dyDescent="0.25">
      <c r="A1603" t="str">
        <f t="shared" ref="A1603:A1666" ca="1" si="25">B1603&amp;";"&amp;D1603&amp;";"&amp;E1603</f>
        <v>RISARALDA;SANTA ROSA DE CABAL;NATURAL</v>
      </c>
      <c r="B1603" t="str">
        <f ca="1">+IFERROR(_xlfn.XLOOKUP(C1603,DIVIPOLA!G:G,DIVIPOLA!F:F),C1603)</f>
        <v>RISARALDA</v>
      </c>
      <c r="C1603" t="s">
        <v>38</v>
      </c>
      <c r="D1603" t="s">
        <v>278</v>
      </c>
      <c r="E1603" t="s">
        <v>338</v>
      </c>
      <c r="F1603">
        <v>1</v>
      </c>
      <c r="G1603">
        <v>0.48543689320388339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1</v>
      </c>
      <c r="O1603">
        <v>0</v>
      </c>
      <c r="P1603">
        <v>195000</v>
      </c>
      <c r="Q1603">
        <v>1.644468804509002E-3</v>
      </c>
    </row>
    <row r="1604" spans="1:17" x14ac:dyDescent="0.25">
      <c r="A1604" t="str">
        <f t="shared" ca="1" si="25"/>
        <v>SANTANDER;BUCARAMANGA;NATURAL</v>
      </c>
      <c r="B1604" t="str">
        <f ca="1">+IFERROR(_xlfn.XLOOKUP(C1604,DIVIPOLA!G:G,DIVIPOLA!F:F),C1604)</f>
        <v>SANTANDER</v>
      </c>
      <c r="C1604" t="s">
        <v>39</v>
      </c>
      <c r="D1604" t="s">
        <v>283</v>
      </c>
      <c r="E1604" t="s">
        <v>338</v>
      </c>
      <c r="F1604">
        <v>25</v>
      </c>
      <c r="G1604">
        <v>6.1425061425061429</v>
      </c>
      <c r="H1604">
        <v>0</v>
      </c>
      <c r="I1604">
        <v>0</v>
      </c>
      <c r="J1604">
        <v>164</v>
      </c>
      <c r="K1604">
        <v>107</v>
      </c>
      <c r="L1604">
        <v>29</v>
      </c>
      <c r="M1604">
        <v>27</v>
      </c>
      <c r="N1604">
        <v>26</v>
      </c>
      <c r="O1604">
        <v>27</v>
      </c>
      <c r="P1604">
        <v>153805925</v>
      </c>
      <c r="Q1604">
        <v>0.76846670392770544</v>
      </c>
    </row>
    <row r="1605" spans="1:17" x14ac:dyDescent="0.25">
      <c r="A1605" t="str">
        <f t="shared" ca="1" si="25"/>
        <v>SANTANDER;FLORIDABLANCA;NATURAL</v>
      </c>
      <c r="B1605" t="str">
        <f ca="1">+IFERROR(_xlfn.XLOOKUP(C1605,DIVIPOLA!G:G,DIVIPOLA!F:F),C1605)</f>
        <v>SANTANDER</v>
      </c>
      <c r="C1605" t="s">
        <v>39</v>
      </c>
      <c r="D1605" t="s">
        <v>284</v>
      </c>
      <c r="E1605" t="s">
        <v>338</v>
      </c>
      <c r="F1605">
        <v>5</v>
      </c>
      <c r="G1605">
        <v>1.228501228501228</v>
      </c>
      <c r="H1605">
        <v>0</v>
      </c>
      <c r="I1605">
        <v>0</v>
      </c>
      <c r="J1605">
        <v>3</v>
      </c>
      <c r="K1605">
        <v>15</v>
      </c>
      <c r="L1605">
        <v>3</v>
      </c>
      <c r="M1605">
        <v>4</v>
      </c>
      <c r="N1605">
        <v>6</v>
      </c>
      <c r="O1605">
        <v>0</v>
      </c>
      <c r="P1605">
        <v>12517050</v>
      </c>
      <c r="Q1605">
        <v>6.2539438297960798E-2</v>
      </c>
    </row>
    <row r="1606" spans="1:17" x14ac:dyDescent="0.25">
      <c r="A1606" t="str">
        <f t="shared" ca="1" si="25"/>
        <v>SANTANDER;GIRÓN;NATURAL</v>
      </c>
      <c r="B1606" t="str">
        <f ca="1">+IFERROR(_xlfn.XLOOKUP(C1606,DIVIPOLA!G:G,DIVIPOLA!F:F),C1606)</f>
        <v>SANTANDER</v>
      </c>
      <c r="C1606" t="s">
        <v>39</v>
      </c>
      <c r="D1606" t="s">
        <v>285</v>
      </c>
      <c r="E1606" t="s">
        <v>338</v>
      </c>
      <c r="F1606">
        <v>5</v>
      </c>
      <c r="G1606">
        <v>1.228501228501228</v>
      </c>
      <c r="H1606">
        <v>0</v>
      </c>
      <c r="I1606">
        <v>0</v>
      </c>
      <c r="J1606">
        <v>5</v>
      </c>
      <c r="K1606">
        <v>6</v>
      </c>
      <c r="L1606">
        <v>5</v>
      </c>
      <c r="M1606">
        <v>20</v>
      </c>
      <c r="N1606">
        <v>21</v>
      </c>
      <c r="O1606">
        <v>22</v>
      </c>
      <c r="P1606">
        <v>25612600</v>
      </c>
      <c r="Q1606">
        <v>0.1279692593183179</v>
      </c>
    </row>
    <row r="1607" spans="1:17" x14ac:dyDescent="0.25">
      <c r="A1607" t="str">
        <f t="shared" ca="1" si="25"/>
        <v>SANTANDER;LEBRIJA;NATURAL</v>
      </c>
      <c r="B1607" t="str">
        <f ca="1">+IFERROR(_xlfn.XLOOKUP(C1607,DIVIPOLA!G:G,DIVIPOLA!F:F),C1607)</f>
        <v>SANTANDER</v>
      </c>
      <c r="C1607" t="s">
        <v>39</v>
      </c>
      <c r="D1607" t="s">
        <v>286</v>
      </c>
      <c r="E1607" t="s">
        <v>338</v>
      </c>
      <c r="F1607">
        <v>1</v>
      </c>
      <c r="G1607">
        <v>0.24570024570024571</v>
      </c>
      <c r="H1607">
        <v>0</v>
      </c>
      <c r="I1607">
        <v>0</v>
      </c>
      <c r="J1607">
        <v>8</v>
      </c>
      <c r="K1607">
        <v>8</v>
      </c>
      <c r="L1607">
        <v>2</v>
      </c>
      <c r="M1607">
        <v>4</v>
      </c>
      <c r="N1607">
        <v>2</v>
      </c>
      <c r="O1607">
        <v>0</v>
      </c>
      <c r="P1607">
        <v>10676250</v>
      </c>
      <c r="Q1607">
        <v>5.3342175522875103E-2</v>
      </c>
    </row>
    <row r="1608" spans="1:17" x14ac:dyDescent="0.25">
      <c r="A1608" t="str">
        <f t="shared" ca="1" si="25"/>
        <v>SANTANDER;PIEDECUESTA;NATURAL</v>
      </c>
      <c r="B1608" t="str">
        <f ca="1">+IFERROR(_xlfn.XLOOKUP(C1608,DIVIPOLA!G:G,DIVIPOLA!F:F),C1608)</f>
        <v>SANTANDER</v>
      </c>
      <c r="C1608" t="s">
        <v>39</v>
      </c>
      <c r="D1608" t="s">
        <v>289</v>
      </c>
      <c r="E1608" t="s">
        <v>338</v>
      </c>
      <c r="F1608">
        <v>2</v>
      </c>
      <c r="G1608">
        <v>0.49140049140049141</v>
      </c>
      <c r="H1608">
        <v>0</v>
      </c>
      <c r="I1608">
        <v>0</v>
      </c>
      <c r="J1608">
        <v>0</v>
      </c>
      <c r="K1608">
        <v>0</v>
      </c>
      <c r="L1608">
        <v>1</v>
      </c>
      <c r="M1608">
        <v>1</v>
      </c>
      <c r="N1608">
        <v>0</v>
      </c>
      <c r="O1608">
        <v>0</v>
      </c>
      <c r="P1608">
        <v>650000</v>
      </c>
      <c r="Q1608">
        <v>3.2476210364003112E-3</v>
      </c>
    </row>
    <row r="1609" spans="1:17" x14ac:dyDescent="0.25">
      <c r="A1609" t="str">
        <f t="shared" ca="1" si="25"/>
        <v>SANTANDER;SAN GIL;NATURAL</v>
      </c>
      <c r="B1609" t="str">
        <f ca="1">+IFERROR(_xlfn.XLOOKUP(C1609,DIVIPOLA!G:G,DIVIPOLA!F:F),C1609)</f>
        <v>SANTANDER</v>
      </c>
      <c r="C1609" t="s">
        <v>39</v>
      </c>
      <c r="D1609" t="s">
        <v>292</v>
      </c>
      <c r="E1609" t="s">
        <v>338</v>
      </c>
      <c r="F1609">
        <v>1</v>
      </c>
      <c r="G1609">
        <v>0.24570024570024571</v>
      </c>
      <c r="H1609">
        <v>0</v>
      </c>
      <c r="I1609">
        <v>0</v>
      </c>
      <c r="J1609">
        <v>17</v>
      </c>
      <c r="K1609">
        <v>2</v>
      </c>
      <c r="L1609">
        <v>0</v>
      </c>
      <c r="M1609">
        <v>4</v>
      </c>
      <c r="N1609">
        <v>2</v>
      </c>
      <c r="O1609">
        <v>1</v>
      </c>
      <c r="P1609">
        <v>10130250</v>
      </c>
      <c r="Q1609">
        <v>5.0614173852298841E-2</v>
      </c>
    </row>
    <row r="1610" spans="1:17" x14ac:dyDescent="0.25">
      <c r="A1610" t="str">
        <f t="shared" ca="1" si="25"/>
        <v>SANTANDER;SAN VICENTE DE CHUCURÍ;NATURAL</v>
      </c>
      <c r="B1610" t="str">
        <f ca="1">+IFERROR(_xlfn.XLOOKUP(C1610,DIVIPOLA!G:G,DIVIPOLA!F:F),C1610)</f>
        <v>SANTANDER</v>
      </c>
      <c r="C1610" t="s">
        <v>39</v>
      </c>
      <c r="D1610" t="s">
        <v>293</v>
      </c>
      <c r="E1610" t="s">
        <v>338</v>
      </c>
      <c r="F1610">
        <v>1</v>
      </c>
      <c r="G1610">
        <v>0.24570024570024571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1</v>
      </c>
      <c r="O1610">
        <v>0</v>
      </c>
      <c r="P1610">
        <v>195000</v>
      </c>
      <c r="Q1610">
        <v>9.7428631092009326E-4</v>
      </c>
    </row>
    <row r="1611" spans="1:17" x14ac:dyDescent="0.25">
      <c r="A1611" t="str">
        <f t="shared" ca="1" si="25"/>
        <v>SANTANDER;VÉLEZ;NATURAL</v>
      </c>
      <c r="B1611" t="str">
        <f ca="1">+IFERROR(_xlfn.XLOOKUP(C1611,DIVIPOLA!G:G,DIVIPOLA!F:F),C1611)</f>
        <v>SANTANDER</v>
      </c>
      <c r="C1611" t="s">
        <v>39</v>
      </c>
      <c r="D1611" t="s">
        <v>295</v>
      </c>
      <c r="E1611" t="s">
        <v>338</v>
      </c>
      <c r="F1611">
        <v>1</v>
      </c>
      <c r="G1611">
        <v>0.24570024570024571</v>
      </c>
      <c r="H1611">
        <v>0</v>
      </c>
      <c r="I1611">
        <v>0</v>
      </c>
      <c r="J1611">
        <v>4</v>
      </c>
      <c r="K1611">
        <v>0</v>
      </c>
      <c r="L1611">
        <v>0</v>
      </c>
      <c r="M1611">
        <v>6</v>
      </c>
      <c r="N1611">
        <v>0</v>
      </c>
      <c r="O1611">
        <v>0</v>
      </c>
      <c r="P1611">
        <v>4048200</v>
      </c>
      <c r="Q1611">
        <v>2.0226183814701142E-2</v>
      </c>
    </row>
    <row r="1612" spans="1:17" x14ac:dyDescent="0.25">
      <c r="A1612" t="str">
        <f t="shared" ca="1" si="25"/>
        <v>SUCRE;SINCELEJO;NATURAL</v>
      </c>
      <c r="B1612" t="str">
        <f ca="1">+IFERROR(_xlfn.XLOOKUP(C1612,DIVIPOLA!G:G,DIVIPOLA!F:F),C1612)</f>
        <v>SUCRE</v>
      </c>
      <c r="C1612" t="s">
        <v>40</v>
      </c>
      <c r="D1612" t="s">
        <v>300</v>
      </c>
      <c r="E1612" t="s">
        <v>338</v>
      </c>
      <c r="F1612">
        <v>6</v>
      </c>
      <c r="G1612">
        <v>21.428571428571431</v>
      </c>
      <c r="H1612">
        <v>0</v>
      </c>
      <c r="I1612">
        <v>0</v>
      </c>
      <c r="J1612">
        <v>3</v>
      </c>
      <c r="K1612">
        <v>26</v>
      </c>
      <c r="L1612">
        <v>2</v>
      </c>
      <c r="M1612">
        <v>7</v>
      </c>
      <c r="N1612">
        <v>1</v>
      </c>
      <c r="O1612">
        <v>12</v>
      </c>
      <c r="P1612">
        <v>22232600</v>
      </c>
      <c r="Q1612">
        <v>4.0631617085853948</v>
      </c>
    </row>
    <row r="1613" spans="1:17" x14ac:dyDescent="0.25">
      <c r="A1613" t="str">
        <f t="shared" ca="1" si="25"/>
        <v>TOLIMA;IBAGUÉ;NATURAL</v>
      </c>
      <c r="B1613" t="str">
        <f ca="1">+IFERROR(_xlfn.XLOOKUP(C1613,DIVIPOLA!G:G,DIVIPOLA!F:F),C1613)</f>
        <v>TOLIMA</v>
      </c>
      <c r="C1613" t="s">
        <v>41</v>
      </c>
      <c r="D1613" t="s">
        <v>304</v>
      </c>
      <c r="E1613" t="s">
        <v>338</v>
      </c>
      <c r="F1613">
        <v>13</v>
      </c>
      <c r="G1613">
        <v>8.3333333333333321</v>
      </c>
      <c r="H1613">
        <v>0</v>
      </c>
      <c r="I1613">
        <v>0</v>
      </c>
      <c r="J1613">
        <v>41</v>
      </c>
      <c r="K1613">
        <v>42</v>
      </c>
      <c r="L1613">
        <v>50</v>
      </c>
      <c r="M1613">
        <v>13</v>
      </c>
      <c r="N1613">
        <v>97</v>
      </c>
      <c r="O1613">
        <v>8</v>
      </c>
      <c r="P1613">
        <v>78514150</v>
      </c>
      <c r="Q1613">
        <v>1.876978364891736</v>
      </c>
    </row>
    <row r="1614" spans="1:17" x14ac:dyDescent="0.25">
      <c r="A1614" t="str">
        <f t="shared" ca="1" si="25"/>
        <v>TOLIMA;MELGAR;NATURAL</v>
      </c>
      <c r="B1614" t="str">
        <f ca="1">+IFERROR(_xlfn.XLOOKUP(C1614,DIVIPOLA!G:G,DIVIPOLA!F:F),C1614)</f>
        <v>TOLIMA</v>
      </c>
      <c r="C1614" t="s">
        <v>41</v>
      </c>
      <c r="D1614" t="s">
        <v>305</v>
      </c>
      <c r="E1614" t="s">
        <v>338</v>
      </c>
      <c r="F1614">
        <v>1</v>
      </c>
      <c r="G1614">
        <v>0.64102564102564097</v>
      </c>
      <c r="H1614">
        <v>0</v>
      </c>
      <c r="I1614">
        <v>0</v>
      </c>
      <c r="J1614">
        <v>1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390000</v>
      </c>
      <c r="Q1614">
        <v>9.3234348497408057E-3</v>
      </c>
    </row>
    <row r="1615" spans="1:17" x14ac:dyDescent="0.25">
      <c r="A1615" t="str">
        <f t="shared" ca="1" si="25"/>
        <v>VALLE_DEL_CAUCA;CAICEDONIA;NATURAL</v>
      </c>
      <c r="B1615" t="str">
        <f ca="1">+IFERROR(_xlfn.XLOOKUP(C1615,DIVIPOLA!G:G,DIVIPOLA!F:F),C1615)</f>
        <v>VALLE_DEL_CAUCA</v>
      </c>
      <c r="C1615" t="s">
        <v>1190</v>
      </c>
      <c r="D1615" t="s">
        <v>314</v>
      </c>
      <c r="E1615" t="s">
        <v>338</v>
      </c>
      <c r="F1615">
        <v>1</v>
      </c>
      <c r="G1615">
        <v>0.13386880856760369</v>
      </c>
      <c r="H1615">
        <v>0</v>
      </c>
      <c r="I1615">
        <v>0</v>
      </c>
      <c r="J1615">
        <v>2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780000</v>
      </c>
      <c r="Q1615">
        <v>1.718012857278938E-3</v>
      </c>
    </row>
    <row r="1616" spans="1:17" x14ac:dyDescent="0.25">
      <c r="A1616" t="str">
        <f t="shared" ca="1" si="25"/>
        <v>VALLE_DEL_CAUCA;CARTAGO;NATURAL</v>
      </c>
      <c r="B1616" t="str">
        <f ca="1">+IFERROR(_xlfn.XLOOKUP(C1616,DIVIPOLA!G:G,DIVIPOLA!F:F),C1616)</f>
        <v>VALLE_DEL_CAUCA</v>
      </c>
      <c r="C1616" t="s">
        <v>1190</v>
      </c>
      <c r="D1616" t="s">
        <v>316</v>
      </c>
      <c r="E1616" t="s">
        <v>338</v>
      </c>
      <c r="F1616">
        <v>1</v>
      </c>
      <c r="G1616">
        <v>0.13386880856760369</v>
      </c>
      <c r="H1616">
        <v>0</v>
      </c>
      <c r="I1616">
        <v>0</v>
      </c>
      <c r="J1616">
        <v>0</v>
      </c>
      <c r="K1616">
        <v>10</v>
      </c>
      <c r="L1616">
        <v>0</v>
      </c>
      <c r="M1616">
        <v>0</v>
      </c>
      <c r="N1616">
        <v>5</v>
      </c>
      <c r="O1616">
        <v>0</v>
      </c>
      <c r="P1616">
        <v>6310850</v>
      </c>
      <c r="Q1616">
        <v>1.3900155692767679E-2</v>
      </c>
    </row>
    <row r="1617" spans="1:17" x14ac:dyDescent="0.25">
      <c r="A1617" t="str">
        <f t="shared" ca="1" si="25"/>
        <v>VALLE_DEL_CAUCA;JAMUNDÍ;NATURAL</v>
      </c>
      <c r="B1617" t="str">
        <f ca="1">+IFERROR(_xlfn.XLOOKUP(C1617,DIVIPOLA!G:G,DIVIPOLA!F:F),C1617)</f>
        <v>VALLE_DEL_CAUCA</v>
      </c>
      <c r="C1617" t="s">
        <v>1190</v>
      </c>
      <c r="D1617" t="s">
        <v>321</v>
      </c>
      <c r="E1617" t="s">
        <v>338</v>
      </c>
      <c r="F1617">
        <v>1</v>
      </c>
      <c r="G1617">
        <v>0.13386880856760369</v>
      </c>
      <c r="H1617">
        <v>0</v>
      </c>
      <c r="I1617">
        <v>0</v>
      </c>
      <c r="J1617">
        <v>0</v>
      </c>
      <c r="K1617">
        <v>0</v>
      </c>
      <c r="L1617">
        <v>1</v>
      </c>
      <c r="M1617">
        <v>0</v>
      </c>
      <c r="N1617">
        <v>0</v>
      </c>
      <c r="O1617">
        <v>0</v>
      </c>
      <c r="P1617">
        <v>260000</v>
      </c>
      <c r="Q1617">
        <v>5.7267095242631268E-4</v>
      </c>
    </row>
    <row r="1618" spans="1:17" x14ac:dyDescent="0.25">
      <c r="A1618" t="str">
        <f t="shared" ca="1" si="25"/>
        <v>VALLE_DEL_CAUCA;PALMIRA;NATURAL</v>
      </c>
      <c r="B1618" t="str">
        <f ca="1">+IFERROR(_xlfn.XLOOKUP(C1618,DIVIPOLA!G:G,DIVIPOLA!F:F),C1618)</f>
        <v>VALLE_DEL_CAUCA</v>
      </c>
      <c r="C1618" t="s">
        <v>1190</v>
      </c>
      <c r="D1618" t="s">
        <v>324</v>
      </c>
      <c r="E1618" t="s">
        <v>338</v>
      </c>
      <c r="F1618">
        <v>3</v>
      </c>
      <c r="G1618">
        <v>0.40160642570281119</v>
      </c>
      <c r="H1618">
        <v>0</v>
      </c>
      <c r="I1618">
        <v>0</v>
      </c>
      <c r="J1618">
        <v>2</v>
      </c>
      <c r="K1618">
        <v>0</v>
      </c>
      <c r="L1618">
        <v>0</v>
      </c>
      <c r="M1618">
        <v>25</v>
      </c>
      <c r="N1618">
        <v>1</v>
      </c>
      <c r="O1618">
        <v>0</v>
      </c>
      <c r="P1618">
        <v>10947300</v>
      </c>
      <c r="Q1618">
        <v>2.41123104519099E-2</v>
      </c>
    </row>
    <row r="1619" spans="1:17" x14ac:dyDescent="0.25">
      <c r="A1619" t="str">
        <f t="shared" ca="1" si="25"/>
        <v>VALLE_DEL_CAUCA;ROLDANILLO;NATURAL</v>
      </c>
      <c r="B1619" t="str">
        <f ca="1">+IFERROR(_xlfn.XLOOKUP(C1619,DIVIPOLA!G:G,DIVIPOLA!F:F),C1619)</f>
        <v>VALLE_DEL_CAUCA</v>
      </c>
      <c r="C1619" t="s">
        <v>1190</v>
      </c>
      <c r="D1619" t="s">
        <v>326</v>
      </c>
      <c r="E1619" t="s">
        <v>338</v>
      </c>
      <c r="F1619">
        <v>1</v>
      </c>
      <c r="G1619">
        <v>0.13386880856760369</v>
      </c>
      <c r="H1619">
        <v>0</v>
      </c>
      <c r="I1619">
        <v>0</v>
      </c>
      <c r="J1619">
        <v>6</v>
      </c>
      <c r="K1619">
        <v>2</v>
      </c>
      <c r="L1619">
        <v>0</v>
      </c>
      <c r="M1619">
        <v>0</v>
      </c>
      <c r="N1619">
        <v>0</v>
      </c>
      <c r="O1619">
        <v>0</v>
      </c>
      <c r="P1619">
        <v>3380000</v>
      </c>
      <c r="Q1619">
        <v>7.4447223815420653E-3</v>
      </c>
    </row>
    <row r="1620" spans="1:17" x14ac:dyDescent="0.25">
      <c r="A1620" t="str">
        <f t="shared" ca="1" si="25"/>
        <v>VALLE_DEL_CAUCA;CALI;NATURAL</v>
      </c>
      <c r="B1620" t="str">
        <f ca="1">+IFERROR(_xlfn.XLOOKUP(C1620,DIVIPOLA!G:G,DIVIPOLA!F:F),C1620)</f>
        <v>VALLE_DEL_CAUCA</v>
      </c>
      <c r="C1620" t="s">
        <v>1190</v>
      </c>
      <c r="D1620" t="s">
        <v>1083</v>
      </c>
      <c r="E1620" t="s">
        <v>338</v>
      </c>
      <c r="F1620">
        <v>33</v>
      </c>
      <c r="G1620">
        <v>4.4176706827309236</v>
      </c>
      <c r="H1620">
        <v>0</v>
      </c>
      <c r="I1620">
        <v>0</v>
      </c>
      <c r="J1620">
        <v>65</v>
      </c>
      <c r="K1620">
        <v>48</v>
      </c>
      <c r="L1620">
        <v>56</v>
      </c>
      <c r="M1620">
        <v>20</v>
      </c>
      <c r="N1620">
        <v>13</v>
      </c>
      <c r="O1620">
        <v>22</v>
      </c>
      <c r="P1620">
        <v>84287775</v>
      </c>
      <c r="Q1620">
        <v>0.18565061687363371</v>
      </c>
    </row>
    <row r="1621" spans="1:17" x14ac:dyDescent="0.25">
      <c r="A1621" t="str">
        <f t="shared" ca="1" si="25"/>
        <v>VALLE_DEL_CAUCA;TULUÁ;NATURAL</v>
      </c>
      <c r="B1621" t="str">
        <f ca="1">+IFERROR(_xlfn.XLOOKUP(C1621,DIVIPOLA!G:G,DIVIPOLA!F:F),C1621)</f>
        <v>VALLE_DEL_CAUCA</v>
      </c>
      <c r="C1621" t="s">
        <v>1190</v>
      </c>
      <c r="D1621" t="s">
        <v>328</v>
      </c>
      <c r="E1621" t="s">
        <v>338</v>
      </c>
      <c r="F1621">
        <v>4</v>
      </c>
      <c r="G1621">
        <v>0.53547523427041499</v>
      </c>
      <c r="H1621">
        <v>0</v>
      </c>
      <c r="I1621">
        <v>0</v>
      </c>
      <c r="J1621">
        <v>5</v>
      </c>
      <c r="K1621">
        <v>9</v>
      </c>
      <c r="L1621">
        <v>127</v>
      </c>
      <c r="M1621">
        <v>16</v>
      </c>
      <c r="N1621">
        <v>50</v>
      </c>
      <c r="O1621">
        <v>21</v>
      </c>
      <c r="P1621">
        <v>62465000</v>
      </c>
      <c r="Q1621">
        <v>0.1375841963204216</v>
      </c>
    </row>
    <row r="1622" spans="1:17" x14ac:dyDescent="0.25">
      <c r="A1622" t="str">
        <f t="shared" ca="1" si="25"/>
        <v>VICHADA;CUMARIBO;NATURAL</v>
      </c>
      <c r="B1622" t="str">
        <f ca="1">+IFERROR(_xlfn.XLOOKUP(C1622,DIVIPOLA!G:G,DIVIPOLA!F:F),C1622)</f>
        <v>VICHADA</v>
      </c>
      <c r="C1622" t="s">
        <v>42</v>
      </c>
      <c r="D1622" t="s">
        <v>331</v>
      </c>
      <c r="E1622" t="s">
        <v>338</v>
      </c>
      <c r="F1622">
        <v>1</v>
      </c>
      <c r="G1622">
        <v>100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2</v>
      </c>
      <c r="N1622">
        <v>0</v>
      </c>
      <c r="O1622">
        <v>2</v>
      </c>
      <c r="P1622">
        <v>1430000</v>
      </c>
      <c r="Q1622">
        <v>100</v>
      </c>
    </row>
    <row r="1623" spans="1:17" x14ac:dyDescent="0.25">
      <c r="A1623" t="str">
        <f t="shared" ca="1" si="25"/>
        <v>Total;Total;ACTIVIDADES ARTÍSTICAS, DE ENTRETENIMIENTO Y RECREACIÓN</v>
      </c>
      <c r="B1623" t="str">
        <f ca="1">+IFERROR(_xlfn.XLOOKUP(C1623,DIVIPOLA!G:G,DIVIPOLA!F:F),C1623)</f>
        <v>Total</v>
      </c>
      <c r="C1623" t="s">
        <v>15</v>
      </c>
      <c r="D1623" t="s">
        <v>15</v>
      </c>
      <c r="E1623" t="s">
        <v>339</v>
      </c>
      <c r="F1623">
        <v>77</v>
      </c>
      <c r="G1623">
        <v>100</v>
      </c>
      <c r="H1623">
        <v>9</v>
      </c>
      <c r="I1623">
        <v>14</v>
      </c>
      <c r="J1623">
        <v>3597</v>
      </c>
      <c r="K1623">
        <v>2353</v>
      </c>
      <c r="L1623">
        <v>870</v>
      </c>
      <c r="M1623">
        <v>274</v>
      </c>
      <c r="N1623">
        <v>664</v>
      </c>
      <c r="O1623">
        <v>75</v>
      </c>
      <c r="P1623">
        <v>3197738700</v>
      </c>
      <c r="Q1623">
        <v>100</v>
      </c>
    </row>
    <row r="1624" spans="1:17" x14ac:dyDescent="0.25">
      <c r="A1624" t="str">
        <f t="shared" ca="1" si="25"/>
        <v>Total;Total;ACTIVIDADES DE ATENCIÓN DE LA SALUD HUMANA Y DE ASISTENCIA SOCIAL</v>
      </c>
      <c r="B1624" t="str">
        <f ca="1">+IFERROR(_xlfn.XLOOKUP(C1624,DIVIPOLA!G:G,DIVIPOLA!F:F),C1624)</f>
        <v>Total</v>
      </c>
      <c r="C1624" t="s">
        <v>15</v>
      </c>
      <c r="D1624" t="s">
        <v>15</v>
      </c>
      <c r="E1624" t="s">
        <v>340</v>
      </c>
      <c r="F1624">
        <v>366</v>
      </c>
      <c r="G1624">
        <v>100</v>
      </c>
      <c r="H1624">
        <v>82</v>
      </c>
      <c r="I1624">
        <v>17</v>
      </c>
      <c r="J1624">
        <v>30455</v>
      </c>
      <c r="K1624">
        <v>13089</v>
      </c>
      <c r="L1624">
        <v>11059</v>
      </c>
      <c r="M1624">
        <v>2752</v>
      </c>
      <c r="N1624">
        <v>2025</v>
      </c>
      <c r="O1624">
        <v>481</v>
      </c>
      <c r="P1624">
        <v>23609882075</v>
      </c>
      <c r="Q1624">
        <v>100</v>
      </c>
    </row>
    <row r="1625" spans="1:17" x14ac:dyDescent="0.25">
      <c r="A1625" t="str">
        <f t="shared" ca="1" si="25"/>
        <v>Total;Total;ACTIVIDADES DE LOS HOGARES INDIVIDUALES EN CALIDAD DE EMPLEADORES; ACTIVIDADES NO DIFERENCIADAS DE LOS HOGARES INDIVIDUALES COMO PRODUCTORES DE BIENES Y SERVICIOS PARA USO PROPIO</v>
      </c>
      <c r="B1625" t="str">
        <f ca="1">+IFERROR(_xlfn.XLOOKUP(C1625,DIVIPOLA!G:G,DIVIPOLA!F:F),C1625)</f>
        <v>Total</v>
      </c>
      <c r="C1625" t="s">
        <v>15</v>
      </c>
      <c r="D1625" t="s">
        <v>15</v>
      </c>
      <c r="E1625" t="s">
        <v>341</v>
      </c>
      <c r="F1625">
        <v>13</v>
      </c>
      <c r="G1625">
        <v>100</v>
      </c>
      <c r="H1625">
        <v>0</v>
      </c>
      <c r="I1625">
        <v>0</v>
      </c>
      <c r="J1625">
        <v>0</v>
      </c>
      <c r="K1625">
        <v>1</v>
      </c>
      <c r="L1625">
        <v>23</v>
      </c>
      <c r="M1625">
        <v>15</v>
      </c>
      <c r="N1625">
        <v>5</v>
      </c>
      <c r="O1625">
        <v>3</v>
      </c>
      <c r="P1625">
        <v>14621100</v>
      </c>
      <c r="Q1625">
        <v>100</v>
      </c>
    </row>
    <row r="1626" spans="1:17" x14ac:dyDescent="0.25">
      <c r="A1626" t="str">
        <f t="shared" ca="1" si="25"/>
        <v>Total;Total;ACTIVIDADES DE SERVICIOS ADMINISTRATIVOS Y DE APOYO</v>
      </c>
      <c r="B1626" t="str">
        <f ca="1">+IFERROR(_xlfn.XLOOKUP(C1626,DIVIPOLA!G:G,DIVIPOLA!F:F),C1626)</f>
        <v>Total</v>
      </c>
      <c r="C1626" t="s">
        <v>15</v>
      </c>
      <c r="D1626" t="s">
        <v>15</v>
      </c>
      <c r="E1626" t="s">
        <v>342</v>
      </c>
      <c r="F1626">
        <v>822</v>
      </c>
      <c r="G1626">
        <v>100</v>
      </c>
      <c r="H1626">
        <v>796</v>
      </c>
      <c r="I1626">
        <v>406</v>
      </c>
      <c r="J1626">
        <v>178154</v>
      </c>
      <c r="K1626">
        <v>81439</v>
      </c>
      <c r="L1626">
        <v>113584</v>
      </c>
      <c r="M1626">
        <v>25944</v>
      </c>
      <c r="N1626">
        <v>66966</v>
      </c>
      <c r="O1626">
        <v>13762</v>
      </c>
      <c r="P1626">
        <v>172657048525</v>
      </c>
      <c r="Q1626">
        <v>100</v>
      </c>
    </row>
    <row r="1627" spans="1:17" x14ac:dyDescent="0.25">
      <c r="A1627" t="str">
        <f t="shared" ca="1" si="25"/>
        <v>Total;Total;ACTIVIDADES FINANCIERAS Y DE SEGUROS</v>
      </c>
      <c r="B1627" t="str">
        <f ca="1">+IFERROR(_xlfn.XLOOKUP(C1627,DIVIPOLA!G:G,DIVIPOLA!F:F),C1627)</f>
        <v>Total</v>
      </c>
      <c r="C1627" t="s">
        <v>15</v>
      </c>
      <c r="D1627" t="s">
        <v>15</v>
      </c>
      <c r="E1627" t="s">
        <v>343</v>
      </c>
      <c r="F1627">
        <v>148</v>
      </c>
      <c r="G1627">
        <v>100</v>
      </c>
      <c r="H1627">
        <v>6</v>
      </c>
      <c r="I1627">
        <v>1</v>
      </c>
      <c r="J1627">
        <v>3812</v>
      </c>
      <c r="K1627">
        <v>881</v>
      </c>
      <c r="L1627">
        <v>2445</v>
      </c>
      <c r="M1627">
        <v>345</v>
      </c>
      <c r="N1627">
        <v>850</v>
      </c>
      <c r="O1627">
        <v>156</v>
      </c>
      <c r="P1627">
        <v>2987660650</v>
      </c>
      <c r="Q1627">
        <v>100</v>
      </c>
    </row>
    <row r="1628" spans="1:17" x14ac:dyDescent="0.25">
      <c r="A1628" t="str">
        <f t="shared" ca="1" si="25"/>
        <v>Total;Total;ACTIVIDADES INMOBILIARIAS</v>
      </c>
      <c r="B1628" t="str">
        <f ca="1">+IFERROR(_xlfn.XLOOKUP(C1628,DIVIPOLA!G:G,DIVIPOLA!F:F),C1628)</f>
        <v>Total</v>
      </c>
      <c r="C1628" t="s">
        <v>15</v>
      </c>
      <c r="D1628" t="s">
        <v>15</v>
      </c>
      <c r="E1628" t="s">
        <v>344</v>
      </c>
      <c r="F1628">
        <v>123</v>
      </c>
      <c r="G1628">
        <v>100</v>
      </c>
      <c r="H1628">
        <v>1</v>
      </c>
      <c r="I1628">
        <v>1</v>
      </c>
      <c r="J1628">
        <v>900</v>
      </c>
      <c r="K1628">
        <v>377</v>
      </c>
      <c r="L1628">
        <v>855</v>
      </c>
      <c r="M1628">
        <v>322</v>
      </c>
      <c r="N1628">
        <v>654</v>
      </c>
      <c r="O1628">
        <v>101</v>
      </c>
      <c r="P1628">
        <v>1076803650</v>
      </c>
      <c r="Q1628">
        <v>100</v>
      </c>
    </row>
    <row r="1629" spans="1:17" x14ac:dyDescent="0.25">
      <c r="A1629" t="str">
        <f t="shared" ca="1" si="25"/>
        <v>Total;Total;ACTIVIDADES PROFESIONALES, CIENTÍFICAS Y TÉCNICAS</v>
      </c>
      <c r="B1629" t="str">
        <f ca="1">+IFERROR(_xlfn.XLOOKUP(C1629,DIVIPOLA!G:G,DIVIPOLA!F:F),C1629)</f>
        <v>Total</v>
      </c>
      <c r="C1629" t="s">
        <v>15</v>
      </c>
      <c r="D1629" t="s">
        <v>15</v>
      </c>
      <c r="E1629" t="s">
        <v>345</v>
      </c>
      <c r="F1629">
        <v>1061</v>
      </c>
      <c r="G1629">
        <v>100</v>
      </c>
      <c r="H1629">
        <v>70</v>
      </c>
      <c r="I1629">
        <v>72</v>
      </c>
      <c r="J1629">
        <v>26855</v>
      </c>
      <c r="K1629">
        <v>9946</v>
      </c>
      <c r="L1629">
        <v>13288</v>
      </c>
      <c r="M1629">
        <v>2599</v>
      </c>
      <c r="N1629">
        <v>10329</v>
      </c>
      <c r="O1629">
        <v>1856</v>
      </c>
      <c r="P1629">
        <v>23195488225</v>
      </c>
      <c r="Q1629">
        <v>100</v>
      </c>
    </row>
    <row r="1630" spans="1:17" x14ac:dyDescent="0.25">
      <c r="A1630" t="str">
        <f t="shared" ca="1" si="25"/>
        <v>Total;Total;ADMINISTRACIÓN PÚBLICA Y DEFENSA; PLANES DE SEGURIDAD SOCIAL DE AFILIACIÓN OBLIGATORIA</v>
      </c>
      <c r="B1630" t="str">
        <f ca="1">+IFERROR(_xlfn.XLOOKUP(C1630,DIVIPOLA!G:G,DIVIPOLA!F:F),C1630)</f>
        <v>Total</v>
      </c>
      <c r="C1630" t="s">
        <v>15</v>
      </c>
      <c r="D1630" t="s">
        <v>15</v>
      </c>
      <c r="E1630" t="s">
        <v>346</v>
      </c>
      <c r="F1630">
        <v>8</v>
      </c>
      <c r="G1630">
        <v>100</v>
      </c>
      <c r="H1630">
        <v>3</v>
      </c>
      <c r="I1630">
        <v>10</v>
      </c>
      <c r="J1630">
        <v>1564</v>
      </c>
      <c r="K1630">
        <v>990</v>
      </c>
      <c r="L1630">
        <v>69</v>
      </c>
      <c r="M1630">
        <v>17</v>
      </c>
      <c r="N1630">
        <v>31</v>
      </c>
      <c r="O1630">
        <v>12</v>
      </c>
      <c r="P1630">
        <v>1166527050</v>
      </c>
      <c r="Q1630">
        <v>100</v>
      </c>
    </row>
    <row r="1631" spans="1:17" x14ac:dyDescent="0.25">
      <c r="A1631" t="str">
        <f t="shared" ca="1" si="25"/>
        <v>Total;Total;AGRICULTURA, GANADERÍA, CAZA, SILVICULTURA Y PESCA</v>
      </c>
      <c r="B1631" t="str">
        <f ca="1">+IFERROR(_xlfn.XLOOKUP(C1631,DIVIPOLA!G:G,DIVIPOLA!F:F),C1631)</f>
        <v>Total</v>
      </c>
      <c r="C1631" t="s">
        <v>15</v>
      </c>
      <c r="D1631" t="s">
        <v>15</v>
      </c>
      <c r="E1631" t="s">
        <v>347</v>
      </c>
      <c r="F1631">
        <v>297</v>
      </c>
      <c r="G1631">
        <v>100</v>
      </c>
      <c r="H1631">
        <v>52</v>
      </c>
      <c r="I1631">
        <v>60</v>
      </c>
      <c r="J1631">
        <v>39820</v>
      </c>
      <c r="K1631">
        <v>10952</v>
      </c>
      <c r="L1631">
        <v>8692</v>
      </c>
      <c r="M1631">
        <v>1950</v>
      </c>
      <c r="N1631">
        <v>7432</v>
      </c>
      <c r="O1631">
        <v>1847</v>
      </c>
      <c r="P1631">
        <v>26758806425</v>
      </c>
      <c r="Q1631">
        <v>100</v>
      </c>
    </row>
    <row r="1632" spans="1:17" x14ac:dyDescent="0.25">
      <c r="A1632" t="str">
        <f t="shared" ca="1" si="25"/>
        <v>Total;Total;ALOJAMIENTO Y SERVICIOS DE COMIDA</v>
      </c>
      <c r="B1632" t="str">
        <f ca="1">+IFERROR(_xlfn.XLOOKUP(C1632,DIVIPOLA!G:G,DIVIPOLA!F:F),C1632)</f>
        <v>Total</v>
      </c>
      <c r="C1632" t="s">
        <v>15</v>
      </c>
      <c r="D1632" t="s">
        <v>15</v>
      </c>
      <c r="E1632" t="s">
        <v>348</v>
      </c>
      <c r="F1632">
        <v>463</v>
      </c>
      <c r="G1632">
        <v>100</v>
      </c>
      <c r="H1632">
        <v>40</v>
      </c>
      <c r="I1632">
        <v>27</v>
      </c>
      <c r="J1632">
        <v>16006</v>
      </c>
      <c r="K1632">
        <v>7913</v>
      </c>
      <c r="L1632">
        <v>4304</v>
      </c>
      <c r="M1632">
        <v>1572</v>
      </c>
      <c r="N1632">
        <v>2749</v>
      </c>
      <c r="O1632">
        <v>660</v>
      </c>
      <c r="P1632">
        <v>13121720950</v>
      </c>
      <c r="Q1632">
        <v>100</v>
      </c>
    </row>
    <row r="1633" spans="1:17" x14ac:dyDescent="0.25">
      <c r="A1633" t="str">
        <f t="shared" ca="1" si="25"/>
        <v>Total;Total;COMERCIO AL POR MAYOR Y AL POR MENOR; REPARACIÓN DE VEHÍCULOS AUTOMOTORES Y MOTOCICLETAS</v>
      </c>
      <c r="B1633" t="str">
        <f ca="1">+IFERROR(_xlfn.XLOOKUP(C1633,DIVIPOLA!G:G,DIVIPOLA!F:F),C1633)</f>
        <v>Total</v>
      </c>
      <c r="C1633" t="s">
        <v>15</v>
      </c>
      <c r="D1633" t="s">
        <v>15</v>
      </c>
      <c r="E1633" t="s">
        <v>349</v>
      </c>
      <c r="F1633">
        <v>1837</v>
      </c>
      <c r="G1633">
        <v>100</v>
      </c>
      <c r="H1633">
        <v>189</v>
      </c>
      <c r="I1633">
        <v>237</v>
      </c>
      <c r="J1633">
        <v>60032</v>
      </c>
      <c r="K1633">
        <v>29807</v>
      </c>
      <c r="L1633">
        <v>24796</v>
      </c>
      <c r="M1633">
        <v>7535</v>
      </c>
      <c r="N1633">
        <v>14749</v>
      </c>
      <c r="O1633">
        <v>3998</v>
      </c>
      <c r="P1633">
        <v>53833511875</v>
      </c>
      <c r="Q1633">
        <v>100</v>
      </c>
    </row>
    <row r="1634" spans="1:17" x14ac:dyDescent="0.25">
      <c r="A1634" t="str">
        <f t="shared" ca="1" si="25"/>
        <v>Total;Total;CONSTRUCCIÓN</v>
      </c>
      <c r="B1634" t="str">
        <f ca="1">+IFERROR(_xlfn.XLOOKUP(C1634,DIVIPOLA!G:G,DIVIPOLA!F:F),C1634)</f>
        <v>Total</v>
      </c>
      <c r="C1634" t="s">
        <v>15</v>
      </c>
      <c r="D1634" t="s">
        <v>15</v>
      </c>
      <c r="E1634" t="s">
        <v>350</v>
      </c>
      <c r="F1634">
        <v>640</v>
      </c>
      <c r="G1634">
        <v>100</v>
      </c>
      <c r="H1634">
        <v>58</v>
      </c>
      <c r="I1634">
        <v>41</v>
      </c>
      <c r="J1634">
        <v>12168</v>
      </c>
      <c r="K1634">
        <v>7193</v>
      </c>
      <c r="L1634">
        <v>6289</v>
      </c>
      <c r="M1634">
        <v>1939</v>
      </c>
      <c r="N1634">
        <v>20556</v>
      </c>
      <c r="O1634">
        <v>6230</v>
      </c>
      <c r="P1634">
        <v>17203582175</v>
      </c>
      <c r="Q1634">
        <v>100</v>
      </c>
    </row>
    <row r="1635" spans="1:17" x14ac:dyDescent="0.25">
      <c r="A1635" t="str">
        <f t="shared" ca="1" si="25"/>
        <v>Total;Total;DISTRIBUCIÓN DE AGUA; EVACUACIÓN Y TRATAMIENTO DE AGUAS RESIDUALES, GESTIÓN DE DESECHOS Y ACTIVIDADES DE SANEAMIENTO AMBIENTAL</v>
      </c>
      <c r="B1635" t="str">
        <f ca="1">+IFERROR(_xlfn.XLOOKUP(C1635,DIVIPOLA!G:G,DIVIPOLA!F:F),C1635)</f>
        <v>Total</v>
      </c>
      <c r="C1635" t="s">
        <v>15</v>
      </c>
      <c r="D1635" t="s">
        <v>15</v>
      </c>
      <c r="E1635" t="s">
        <v>351</v>
      </c>
      <c r="F1635">
        <v>41</v>
      </c>
      <c r="G1635">
        <v>100</v>
      </c>
      <c r="H1635">
        <v>12</v>
      </c>
      <c r="I1635">
        <v>13</v>
      </c>
      <c r="J1635">
        <v>2456</v>
      </c>
      <c r="K1635">
        <v>1809</v>
      </c>
      <c r="L1635">
        <v>576</v>
      </c>
      <c r="M1635">
        <v>566</v>
      </c>
      <c r="N1635">
        <v>903</v>
      </c>
      <c r="O1635">
        <v>375</v>
      </c>
      <c r="P1635">
        <v>2632199050</v>
      </c>
      <c r="Q1635">
        <v>100</v>
      </c>
    </row>
    <row r="1636" spans="1:17" x14ac:dyDescent="0.25">
      <c r="A1636" t="str">
        <f t="shared" ca="1" si="25"/>
        <v>Total;Total;EDUCACIÓN</v>
      </c>
      <c r="B1636" t="str">
        <f ca="1">+IFERROR(_xlfn.XLOOKUP(C1636,DIVIPOLA!G:G,DIVIPOLA!F:F),C1636)</f>
        <v>Total</v>
      </c>
      <c r="C1636" t="s">
        <v>15</v>
      </c>
      <c r="D1636" t="s">
        <v>15</v>
      </c>
      <c r="E1636" t="s">
        <v>352</v>
      </c>
      <c r="F1636">
        <v>150</v>
      </c>
      <c r="G1636">
        <v>100</v>
      </c>
      <c r="H1636">
        <v>5</v>
      </c>
      <c r="I1636">
        <v>6</v>
      </c>
      <c r="J1636">
        <v>3664</v>
      </c>
      <c r="K1636">
        <v>2074</v>
      </c>
      <c r="L1636">
        <v>1602</v>
      </c>
      <c r="M1636">
        <v>415</v>
      </c>
      <c r="N1636">
        <v>622</v>
      </c>
      <c r="O1636">
        <v>118</v>
      </c>
      <c r="P1636">
        <v>3271137025</v>
      </c>
      <c r="Q1636">
        <v>100</v>
      </c>
    </row>
    <row r="1637" spans="1:17" x14ac:dyDescent="0.25">
      <c r="A1637" t="str">
        <f t="shared" ca="1" si="25"/>
        <v>Total;Total;EXPLOTACIÓN DE MINAS Y CANTERAS</v>
      </c>
      <c r="B1637" t="str">
        <f ca="1">+IFERROR(_xlfn.XLOOKUP(C1637,DIVIPOLA!G:G,DIVIPOLA!F:F),C1637)</f>
        <v>Total</v>
      </c>
      <c r="C1637" t="s">
        <v>15</v>
      </c>
      <c r="D1637" t="s">
        <v>15</v>
      </c>
      <c r="E1637" t="s">
        <v>353</v>
      </c>
      <c r="F1637">
        <v>34</v>
      </c>
      <c r="G1637">
        <v>100</v>
      </c>
      <c r="H1637">
        <v>8</v>
      </c>
      <c r="I1637">
        <v>7</v>
      </c>
      <c r="J1637">
        <v>2875</v>
      </c>
      <c r="K1637">
        <v>1367</v>
      </c>
      <c r="L1637">
        <v>322</v>
      </c>
      <c r="M1637">
        <v>137</v>
      </c>
      <c r="N1637">
        <v>1447</v>
      </c>
      <c r="O1637">
        <v>517</v>
      </c>
      <c r="P1637">
        <v>2447999450</v>
      </c>
      <c r="Q1637">
        <v>100</v>
      </c>
    </row>
    <row r="1638" spans="1:17" x14ac:dyDescent="0.25">
      <c r="A1638" t="str">
        <f t="shared" ca="1" si="25"/>
        <v>Total;Total;INDUSTRIAS MANUFACTURERAS</v>
      </c>
      <c r="B1638" t="str">
        <f ca="1">+IFERROR(_xlfn.XLOOKUP(C1638,DIVIPOLA!G:G,DIVIPOLA!F:F),C1638)</f>
        <v>Total</v>
      </c>
      <c r="C1638" t="s">
        <v>15</v>
      </c>
      <c r="D1638" t="s">
        <v>15</v>
      </c>
      <c r="E1638" t="s">
        <v>354</v>
      </c>
      <c r="F1638">
        <v>1236</v>
      </c>
      <c r="G1638">
        <v>100</v>
      </c>
      <c r="H1638">
        <v>180</v>
      </c>
      <c r="I1638">
        <v>202</v>
      </c>
      <c r="J1638">
        <v>50801</v>
      </c>
      <c r="K1638">
        <v>19729</v>
      </c>
      <c r="L1638">
        <v>23388</v>
      </c>
      <c r="M1638">
        <v>6734</v>
      </c>
      <c r="N1638">
        <v>18574</v>
      </c>
      <c r="O1638">
        <v>3444</v>
      </c>
      <c r="P1638">
        <v>44661239350</v>
      </c>
      <c r="Q1638">
        <v>100</v>
      </c>
    </row>
    <row r="1639" spans="1:17" x14ac:dyDescent="0.25">
      <c r="A1639" t="str">
        <f t="shared" ca="1" si="25"/>
        <v>Total;Total;INFORMACIÓN Y COMUNICACIONES</v>
      </c>
      <c r="B1639" t="str">
        <f ca="1">+IFERROR(_xlfn.XLOOKUP(C1639,DIVIPOLA!G:G,DIVIPOLA!F:F),C1639)</f>
        <v>Total</v>
      </c>
      <c r="C1639" t="s">
        <v>15</v>
      </c>
      <c r="D1639" t="s">
        <v>15</v>
      </c>
      <c r="E1639" t="s">
        <v>355</v>
      </c>
      <c r="F1639">
        <v>473</v>
      </c>
      <c r="G1639">
        <v>100</v>
      </c>
      <c r="H1639">
        <v>78</v>
      </c>
      <c r="I1639">
        <v>22</v>
      </c>
      <c r="J1639">
        <v>23489</v>
      </c>
      <c r="K1639">
        <v>6872</v>
      </c>
      <c r="L1639">
        <v>4025</v>
      </c>
      <c r="M1639">
        <v>1124</v>
      </c>
      <c r="N1639">
        <v>7882</v>
      </c>
      <c r="O1639">
        <v>1545</v>
      </c>
      <c r="P1639">
        <v>16668395575</v>
      </c>
      <c r="Q1639">
        <v>100</v>
      </c>
    </row>
    <row r="1640" spans="1:17" x14ac:dyDescent="0.25">
      <c r="A1640" t="str">
        <f t="shared" ca="1" si="25"/>
        <v>Total;Total;OTRAS</v>
      </c>
      <c r="B1640" t="str">
        <f ca="1">+IFERROR(_xlfn.XLOOKUP(C1640,DIVIPOLA!G:G,DIVIPOLA!F:F),C1640)</f>
        <v>Total</v>
      </c>
      <c r="C1640" t="s">
        <v>15</v>
      </c>
      <c r="D1640" t="s">
        <v>15</v>
      </c>
      <c r="E1640" t="s">
        <v>356</v>
      </c>
      <c r="F1640">
        <v>26</v>
      </c>
      <c r="G1640">
        <v>100</v>
      </c>
      <c r="H1640">
        <v>0</v>
      </c>
      <c r="I1640">
        <v>0</v>
      </c>
      <c r="J1640">
        <v>1</v>
      </c>
      <c r="K1640">
        <v>14</v>
      </c>
      <c r="L1640">
        <v>11</v>
      </c>
      <c r="M1640">
        <v>54</v>
      </c>
      <c r="N1640">
        <v>0</v>
      </c>
      <c r="O1640">
        <v>3</v>
      </c>
      <c r="P1640">
        <v>33145450</v>
      </c>
      <c r="Q1640">
        <v>100</v>
      </c>
    </row>
    <row r="1641" spans="1:17" x14ac:dyDescent="0.25">
      <c r="A1641" t="str">
        <f t="shared" ca="1" si="25"/>
        <v>Total;Total;OTRAS ACTIVIDADES DE SERVICIOS</v>
      </c>
      <c r="B1641" t="str">
        <f ca="1">+IFERROR(_xlfn.XLOOKUP(C1641,DIVIPOLA!G:G,DIVIPOLA!F:F),C1641)</f>
        <v>Total</v>
      </c>
      <c r="C1641" t="s">
        <v>15</v>
      </c>
      <c r="D1641" t="s">
        <v>15</v>
      </c>
      <c r="E1641" t="s">
        <v>357</v>
      </c>
      <c r="F1641">
        <v>116</v>
      </c>
      <c r="G1641">
        <v>100</v>
      </c>
      <c r="H1641">
        <v>21</v>
      </c>
      <c r="I1641">
        <v>8</v>
      </c>
      <c r="J1641">
        <v>1841</v>
      </c>
      <c r="K1641">
        <v>704</v>
      </c>
      <c r="L1641">
        <v>1700</v>
      </c>
      <c r="M1641">
        <v>400</v>
      </c>
      <c r="N1641">
        <v>1037</v>
      </c>
      <c r="O1641">
        <v>193</v>
      </c>
      <c r="P1641">
        <v>1990125475</v>
      </c>
      <c r="Q1641">
        <v>100</v>
      </c>
    </row>
    <row r="1642" spans="1:17" x14ac:dyDescent="0.25">
      <c r="A1642" t="str">
        <f t="shared" ca="1" si="25"/>
        <v>Total;Total;SUMINISTRO DE ELECTRICIDAD, GAS, VAPOR Y AIRE ACONDICIONADO</v>
      </c>
      <c r="B1642" t="str">
        <f ca="1">+IFERROR(_xlfn.XLOOKUP(C1642,DIVIPOLA!G:G,DIVIPOLA!F:F),C1642)</f>
        <v>Total</v>
      </c>
      <c r="C1642" t="s">
        <v>15</v>
      </c>
      <c r="D1642" t="s">
        <v>15</v>
      </c>
      <c r="E1642" t="s">
        <v>358</v>
      </c>
      <c r="F1642">
        <v>21</v>
      </c>
      <c r="G1642">
        <v>100</v>
      </c>
      <c r="H1642">
        <v>0</v>
      </c>
      <c r="I1642">
        <v>0</v>
      </c>
      <c r="J1642">
        <v>598</v>
      </c>
      <c r="K1642">
        <v>276</v>
      </c>
      <c r="L1642">
        <v>141</v>
      </c>
      <c r="M1642">
        <v>26</v>
      </c>
      <c r="N1642">
        <v>177</v>
      </c>
      <c r="O1642">
        <v>91</v>
      </c>
      <c r="P1642">
        <v>500257875</v>
      </c>
      <c r="Q1642">
        <v>100</v>
      </c>
    </row>
    <row r="1643" spans="1:17" x14ac:dyDescent="0.25">
      <c r="A1643" t="str">
        <f t="shared" ca="1" si="25"/>
        <v>Total;Total;TRANSPORTE Y ALMACENAMIENTO</v>
      </c>
      <c r="B1643" t="str">
        <f ca="1">+IFERROR(_xlfn.XLOOKUP(C1643,DIVIPOLA!G:G,DIVIPOLA!F:F),C1643)</f>
        <v>Total</v>
      </c>
      <c r="C1643" t="s">
        <v>15</v>
      </c>
      <c r="D1643" t="s">
        <v>15</v>
      </c>
      <c r="E1643" t="s">
        <v>359</v>
      </c>
      <c r="F1643">
        <v>412</v>
      </c>
      <c r="G1643">
        <v>100</v>
      </c>
      <c r="H1643">
        <v>44</v>
      </c>
      <c r="I1643">
        <v>26</v>
      </c>
      <c r="J1643">
        <v>29394</v>
      </c>
      <c r="K1643">
        <v>9288</v>
      </c>
      <c r="L1643">
        <v>6794</v>
      </c>
      <c r="M1643">
        <v>1924</v>
      </c>
      <c r="N1643">
        <v>22006</v>
      </c>
      <c r="O1643">
        <v>3807</v>
      </c>
      <c r="P1643">
        <v>24881029225</v>
      </c>
      <c r="Q1643">
        <v>100</v>
      </c>
    </row>
    <row r="1644" spans="1:17" x14ac:dyDescent="0.25">
      <c r="A1644" t="str">
        <f t="shared" ca="1" si="25"/>
        <v>AMAZONAS;Total;ACTIVIDADES ARTÍSTICAS, DE ENTRETENIMIENTO Y RECREACIÓN</v>
      </c>
      <c r="B1644" t="str">
        <f ca="1">+IFERROR(_xlfn.XLOOKUP(C1644,DIVIPOLA!G:G,DIVIPOLA!F:F),C1644)</f>
        <v>AMAZONAS</v>
      </c>
      <c r="C1644" t="s">
        <v>16</v>
      </c>
      <c r="D1644" t="s">
        <v>15</v>
      </c>
      <c r="E1644" t="s">
        <v>339</v>
      </c>
      <c r="F1644">
        <v>1</v>
      </c>
      <c r="G1644">
        <v>1.2987012987012989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8</v>
      </c>
      <c r="N1644">
        <v>0</v>
      </c>
      <c r="O1644">
        <v>0</v>
      </c>
      <c r="P1644">
        <v>3120000</v>
      </c>
      <c r="Q1644">
        <v>9.7568947706702866E-2</v>
      </c>
    </row>
    <row r="1645" spans="1:17" x14ac:dyDescent="0.25">
      <c r="A1645" t="str">
        <f t="shared" ca="1" si="25"/>
        <v>ANTIOQUIA;Total;ACTIVIDADES ARTÍSTICAS, DE ENTRETENIMIENTO Y RECREACIÓN</v>
      </c>
      <c r="B1645" t="str">
        <f ca="1">+IFERROR(_xlfn.XLOOKUP(C1645,DIVIPOLA!G:G,DIVIPOLA!F:F),C1645)</f>
        <v>ANTIOQUIA</v>
      </c>
      <c r="C1645" t="s">
        <v>17</v>
      </c>
      <c r="D1645" t="s">
        <v>15</v>
      </c>
      <c r="E1645" t="s">
        <v>339</v>
      </c>
      <c r="F1645">
        <v>17</v>
      </c>
      <c r="G1645">
        <v>22.077922077922079</v>
      </c>
      <c r="H1645">
        <v>0</v>
      </c>
      <c r="I1645">
        <v>11</v>
      </c>
      <c r="J1645">
        <v>2485</v>
      </c>
      <c r="K1645">
        <v>1809</v>
      </c>
      <c r="L1645">
        <v>225</v>
      </c>
      <c r="M1645">
        <v>74</v>
      </c>
      <c r="N1645">
        <v>30</v>
      </c>
      <c r="O1645">
        <v>9</v>
      </c>
      <c r="P1645">
        <v>2060336525</v>
      </c>
      <c r="Q1645">
        <v>64.431047008312476</v>
      </c>
    </row>
    <row r="1646" spans="1:17" x14ac:dyDescent="0.25">
      <c r="A1646" t="str">
        <f t="shared" ca="1" si="25"/>
        <v>ATLÁNTICO;Total;ACTIVIDADES ARTÍSTICAS, DE ENTRETENIMIENTO Y RECREACIÓN</v>
      </c>
      <c r="B1646" t="str">
        <f ca="1">+IFERROR(_xlfn.XLOOKUP(C1646,DIVIPOLA!G:G,DIVIPOLA!F:F),C1646)</f>
        <v>ATLÁNTICO</v>
      </c>
      <c r="C1646" t="s">
        <v>19</v>
      </c>
      <c r="D1646" t="s">
        <v>15</v>
      </c>
      <c r="E1646" t="s">
        <v>339</v>
      </c>
      <c r="F1646">
        <v>1</v>
      </c>
      <c r="G1646">
        <v>1.2987012987012989</v>
      </c>
      <c r="H1646">
        <v>0</v>
      </c>
      <c r="I1646">
        <v>0</v>
      </c>
      <c r="J1646">
        <v>2</v>
      </c>
      <c r="K1646">
        <v>0</v>
      </c>
      <c r="L1646">
        <v>2</v>
      </c>
      <c r="M1646">
        <v>0</v>
      </c>
      <c r="N1646">
        <v>1</v>
      </c>
      <c r="O1646">
        <v>0</v>
      </c>
      <c r="P1646">
        <v>1637025</v>
      </c>
      <c r="Q1646">
        <v>5.1193207249860657E-2</v>
      </c>
    </row>
    <row r="1647" spans="1:17" x14ac:dyDescent="0.25">
      <c r="A1647" t="str">
        <f t="shared" ca="1" si="25"/>
        <v>BOGOTÁ;Total;ACTIVIDADES ARTÍSTICAS, DE ENTRETENIMIENTO Y RECREACIÓN</v>
      </c>
      <c r="B1647" t="str">
        <f ca="1">+IFERROR(_xlfn.XLOOKUP(C1647,DIVIPOLA!G:G,DIVIPOLA!F:F),C1647)</f>
        <v>BOGOTÁ</v>
      </c>
      <c r="C1647" t="s">
        <v>1146</v>
      </c>
      <c r="D1647" t="s">
        <v>15</v>
      </c>
      <c r="E1647" t="s">
        <v>339</v>
      </c>
      <c r="F1647">
        <v>21</v>
      </c>
      <c r="G1647">
        <v>27.27272727272727</v>
      </c>
      <c r="H1647">
        <v>6</v>
      </c>
      <c r="I1647">
        <v>0</v>
      </c>
      <c r="J1647">
        <v>164</v>
      </c>
      <c r="K1647">
        <v>233</v>
      </c>
      <c r="L1647">
        <v>38</v>
      </c>
      <c r="M1647">
        <v>101</v>
      </c>
      <c r="N1647">
        <v>37</v>
      </c>
      <c r="O1647">
        <v>29</v>
      </c>
      <c r="P1647">
        <v>255723650</v>
      </c>
      <c r="Q1647">
        <v>7.9970152032747386</v>
      </c>
    </row>
    <row r="1648" spans="1:17" x14ac:dyDescent="0.25">
      <c r="A1648" t="str">
        <f t="shared" ca="1" si="25"/>
        <v>BOLÍVAR;Total;ACTIVIDADES ARTÍSTICAS, DE ENTRETENIMIENTO Y RECREACIÓN</v>
      </c>
      <c r="B1648" t="str">
        <f ca="1">+IFERROR(_xlfn.XLOOKUP(C1648,DIVIPOLA!G:G,DIVIPOLA!F:F),C1648)</f>
        <v>BOLÍVAR</v>
      </c>
      <c r="C1648" t="s">
        <v>21</v>
      </c>
      <c r="D1648" t="s">
        <v>15</v>
      </c>
      <c r="E1648" t="s">
        <v>339</v>
      </c>
      <c r="F1648">
        <v>1</v>
      </c>
      <c r="G1648">
        <v>1.2987012987012989</v>
      </c>
      <c r="H1648">
        <v>0</v>
      </c>
      <c r="I1648">
        <v>0</v>
      </c>
      <c r="J1648">
        <v>0</v>
      </c>
      <c r="K1648">
        <v>2</v>
      </c>
      <c r="L1648">
        <v>0</v>
      </c>
      <c r="M1648">
        <v>0</v>
      </c>
      <c r="N1648">
        <v>0</v>
      </c>
      <c r="O1648">
        <v>0</v>
      </c>
      <c r="P1648">
        <v>1040000</v>
      </c>
      <c r="Q1648">
        <v>3.2522982568900953E-2</v>
      </c>
    </row>
    <row r="1649" spans="1:17" x14ac:dyDescent="0.25">
      <c r="A1649" t="str">
        <f t="shared" ca="1" si="25"/>
        <v>BOYACÁ;Total;ACTIVIDADES ARTÍSTICAS, DE ENTRETENIMIENTO Y RECREACIÓN</v>
      </c>
      <c r="B1649" t="str">
        <f ca="1">+IFERROR(_xlfn.XLOOKUP(C1649,DIVIPOLA!G:G,DIVIPOLA!F:F),C1649)</f>
        <v>BOYACÁ</v>
      </c>
      <c r="C1649" t="s">
        <v>22</v>
      </c>
      <c r="D1649" t="s">
        <v>15</v>
      </c>
      <c r="E1649" t="s">
        <v>339</v>
      </c>
      <c r="F1649">
        <v>1</v>
      </c>
      <c r="G1649">
        <v>1.2987012987012989</v>
      </c>
      <c r="H1649">
        <v>0</v>
      </c>
      <c r="I1649">
        <v>0</v>
      </c>
      <c r="J1649">
        <v>5</v>
      </c>
      <c r="K1649">
        <v>8</v>
      </c>
      <c r="L1649">
        <v>0</v>
      </c>
      <c r="M1649">
        <v>0</v>
      </c>
      <c r="N1649">
        <v>0</v>
      </c>
      <c r="O1649">
        <v>0</v>
      </c>
      <c r="P1649">
        <v>6208800</v>
      </c>
      <c r="Q1649">
        <v>0.19416220593633871</v>
      </c>
    </row>
    <row r="1650" spans="1:17" x14ac:dyDescent="0.25">
      <c r="A1650" t="str">
        <f t="shared" ca="1" si="25"/>
        <v>CALDAS;Total;ACTIVIDADES ARTÍSTICAS, DE ENTRETENIMIENTO Y RECREACIÓN</v>
      </c>
      <c r="B1650" t="str">
        <f ca="1">+IFERROR(_xlfn.XLOOKUP(C1650,DIVIPOLA!G:G,DIVIPOLA!F:F),C1650)</f>
        <v>CALDAS</v>
      </c>
      <c r="C1650" t="s">
        <v>23</v>
      </c>
      <c r="D1650" t="s">
        <v>15</v>
      </c>
      <c r="E1650" t="s">
        <v>339</v>
      </c>
      <c r="F1650">
        <v>2</v>
      </c>
      <c r="G1650">
        <v>2.5974025974025969</v>
      </c>
      <c r="H1650">
        <v>0</v>
      </c>
      <c r="I1650">
        <v>0</v>
      </c>
      <c r="J1650">
        <v>12</v>
      </c>
      <c r="K1650">
        <v>3</v>
      </c>
      <c r="L1650">
        <v>3</v>
      </c>
      <c r="M1650">
        <v>0</v>
      </c>
      <c r="N1650">
        <v>5</v>
      </c>
      <c r="O1650">
        <v>0</v>
      </c>
      <c r="P1650">
        <v>7995000</v>
      </c>
      <c r="Q1650">
        <v>0.25002042849842609</v>
      </c>
    </row>
    <row r="1651" spans="1:17" x14ac:dyDescent="0.25">
      <c r="A1651" t="str">
        <f t="shared" ca="1" si="25"/>
        <v>CAQUETÁ;Total;ACTIVIDADES ARTÍSTICAS, DE ENTRETENIMIENTO Y RECREACIÓN</v>
      </c>
      <c r="B1651" t="str">
        <f ca="1">+IFERROR(_xlfn.XLOOKUP(C1651,DIVIPOLA!G:G,DIVIPOLA!F:F),C1651)</f>
        <v>CAQUETÁ</v>
      </c>
      <c r="C1651" t="s">
        <v>24</v>
      </c>
      <c r="D1651" t="s">
        <v>15</v>
      </c>
      <c r="E1651" t="s">
        <v>339</v>
      </c>
      <c r="F1651">
        <v>1</v>
      </c>
      <c r="G1651">
        <v>1.2987012987012989</v>
      </c>
      <c r="H1651">
        <v>0</v>
      </c>
      <c r="I1651">
        <v>1</v>
      </c>
      <c r="J1651">
        <v>3</v>
      </c>
      <c r="K1651">
        <v>6</v>
      </c>
      <c r="L1651">
        <v>0</v>
      </c>
      <c r="M1651">
        <v>0</v>
      </c>
      <c r="N1651">
        <v>0</v>
      </c>
      <c r="O1651">
        <v>0</v>
      </c>
      <c r="P1651">
        <v>4875000</v>
      </c>
      <c r="Q1651">
        <v>0.15245148079172319</v>
      </c>
    </row>
    <row r="1652" spans="1:17" x14ac:dyDescent="0.25">
      <c r="A1652" t="str">
        <f t="shared" ca="1" si="25"/>
        <v>CESAR;Total;ACTIVIDADES ARTÍSTICAS, DE ENTRETENIMIENTO Y RECREACIÓN</v>
      </c>
      <c r="B1652" t="str">
        <f ca="1">+IFERROR(_xlfn.XLOOKUP(C1652,DIVIPOLA!G:G,DIVIPOLA!F:F),C1652)</f>
        <v>CESAR</v>
      </c>
      <c r="C1652" t="s">
        <v>27</v>
      </c>
      <c r="D1652" t="s">
        <v>15</v>
      </c>
      <c r="E1652" t="s">
        <v>339</v>
      </c>
      <c r="F1652">
        <v>1</v>
      </c>
      <c r="G1652">
        <v>1.2987012987012989</v>
      </c>
      <c r="H1652">
        <v>0</v>
      </c>
      <c r="I1652">
        <v>0</v>
      </c>
      <c r="J1652">
        <v>0</v>
      </c>
      <c r="K1652">
        <v>1</v>
      </c>
      <c r="L1652">
        <v>0</v>
      </c>
      <c r="M1652">
        <v>3</v>
      </c>
      <c r="N1652">
        <v>1</v>
      </c>
      <c r="O1652">
        <v>0</v>
      </c>
      <c r="P1652">
        <v>1885000</v>
      </c>
      <c r="Q1652">
        <v>5.8947905906132983E-2</v>
      </c>
    </row>
    <row r="1653" spans="1:17" x14ac:dyDescent="0.25">
      <c r="A1653" t="str">
        <f t="shared" ca="1" si="25"/>
        <v>CUNDINAMARCA;Total;ACTIVIDADES ARTÍSTICAS, DE ENTRETENIMIENTO Y RECREACIÓN</v>
      </c>
      <c r="B1653" t="str">
        <f ca="1">+IFERROR(_xlfn.XLOOKUP(C1653,DIVIPOLA!G:G,DIVIPOLA!F:F),C1653)</f>
        <v>CUNDINAMARCA</v>
      </c>
      <c r="C1653" t="s">
        <v>29</v>
      </c>
      <c r="D1653" t="s">
        <v>15</v>
      </c>
      <c r="E1653" t="s">
        <v>339</v>
      </c>
      <c r="F1653">
        <v>3</v>
      </c>
      <c r="G1653">
        <v>3.8961038961038961</v>
      </c>
      <c r="H1653">
        <v>0</v>
      </c>
      <c r="I1653">
        <v>0</v>
      </c>
      <c r="J1653">
        <v>16</v>
      </c>
      <c r="K1653">
        <v>3</v>
      </c>
      <c r="L1653">
        <v>5</v>
      </c>
      <c r="M1653">
        <v>0</v>
      </c>
      <c r="N1653">
        <v>5</v>
      </c>
      <c r="O1653">
        <v>3</v>
      </c>
      <c r="P1653">
        <v>11050000</v>
      </c>
      <c r="Q1653">
        <v>0.34555668979457271</v>
      </c>
    </row>
    <row r="1654" spans="1:17" x14ac:dyDescent="0.25">
      <c r="A1654" t="str">
        <f t="shared" ca="1" si="25"/>
        <v>CÓRDOBA;Total;ACTIVIDADES ARTÍSTICAS, DE ENTRETENIMIENTO Y RECREACIÓN</v>
      </c>
      <c r="B1654" t="str">
        <f ca="1">+IFERROR(_xlfn.XLOOKUP(C1654,DIVIPOLA!G:G,DIVIPOLA!F:F),C1654)</f>
        <v>CÓRDOBA</v>
      </c>
      <c r="C1654" t="s">
        <v>30</v>
      </c>
      <c r="D1654" t="s">
        <v>15</v>
      </c>
      <c r="E1654" t="s">
        <v>339</v>
      </c>
      <c r="F1654">
        <v>1</v>
      </c>
      <c r="G1654">
        <v>1.2987012987012989</v>
      </c>
      <c r="H1654">
        <v>0</v>
      </c>
      <c r="I1654">
        <v>0</v>
      </c>
      <c r="J1654">
        <v>81</v>
      </c>
      <c r="K1654">
        <v>154</v>
      </c>
      <c r="L1654">
        <v>0</v>
      </c>
      <c r="M1654">
        <v>14</v>
      </c>
      <c r="N1654">
        <v>12</v>
      </c>
      <c r="O1654">
        <v>3</v>
      </c>
      <c r="P1654">
        <v>123248450</v>
      </c>
      <c r="Q1654">
        <v>3.8542376836481349</v>
      </c>
    </row>
    <row r="1655" spans="1:17" x14ac:dyDescent="0.25">
      <c r="A1655" t="str">
        <f t="shared" ca="1" si="25"/>
        <v>HUILA;Total;ACTIVIDADES ARTÍSTICAS, DE ENTRETENIMIENTO Y RECREACIÓN</v>
      </c>
      <c r="B1655" t="str">
        <f ca="1">+IFERROR(_xlfn.XLOOKUP(C1655,DIVIPOLA!G:G,DIVIPOLA!F:F),C1655)</f>
        <v>HUILA</v>
      </c>
      <c r="C1655" t="s">
        <v>32</v>
      </c>
      <c r="D1655" t="s">
        <v>15</v>
      </c>
      <c r="E1655" t="s">
        <v>339</v>
      </c>
      <c r="F1655">
        <v>1</v>
      </c>
      <c r="G1655">
        <v>1.2987012987012989</v>
      </c>
      <c r="H1655">
        <v>0</v>
      </c>
      <c r="I1655">
        <v>0</v>
      </c>
      <c r="J1655">
        <v>4</v>
      </c>
      <c r="K1655">
        <v>1</v>
      </c>
      <c r="L1655">
        <v>2</v>
      </c>
      <c r="M1655">
        <v>2</v>
      </c>
      <c r="N1655">
        <v>0</v>
      </c>
      <c r="O1655">
        <v>0</v>
      </c>
      <c r="P1655">
        <v>3380000</v>
      </c>
      <c r="Q1655">
        <v>0.10569969334892811</v>
      </c>
    </row>
    <row r="1656" spans="1:17" x14ac:dyDescent="0.25">
      <c r="A1656" t="str">
        <f t="shared" ca="1" si="25"/>
        <v>MAGDALENA;Total;ACTIVIDADES ARTÍSTICAS, DE ENTRETENIMIENTO Y RECREACIÓN</v>
      </c>
      <c r="B1656" t="str">
        <f ca="1">+IFERROR(_xlfn.XLOOKUP(C1656,DIVIPOLA!G:G,DIVIPOLA!F:F),C1656)</f>
        <v>MAGDALENA</v>
      </c>
      <c r="C1656" t="s">
        <v>33</v>
      </c>
      <c r="D1656" t="s">
        <v>15</v>
      </c>
      <c r="E1656" t="s">
        <v>339</v>
      </c>
      <c r="F1656">
        <v>1</v>
      </c>
      <c r="G1656">
        <v>1.2987012987012989</v>
      </c>
      <c r="H1656">
        <v>0</v>
      </c>
      <c r="I1656">
        <v>0</v>
      </c>
      <c r="J1656">
        <v>0</v>
      </c>
      <c r="K1656">
        <v>24</v>
      </c>
      <c r="L1656">
        <v>0</v>
      </c>
      <c r="M1656">
        <v>12</v>
      </c>
      <c r="N1656">
        <v>0</v>
      </c>
      <c r="O1656">
        <v>0</v>
      </c>
      <c r="P1656">
        <v>17431700</v>
      </c>
      <c r="Q1656">
        <v>0.54512584158299104</v>
      </c>
    </row>
    <row r="1657" spans="1:17" x14ac:dyDescent="0.25">
      <c r="A1657" t="str">
        <f t="shared" ca="1" si="25"/>
        <v>NARIÑO;Total;ACTIVIDADES ARTÍSTICAS, DE ENTRETENIMIENTO Y RECREACIÓN</v>
      </c>
      <c r="B1657" t="str">
        <f ca="1">+IFERROR(_xlfn.XLOOKUP(C1657,DIVIPOLA!G:G,DIVIPOLA!F:F),C1657)</f>
        <v>NARIÑO</v>
      </c>
      <c r="C1657" t="s">
        <v>35</v>
      </c>
      <c r="D1657" t="s">
        <v>15</v>
      </c>
      <c r="E1657" t="s">
        <v>339</v>
      </c>
      <c r="F1657">
        <v>1</v>
      </c>
      <c r="G1657">
        <v>1.2987012987012989</v>
      </c>
      <c r="H1657">
        <v>0</v>
      </c>
      <c r="I1657">
        <v>0</v>
      </c>
      <c r="J1657">
        <v>0</v>
      </c>
      <c r="K1657">
        <v>2</v>
      </c>
      <c r="L1657">
        <v>2</v>
      </c>
      <c r="M1657">
        <v>0</v>
      </c>
      <c r="N1657">
        <v>1</v>
      </c>
      <c r="O1657">
        <v>0</v>
      </c>
      <c r="P1657">
        <v>1755000</v>
      </c>
      <c r="Q1657">
        <v>5.4882533085020363E-2</v>
      </c>
    </row>
    <row r="1658" spans="1:17" x14ac:dyDescent="0.25">
      <c r="A1658" t="str">
        <f t="shared" ca="1" si="25"/>
        <v>NORTE_DE_SANTANDER;Total;ACTIVIDADES ARTÍSTICAS, DE ENTRETENIMIENTO Y RECREACIÓN</v>
      </c>
      <c r="B1658" t="str">
        <f ca="1">+IFERROR(_xlfn.XLOOKUP(C1658,DIVIPOLA!G:G,DIVIPOLA!F:F),C1658)</f>
        <v>NORTE_DE_SANTANDER</v>
      </c>
      <c r="C1658" t="s">
        <v>1186</v>
      </c>
      <c r="D1658" t="s">
        <v>15</v>
      </c>
      <c r="E1658" t="s">
        <v>339</v>
      </c>
      <c r="F1658">
        <v>2</v>
      </c>
      <c r="G1658">
        <v>2.5974025974025969</v>
      </c>
      <c r="H1658">
        <v>0</v>
      </c>
      <c r="I1658">
        <v>0</v>
      </c>
      <c r="J1658">
        <v>0</v>
      </c>
      <c r="K1658">
        <v>2</v>
      </c>
      <c r="L1658">
        <v>4</v>
      </c>
      <c r="M1658">
        <v>12</v>
      </c>
      <c r="N1658">
        <v>1</v>
      </c>
      <c r="O1658">
        <v>0</v>
      </c>
      <c r="P1658">
        <v>6955000</v>
      </c>
      <c r="Q1658">
        <v>0.21749744592952511</v>
      </c>
    </row>
    <row r="1659" spans="1:17" x14ac:dyDescent="0.25">
      <c r="A1659" t="str">
        <f t="shared" ca="1" si="25"/>
        <v>QUINDÍO;Total;ACTIVIDADES ARTÍSTICAS, DE ENTRETENIMIENTO Y RECREACIÓN</v>
      </c>
      <c r="B1659" t="str">
        <f ca="1">+IFERROR(_xlfn.XLOOKUP(C1659,DIVIPOLA!G:G,DIVIPOLA!F:F),C1659)</f>
        <v>QUINDÍO</v>
      </c>
      <c r="C1659" t="s">
        <v>37</v>
      </c>
      <c r="D1659" t="s">
        <v>15</v>
      </c>
      <c r="E1659" t="s">
        <v>339</v>
      </c>
      <c r="F1659">
        <v>3</v>
      </c>
      <c r="G1659">
        <v>3.8961038961038961</v>
      </c>
      <c r="H1659">
        <v>0</v>
      </c>
      <c r="I1659">
        <v>2</v>
      </c>
      <c r="J1659">
        <v>99</v>
      </c>
      <c r="K1659">
        <v>16</v>
      </c>
      <c r="L1659">
        <v>2</v>
      </c>
      <c r="M1659">
        <v>14</v>
      </c>
      <c r="N1659">
        <v>7</v>
      </c>
      <c r="O1659">
        <v>10</v>
      </c>
      <c r="P1659">
        <v>59633600</v>
      </c>
      <c r="Q1659">
        <v>1.8648678205007809</v>
      </c>
    </row>
    <row r="1660" spans="1:17" x14ac:dyDescent="0.25">
      <c r="A1660" t="str">
        <f t="shared" ca="1" si="25"/>
        <v>RISARALDA;Total;ACTIVIDADES ARTÍSTICAS, DE ENTRETENIMIENTO Y RECREACIÓN</v>
      </c>
      <c r="B1660" t="str">
        <f ca="1">+IFERROR(_xlfn.XLOOKUP(C1660,DIVIPOLA!G:G,DIVIPOLA!F:F),C1660)</f>
        <v>RISARALDA</v>
      </c>
      <c r="C1660" t="s">
        <v>38</v>
      </c>
      <c r="D1660" t="s">
        <v>15</v>
      </c>
      <c r="E1660" t="s">
        <v>339</v>
      </c>
      <c r="F1660">
        <v>2</v>
      </c>
      <c r="G1660">
        <v>2.5974025974025969</v>
      </c>
      <c r="H1660">
        <v>0</v>
      </c>
      <c r="I1660">
        <v>0</v>
      </c>
      <c r="J1660">
        <v>26</v>
      </c>
      <c r="K1660">
        <v>3</v>
      </c>
      <c r="L1660">
        <v>5</v>
      </c>
      <c r="M1660">
        <v>0</v>
      </c>
      <c r="N1660">
        <v>0</v>
      </c>
      <c r="O1660">
        <v>0</v>
      </c>
      <c r="P1660">
        <v>13555750</v>
      </c>
      <c r="Q1660">
        <v>0.42391675092151843</v>
      </c>
    </row>
    <row r="1661" spans="1:17" x14ac:dyDescent="0.25">
      <c r="A1661" t="str">
        <f t="shared" ca="1" si="25"/>
        <v>SANTANDER;Total;ACTIVIDADES ARTÍSTICAS, DE ENTRETENIMIENTO Y RECREACIÓN</v>
      </c>
      <c r="B1661" t="str">
        <f ca="1">+IFERROR(_xlfn.XLOOKUP(C1661,DIVIPOLA!G:G,DIVIPOLA!F:F),C1661)</f>
        <v>SANTANDER</v>
      </c>
      <c r="C1661" t="s">
        <v>39</v>
      </c>
      <c r="D1661" t="s">
        <v>15</v>
      </c>
      <c r="E1661" t="s">
        <v>339</v>
      </c>
      <c r="F1661">
        <v>4</v>
      </c>
      <c r="G1661">
        <v>5.1948051948051948</v>
      </c>
      <c r="H1661">
        <v>0</v>
      </c>
      <c r="I1661">
        <v>0</v>
      </c>
      <c r="J1661">
        <v>37</v>
      </c>
      <c r="K1661">
        <v>42</v>
      </c>
      <c r="L1661">
        <v>5</v>
      </c>
      <c r="M1661">
        <v>9</v>
      </c>
      <c r="N1661">
        <v>22</v>
      </c>
      <c r="O1661">
        <v>3</v>
      </c>
      <c r="P1661">
        <v>47394750</v>
      </c>
      <c r="Q1661">
        <v>1.482133296257133</v>
      </c>
    </row>
    <row r="1662" spans="1:17" x14ac:dyDescent="0.25">
      <c r="A1662" t="str">
        <f t="shared" ca="1" si="25"/>
        <v>TOLIMA;Total;ACTIVIDADES ARTÍSTICAS, DE ENTRETENIMIENTO Y RECREACIÓN</v>
      </c>
      <c r="B1662" t="str">
        <f ca="1">+IFERROR(_xlfn.XLOOKUP(C1662,DIVIPOLA!G:G,DIVIPOLA!F:F),C1662)</f>
        <v>TOLIMA</v>
      </c>
      <c r="C1662" t="s">
        <v>41</v>
      </c>
      <c r="D1662" t="s">
        <v>15</v>
      </c>
      <c r="E1662" t="s">
        <v>339</v>
      </c>
      <c r="F1662">
        <v>1</v>
      </c>
      <c r="G1662">
        <v>1.2987012987012989</v>
      </c>
      <c r="H1662">
        <v>0</v>
      </c>
      <c r="I1662">
        <v>0</v>
      </c>
      <c r="J1662">
        <v>0</v>
      </c>
      <c r="K1662">
        <v>2</v>
      </c>
      <c r="L1662">
        <v>0</v>
      </c>
      <c r="M1662">
        <v>0</v>
      </c>
      <c r="N1662">
        <v>0</v>
      </c>
      <c r="O1662">
        <v>0</v>
      </c>
      <c r="P1662">
        <v>1040000</v>
      </c>
      <c r="Q1662">
        <v>3.2522982568900953E-2</v>
      </c>
    </row>
    <row r="1663" spans="1:17" x14ac:dyDescent="0.25">
      <c r="A1663" t="str">
        <f t="shared" ca="1" si="25"/>
        <v>VALLE_DEL_CAUCA;Total;ACTIVIDADES ARTÍSTICAS, DE ENTRETENIMIENTO Y RECREACIÓN</v>
      </c>
      <c r="B1663" t="str">
        <f ca="1">+IFERROR(_xlfn.XLOOKUP(C1663,DIVIPOLA!G:G,DIVIPOLA!F:F),C1663)</f>
        <v>VALLE_DEL_CAUCA</v>
      </c>
      <c r="C1663" t="s">
        <v>1190</v>
      </c>
      <c r="D1663" t="s">
        <v>15</v>
      </c>
      <c r="E1663" t="s">
        <v>339</v>
      </c>
      <c r="F1663">
        <v>12</v>
      </c>
      <c r="G1663">
        <v>15.584415584415581</v>
      </c>
      <c r="H1663">
        <v>3</v>
      </c>
      <c r="I1663">
        <v>0</v>
      </c>
      <c r="J1663">
        <v>663</v>
      </c>
      <c r="K1663">
        <v>42</v>
      </c>
      <c r="L1663">
        <v>577</v>
      </c>
      <c r="M1663">
        <v>25</v>
      </c>
      <c r="N1663">
        <v>542</v>
      </c>
      <c r="O1663">
        <v>18</v>
      </c>
      <c r="P1663">
        <v>569473450</v>
      </c>
      <c r="Q1663">
        <v>17.808629892117199</v>
      </c>
    </row>
    <row r="1664" spans="1:17" x14ac:dyDescent="0.25">
      <c r="A1664" t="str">
        <f t="shared" ca="1" si="25"/>
        <v>ANTIOQUIA;Total;ACTIVIDADES DE ATENCIÓN DE LA SALUD HUMANA Y DE ASISTENCIA SOCIAL</v>
      </c>
      <c r="B1664" t="str">
        <f ca="1">+IFERROR(_xlfn.XLOOKUP(C1664,DIVIPOLA!G:G,DIVIPOLA!F:F),C1664)</f>
        <v>ANTIOQUIA</v>
      </c>
      <c r="C1664" t="s">
        <v>17</v>
      </c>
      <c r="D1664" t="s">
        <v>15</v>
      </c>
      <c r="E1664" t="s">
        <v>340</v>
      </c>
      <c r="F1664">
        <v>73</v>
      </c>
      <c r="G1664">
        <v>19.94535519125683</v>
      </c>
      <c r="H1664">
        <v>0</v>
      </c>
      <c r="I1664">
        <v>0</v>
      </c>
      <c r="J1664">
        <v>5976</v>
      </c>
      <c r="K1664">
        <v>1591</v>
      </c>
      <c r="L1664">
        <v>2717</v>
      </c>
      <c r="M1664">
        <v>442</v>
      </c>
      <c r="N1664">
        <v>597</v>
      </c>
      <c r="O1664">
        <v>76</v>
      </c>
      <c r="P1664">
        <v>4238945750</v>
      </c>
      <c r="Q1664">
        <v>17.95411657091049</v>
      </c>
    </row>
    <row r="1665" spans="1:17" x14ac:dyDescent="0.25">
      <c r="A1665" t="str">
        <f t="shared" ca="1" si="25"/>
        <v>ATLÁNTICO;Total;ACTIVIDADES DE ATENCIÓN DE LA SALUD HUMANA Y DE ASISTENCIA SOCIAL</v>
      </c>
      <c r="B1665" t="str">
        <f ca="1">+IFERROR(_xlfn.XLOOKUP(C1665,DIVIPOLA!G:G,DIVIPOLA!F:F),C1665)</f>
        <v>ATLÁNTICO</v>
      </c>
      <c r="C1665" t="s">
        <v>19</v>
      </c>
      <c r="D1665" t="s">
        <v>15</v>
      </c>
      <c r="E1665" t="s">
        <v>340</v>
      </c>
      <c r="F1665">
        <v>17</v>
      </c>
      <c r="G1665">
        <v>4.6448087431693992</v>
      </c>
      <c r="H1665">
        <v>2</v>
      </c>
      <c r="I1665">
        <v>8</v>
      </c>
      <c r="J1665">
        <v>602</v>
      </c>
      <c r="K1665">
        <v>232</v>
      </c>
      <c r="L1665">
        <v>533</v>
      </c>
      <c r="M1665">
        <v>100</v>
      </c>
      <c r="N1665">
        <v>135</v>
      </c>
      <c r="O1665">
        <v>11</v>
      </c>
      <c r="P1665">
        <v>570885900</v>
      </c>
      <c r="Q1665">
        <v>2.4179955587516422</v>
      </c>
    </row>
    <row r="1666" spans="1:17" x14ac:dyDescent="0.25">
      <c r="A1666" t="str">
        <f t="shared" ca="1" si="25"/>
        <v>BOGOTÁ;Total;ACTIVIDADES DE ATENCIÓN DE LA SALUD HUMANA Y DE ASISTENCIA SOCIAL</v>
      </c>
      <c r="B1666" t="str">
        <f ca="1">+IFERROR(_xlfn.XLOOKUP(C1666,DIVIPOLA!G:G,DIVIPOLA!F:F),C1666)</f>
        <v>BOGOTÁ</v>
      </c>
      <c r="C1666" t="s">
        <v>1146</v>
      </c>
      <c r="D1666" t="s">
        <v>15</v>
      </c>
      <c r="E1666" t="s">
        <v>340</v>
      </c>
      <c r="F1666">
        <v>62</v>
      </c>
      <c r="G1666">
        <v>16.93989071038251</v>
      </c>
      <c r="H1666">
        <v>59</v>
      </c>
      <c r="I1666">
        <v>1</v>
      </c>
      <c r="J1666">
        <v>8535</v>
      </c>
      <c r="K1666">
        <v>3599</v>
      </c>
      <c r="L1666">
        <v>599</v>
      </c>
      <c r="M1666">
        <v>165</v>
      </c>
      <c r="N1666">
        <v>152</v>
      </c>
      <c r="O1666">
        <v>54</v>
      </c>
      <c r="P1666">
        <v>5592522325</v>
      </c>
      <c r="Q1666">
        <v>23.687209903186272</v>
      </c>
    </row>
    <row r="1667" spans="1:17" x14ac:dyDescent="0.25">
      <c r="A1667" t="str">
        <f t="shared" ref="A1667:A1730" ca="1" si="26">B1667&amp;";"&amp;D1667&amp;";"&amp;E1667</f>
        <v>BOLÍVAR;Total;ACTIVIDADES DE ATENCIÓN DE LA SALUD HUMANA Y DE ASISTENCIA SOCIAL</v>
      </c>
      <c r="B1667" t="str">
        <f ca="1">+IFERROR(_xlfn.XLOOKUP(C1667,DIVIPOLA!G:G,DIVIPOLA!F:F),C1667)</f>
        <v>BOLÍVAR</v>
      </c>
      <c r="C1667" t="s">
        <v>21</v>
      </c>
      <c r="D1667" t="s">
        <v>15</v>
      </c>
      <c r="E1667" t="s">
        <v>340</v>
      </c>
      <c r="F1667">
        <v>15</v>
      </c>
      <c r="G1667">
        <v>4.0983606557377046</v>
      </c>
      <c r="H1667">
        <v>0</v>
      </c>
      <c r="I1667">
        <v>0</v>
      </c>
      <c r="J1667">
        <v>661</v>
      </c>
      <c r="K1667">
        <v>247</v>
      </c>
      <c r="L1667">
        <v>870</v>
      </c>
      <c r="M1667">
        <v>115</v>
      </c>
      <c r="N1667">
        <v>176</v>
      </c>
      <c r="O1667">
        <v>42</v>
      </c>
      <c r="P1667">
        <v>705311750</v>
      </c>
      <c r="Q1667">
        <v>2.9873582077177741</v>
      </c>
    </row>
    <row r="1668" spans="1:17" x14ac:dyDescent="0.25">
      <c r="A1668" t="str">
        <f t="shared" ca="1" si="26"/>
        <v>BOYACÁ;Total;ACTIVIDADES DE ATENCIÓN DE LA SALUD HUMANA Y DE ASISTENCIA SOCIAL</v>
      </c>
      <c r="B1668" t="str">
        <f ca="1">+IFERROR(_xlfn.XLOOKUP(C1668,DIVIPOLA!G:G,DIVIPOLA!F:F),C1668)</f>
        <v>BOYACÁ</v>
      </c>
      <c r="C1668" t="s">
        <v>22</v>
      </c>
      <c r="D1668" t="s">
        <v>15</v>
      </c>
      <c r="E1668" t="s">
        <v>340</v>
      </c>
      <c r="F1668">
        <v>2</v>
      </c>
      <c r="G1668">
        <v>0.54644808743169404</v>
      </c>
      <c r="H1668">
        <v>0</v>
      </c>
      <c r="I1668">
        <v>0</v>
      </c>
      <c r="J1668">
        <v>386</v>
      </c>
      <c r="K1668">
        <v>108</v>
      </c>
      <c r="L1668">
        <v>276</v>
      </c>
      <c r="M1668">
        <v>74</v>
      </c>
      <c r="N1668">
        <v>17</v>
      </c>
      <c r="O1668">
        <v>10</v>
      </c>
      <c r="P1668">
        <v>320158800</v>
      </c>
      <c r="Q1668">
        <v>1.356037268559716</v>
      </c>
    </row>
    <row r="1669" spans="1:17" x14ac:dyDescent="0.25">
      <c r="A1669" t="str">
        <f t="shared" ca="1" si="26"/>
        <v>CALDAS;Total;ACTIVIDADES DE ATENCIÓN DE LA SALUD HUMANA Y DE ASISTENCIA SOCIAL</v>
      </c>
      <c r="B1669" t="str">
        <f ca="1">+IFERROR(_xlfn.XLOOKUP(C1669,DIVIPOLA!G:G,DIVIPOLA!F:F),C1669)</f>
        <v>CALDAS</v>
      </c>
      <c r="C1669" t="s">
        <v>23</v>
      </c>
      <c r="D1669" t="s">
        <v>15</v>
      </c>
      <c r="E1669" t="s">
        <v>340</v>
      </c>
      <c r="F1669">
        <v>5</v>
      </c>
      <c r="G1669">
        <v>1.3661202185792349</v>
      </c>
      <c r="H1669">
        <v>0</v>
      </c>
      <c r="I1669">
        <v>0</v>
      </c>
      <c r="J1669">
        <v>361</v>
      </c>
      <c r="K1669">
        <v>244</v>
      </c>
      <c r="L1669">
        <v>12</v>
      </c>
      <c r="M1669">
        <v>7</v>
      </c>
      <c r="N1669">
        <v>0</v>
      </c>
      <c r="O1669">
        <v>0</v>
      </c>
      <c r="P1669">
        <v>284165700</v>
      </c>
      <c r="Q1669">
        <v>1.203587968365573</v>
      </c>
    </row>
    <row r="1670" spans="1:17" x14ac:dyDescent="0.25">
      <c r="A1670" t="str">
        <f t="shared" ca="1" si="26"/>
        <v>CAQUETÁ;Total;ACTIVIDADES DE ATENCIÓN DE LA SALUD HUMANA Y DE ASISTENCIA SOCIAL</v>
      </c>
      <c r="B1670" t="str">
        <f ca="1">+IFERROR(_xlfn.XLOOKUP(C1670,DIVIPOLA!G:G,DIVIPOLA!F:F),C1670)</f>
        <v>CAQUETÁ</v>
      </c>
      <c r="C1670" t="s">
        <v>24</v>
      </c>
      <c r="D1670" t="s">
        <v>15</v>
      </c>
      <c r="E1670" t="s">
        <v>340</v>
      </c>
      <c r="F1670">
        <v>2</v>
      </c>
      <c r="G1670">
        <v>0.54644808743169404</v>
      </c>
      <c r="H1670">
        <v>0</v>
      </c>
      <c r="I1670">
        <v>0</v>
      </c>
      <c r="J1670">
        <v>51</v>
      </c>
      <c r="K1670">
        <v>22</v>
      </c>
      <c r="L1670">
        <v>30</v>
      </c>
      <c r="M1670">
        <v>12</v>
      </c>
      <c r="N1670">
        <v>12</v>
      </c>
      <c r="O1670">
        <v>4</v>
      </c>
      <c r="P1670">
        <v>50562200</v>
      </c>
      <c r="Q1670">
        <v>0.21415693580926121</v>
      </c>
    </row>
    <row r="1671" spans="1:17" x14ac:dyDescent="0.25">
      <c r="A1671" t="str">
        <f t="shared" ca="1" si="26"/>
        <v>CASANARE;Total;ACTIVIDADES DE ATENCIÓN DE LA SALUD HUMANA Y DE ASISTENCIA SOCIAL</v>
      </c>
      <c r="B1671" t="str">
        <f ca="1">+IFERROR(_xlfn.XLOOKUP(C1671,DIVIPOLA!G:G,DIVIPOLA!F:F),C1671)</f>
        <v>CASANARE</v>
      </c>
      <c r="C1671" t="s">
        <v>25</v>
      </c>
      <c r="D1671" t="s">
        <v>15</v>
      </c>
      <c r="E1671" t="s">
        <v>340</v>
      </c>
      <c r="F1671">
        <v>6</v>
      </c>
      <c r="G1671">
        <v>1.639344262295082</v>
      </c>
      <c r="H1671">
        <v>0</v>
      </c>
      <c r="I1671">
        <v>1</v>
      </c>
      <c r="J1671">
        <v>19</v>
      </c>
      <c r="K1671">
        <v>15</v>
      </c>
      <c r="L1671">
        <v>6</v>
      </c>
      <c r="M1671">
        <v>5</v>
      </c>
      <c r="N1671">
        <v>1</v>
      </c>
      <c r="O1671">
        <v>0</v>
      </c>
      <c r="P1671">
        <v>20580625</v>
      </c>
      <c r="Q1671">
        <v>8.7169537461571592E-2</v>
      </c>
    </row>
    <row r="1672" spans="1:17" x14ac:dyDescent="0.25">
      <c r="A1672" t="str">
        <f t="shared" ca="1" si="26"/>
        <v>CAUCA;Total;ACTIVIDADES DE ATENCIÓN DE LA SALUD HUMANA Y DE ASISTENCIA SOCIAL</v>
      </c>
      <c r="B1672" t="str">
        <f ca="1">+IFERROR(_xlfn.XLOOKUP(C1672,DIVIPOLA!G:G,DIVIPOLA!F:F),C1672)</f>
        <v>CAUCA</v>
      </c>
      <c r="C1672" t="s">
        <v>26</v>
      </c>
      <c r="D1672" t="s">
        <v>15</v>
      </c>
      <c r="E1672" t="s">
        <v>340</v>
      </c>
      <c r="F1672">
        <v>4</v>
      </c>
      <c r="G1672">
        <v>1.0928961748633881</v>
      </c>
      <c r="H1672">
        <v>0</v>
      </c>
      <c r="I1672">
        <v>0</v>
      </c>
      <c r="J1672">
        <v>160</v>
      </c>
      <c r="K1672">
        <v>65</v>
      </c>
      <c r="L1672">
        <v>245</v>
      </c>
      <c r="M1672">
        <v>79</v>
      </c>
      <c r="N1672">
        <v>114</v>
      </c>
      <c r="O1672">
        <v>23</v>
      </c>
      <c r="P1672">
        <v>223477800</v>
      </c>
      <c r="Q1672">
        <v>0.94654348247099407</v>
      </c>
    </row>
    <row r="1673" spans="1:17" x14ac:dyDescent="0.25">
      <c r="A1673" t="str">
        <f t="shared" ca="1" si="26"/>
        <v>CESAR;Total;ACTIVIDADES DE ATENCIÓN DE LA SALUD HUMANA Y DE ASISTENCIA SOCIAL</v>
      </c>
      <c r="B1673" t="str">
        <f ca="1">+IFERROR(_xlfn.XLOOKUP(C1673,DIVIPOLA!G:G,DIVIPOLA!F:F),C1673)</f>
        <v>CESAR</v>
      </c>
      <c r="C1673" t="s">
        <v>27</v>
      </c>
      <c r="D1673" t="s">
        <v>15</v>
      </c>
      <c r="E1673" t="s">
        <v>340</v>
      </c>
      <c r="F1673">
        <v>5</v>
      </c>
      <c r="G1673">
        <v>1.3661202185792349</v>
      </c>
      <c r="H1673">
        <v>0</v>
      </c>
      <c r="I1673">
        <v>0</v>
      </c>
      <c r="J1673">
        <v>26</v>
      </c>
      <c r="K1673">
        <v>23</v>
      </c>
      <c r="L1673">
        <v>27</v>
      </c>
      <c r="M1673">
        <v>9</v>
      </c>
      <c r="N1673">
        <v>0</v>
      </c>
      <c r="O1673">
        <v>0</v>
      </c>
      <c r="P1673">
        <v>32630000</v>
      </c>
      <c r="Q1673">
        <v>0.13820484107606451</v>
      </c>
    </row>
    <row r="1674" spans="1:17" x14ac:dyDescent="0.25">
      <c r="A1674" t="str">
        <f t="shared" ca="1" si="26"/>
        <v>CUNDINAMARCA;Total;ACTIVIDADES DE ATENCIÓN DE LA SALUD HUMANA Y DE ASISTENCIA SOCIAL</v>
      </c>
      <c r="B1674" t="str">
        <f ca="1">+IFERROR(_xlfn.XLOOKUP(C1674,DIVIPOLA!G:G,DIVIPOLA!F:F),C1674)</f>
        <v>CUNDINAMARCA</v>
      </c>
      <c r="C1674" t="s">
        <v>29</v>
      </c>
      <c r="D1674" t="s">
        <v>15</v>
      </c>
      <c r="E1674" t="s">
        <v>340</v>
      </c>
      <c r="F1674">
        <v>13</v>
      </c>
      <c r="G1674">
        <v>3.5519125683060109</v>
      </c>
      <c r="H1674">
        <v>0</v>
      </c>
      <c r="I1674">
        <v>2</v>
      </c>
      <c r="J1674">
        <v>2209</v>
      </c>
      <c r="K1674">
        <v>618</v>
      </c>
      <c r="L1674">
        <v>2050</v>
      </c>
      <c r="M1674">
        <v>500</v>
      </c>
      <c r="N1674">
        <v>212</v>
      </c>
      <c r="O1674">
        <v>33</v>
      </c>
      <c r="P1674">
        <v>2007712850</v>
      </c>
      <c r="Q1674">
        <v>8.5036970689740308</v>
      </c>
    </row>
    <row r="1675" spans="1:17" x14ac:dyDescent="0.25">
      <c r="A1675" t="str">
        <f t="shared" ca="1" si="26"/>
        <v>CÓRDOBA;Total;ACTIVIDADES DE ATENCIÓN DE LA SALUD HUMANA Y DE ASISTENCIA SOCIAL</v>
      </c>
      <c r="B1675" t="str">
        <f ca="1">+IFERROR(_xlfn.XLOOKUP(C1675,DIVIPOLA!G:G,DIVIPOLA!F:F),C1675)</f>
        <v>CÓRDOBA</v>
      </c>
      <c r="C1675" t="s">
        <v>30</v>
      </c>
      <c r="D1675" t="s">
        <v>15</v>
      </c>
      <c r="E1675" t="s">
        <v>340</v>
      </c>
      <c r="F1675">
        <v>20</v>
      </c>
      <c r="G1675">
        <v>5.4644808743169397</v>
      </c>
      <c r="H1675">
        <v>0</v>
      </c>
      <c r="I1675">
        <v>0</v>
      </c>
      <c r="J1675">
        <v>1921</v>
      </c>
      <c r="K1675">
        <v>1917</v>
      </c>
      <c r="L1675">
        <v>518</v>
      </c>
      <c r="M1675">
        <v>371</v>
      </c>
      <c r="N1675">
        <v>216</v>
      </c>
      <c r="O1675">
        <v>101</v>
      </c>
      <c r="P1675">
        <v>2139951450</v>
      </c>
      <c r="Q1675">
        <v>9.0637955886528925</v>
      </c>
    </row>
    <row r="1676" spans="1:17" x14ac:dyDescent="0.25">
      <c r="A1676" t="str">
        <f t="shared" ca="1" si="26"/>
        <v>GUAVIARE;Total;ACTIVIDADES DE ATENCIÓN DE LA SALUD HUMANA Y DE ASISTENCIA SOCIAL</v>
      </c>
      <c r="B1676" t="str">
        <f ca="1">+IFERROR(_xlfn.XLOOKUP(C1676,DIVIPOLA!G:G,DIVIPOLA!F:F),C1676)</f>
        <v>GUAVIARE</v>
      </c>
      <c r="C1676" t="s">
        <v>31</v>
      </c>
      <c r="D1676" t="s">
        <v>15</v>
      </c>
      <c r="E1676" t="s">
        <v>340</v>
      </c>
      <c r="F1676">
        <v>1</v>
      </c>
      <c r="G1676">
        <v>0.27322404371584702</v>
      </c>
      <c r="H1676">
        <v>0</v>
      </c>
      <c r="I1676">
        <v>0</v>
      </c>
      <c r="J1676">
        <v>8</v>
      </c>
      <c r="K1676">
        <v>8</v>
      </c>
      <c r="L1676">
        <v>11</v>
      </c>
      <c r="M1676">
        <v>5</v>
      </c>
      <c r="N1676">
        <v>0</v>
      </c>
      <c r="O1676">
        <v>1</v>
      </c>
      <c r="P1676">
        <v>12415000</v>
      </c>
      <c r="Q1676">
        <v>5.2583913636510611E-2</v>
      </c>
    </row>
    <row r="1677" spans="1:17" x14ac:dyDescent="0.25">
      <c r="A1677" t="str">
        <f t="shared" ca="1" si="26"/>
        <v>HUILA;Total;ACTIVIDADES DE ATENCIÓN DE LA SALUD HUMANA Y DE ASISTENCIA SOCIAL</v>
      </c>
      <c r="B1677" t="str">
        <f ca="1">+IFERROR(_xlfn.XLOOKUP(C1677,DIVIPOLA!G:G,DIVIPOLA!F:F),C1677)</f>
        <v>HUILA</v>
      </c>
      <c r="C1677" t="s">
        <v>32</v>
      </c>
      <c r="D1677" t="s">
        <v>15</v>
      </c>
      <c r="E1677" t="s">
        <v>340</v>
      </c>
      <c r="F1677">
        <v>8</v>
      </c>
      <c r="G1677">
        <v>2.1857923497267762</v>
      </c>
      <c r="H1677">
        <v>4</v>
      </c>
      <c r="I1677">
        <v>0</v>
      </c>
      <c r="J1677">
        <v>193</v>
      </c>
      <c r="K1677">
        <v>188</v>
      </c>
      <c r="L1677">
        <v>317</v>
      </c>
      <c r="M1677">
        <v>120</v>
      </c>
      <c r="N1677">
        <v>22</v>
      </c>
      <c r="O1677">
        <v>5</v>
      </c>
      <c r="P1677">
        <v>321847175</v>
      </c>
      <c r="Q1677">
        <v>1.363188405505833</v>
      </c>
    </row>
    <row r="1678" spans="1:17" x14ac:dyDescent="0.25">
      <c r="A1678" t="str">
        <f t="shared" ca="1" si="26"/>
        <v>LA_GUAJIRA;Total;ACTIVIDADES DE ATENCIÓN DE LA SALUD HUMANA Y DE ASISTENCIA SOCIAL</v>
      </c>
      <c r="B1678" t="str">
        <f ca="1">+IFERROR(_xlfn.XLOOKUP(C1678,DIVIPOLA!G:G,DIVIPOLA!F:F),C1678)</f>
        <v>LA_GUAJIRA</v>
      </c>
      <c r="C1678" t="s">
        <v>1187</v>
      </c>
      <c r="D1678" t="s">
        <v>15</v>
      </c>
      <c r="E1678" t="s">
        <v>340</v>
      </c>
      <c r="F1678">
        <v>1</v>
      </c>
      <c r="G1678">
        <v>0.27322404371584702</v>
      </c>
      <c r="H1678">
        <v>0</v>
      </c>
      <c r="I1678">
        <v>0</v>
      </c>
      <c r="J1678">
        <v>320</v>
      </c>
      <c r="K1678">
        <v>146</v>
      </c>
      <c r="L1678">
        <v>5</v>
      </c>
      <c r="M1678">
        <v>0</v>
      </c>
      <c r="N1678">
        <v>0</v>
      </c>
      <c r="O1678">
        <v>0</v>
      </c>
      <c r="P1678">
        <v>202020000</v>
      </c>
      <c r="Q1678">
        <v>0.85565865749882197</v>
      </c>
    </row>
    <row r="1679" spans="1:17" x14ac:dyDescent="0.25">
      <c r="A1679" t="str">
        <f t="shared" ca="1" si="26"/>
        <v>MAGDALENA;Total;ACTIVIDADES DE ATENCIÓN DE LA SALUD HUMANA Y DE ASISTENCIA SOCIAL</v>
      </c>
      <c r="B1679" t="str">
        <f ca="1">+IFERROR(_xlfn.XLOOKUP(C1679,DIVIPOLA!G:G,DIVIPOLA!F:F),C1679)</f>
        <v>MAGDALENA</v>
      </c>
      <c r="C1679" t="s">
        <v>33</v>
      </c>
      <c r="D1679" t="s">
        <v>15</v>
      </c>
      <c r="E1679" t="s">
        <v>340</v>
      </c>
      <c r="F1679">
        <v>1</v>
      </c>
      <c r="G1679">
        <v>0.27322404371584702</v>
      </c>
      <c r="H1679">
        <v>0</v>
      </c>
      <c r="I1679">
        <v>0</v>
      </c>
      <c r="J1679">
        <v>1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390000</v>
      </c>
      <c r="Q1679">
        <v>1.6518506901521659E-3</v>
      </c>
    </row>
    <row r="1680" spans="1:17" x14ac:dyDescent="0.25">
      <c r="A1680" t="str">
        <f t="shared" ca="1" si="26"/>
        <v>META;Total;ACTIVIDADES DE ATENCIÓN DE LA SALUD HUMANA Y DE ASISTENCIA SOCIAL</v>
      </c>
      <c r="B1680" t="str">
        <f ca="1">+IFERROR(_xlfn.XLOOKUP(C1680,DIVIPOLA!G:G,DIVIPOLA!F:F),C1680)</f>
        <v>META</v>
      </c>
      <c r="C1680" t="s">
        <v>34</v>
      </c>
      <c r="D1680" t="s">
        <v>15</v>
      </c>
      <c r="E1680" t="s">
        <v>340</v>
      </c>
      <c r="F1680">
        <v>8</v>
      </c>
      <c r="G1680">
        <v>2.1857923497267762</v>
      </c>
      <c r="H1680">
        <v>0</v>
      </c>
      <c r="I1680">
        <v>0</v>
      </c>
      <c r="J1680">
        <v>90</v>
      </c>
      <c r="K1680">
        <v>45</v>
      </c>
      <c r="L1680">
        <v>266</v>
      </c>
      <c r="M1680">
        <v>91</v>
      </c>
      <c r="N1680">
        <v>67</v>
      </c>
      <c r="O1680">
        <v>41</v>
      </c>
      <c r="P1680">
        <v>192998000</v>
      </c>
      <c r="Q1680">
        <v>0.81744584486663519</v>
      </c>
    </row>
    <row r="1681" spans="1:17" x14ac:dyDescent="0.25">
      <c r="A1681" t="str">
        <f t="shared" ca="1" si="26"/>
        <v>NARIÑO;Total;ACTIVIDADES DE ATENCIÓN DE LA SALUD HUMANA Y DE ASISTENCIA SOCIAL</v>
      </c>
      <c r="B1681" t="str">
        <f ca="1">+IFERROR(_xlfn.XLOOKUP(C1681,DIVIPOLA!G:G,DIVIPOLA!F:F),C1681)</f>
        <v>NARIÑO</v>
      </c>
      <c r="C1681" t="s">
        <v>35</v>
      </c>
      <c r="D1681" t="s">
        <v>15</v>
      </c>
      <c r="E1681" t="s">
        <v>340</v>
      </c>
      <c r="F1681">
        <v>6</v>
      </c>
      <c r="G1681">
        <v>1.639344262295082</v>
      </c>
      <c r="H1681">
        <v>0</v>
      </c>
      <c r="I1681">
        <v>1</v>
      </c>
      <c r="J1681">
        <v>40</v>
      </c>
      <c r="K1681">
        <v>22</v>
      </c>
      <c r="L1681">
        <v>19</v>
      </c>
      <c r="M1681">
        <v>13</v>
      </c>
      <c r="N1681">
        <v>0</v>
      </c>
      <c r="O1681">
        <v>0</v>
      </c>
      <c r="P1681">
        <v>37635000</v>
      </c>
      <c r="Q1681">
        <v>0.15940359159968401</v>
      </c>
    </row>
    <row r="1682" spans="1:17" x14ac:dyDescent="0.25">
      <c r="A1682" t="str">
        <f t="shared" ca="1" si="26"/>
        <v>NORTE_DE_SANTANDER;Total;ACTIVIDADES DE ATENCIÓN DE LA SALUD HUMANA Y DE ASISTENCIA SOCIAL</v>
      </c>
      <c r="B1682" t="str">
        <f ca="1">+IFERROR(_xlfn.XLOOKUP(C1682,DIVIPOLA!G:G,DIVIPOLA!F:F),C1682)</f>
        <v>NORTE_DE_SANTANDER</v>
      </c>
      <c r="C1682" t="s">
        <v>1186</v>
      </c>
      <c r="D1682" t="s">
        <v>15</v>
      </c>
      <c r="E1682" t="s">
        <v>340</v>
      </c>
      <c r="F1682">
        <v>23</v>
      </c>
      <c r="G1682">
        <v>6.2841530054644812</v>
      </c>
      <c r="H1682">
        <v>6</v>
      </c>
      <c r="I1682">
        <v>0</v>
      </c>
      <c r="J1682">
        <v>1646</v>
      </c>
      <c r="K1682">
        <v>924</v>
      </c>
      <c r="L1682">
        <v>556</v>
      </c>
      <c r="M1682">
        <v>190</v>
      </c>
      <c r="N1682">
        <v>57</v>
      </c>
      <c r="O1682">
        <v>18</v>
      </c>
      <c r="P1682">
        <v>1377243725</v>
      </c>
      <c r="Q1682">
        <v>5.8333358914076667</v>
      </c>
    </row>
    <row r="1683" spans="1:17" x14ac:dyDescent="0.25">
      <c r="A1683" t="str">
        <f t="shared" ca="1" si="26"/>
        <v>PUTUMAYO;Total;ACTIVIDADES DE ATENCIÓN DE LA SALUD HUMANA Y DE ASISTENCIA SOCIAL</v>
      </c>
      <c r="B1683" t="str">
        <f ca="1">+IFERROR(_xlfn.XLOOKUP(C1683,DIVIPOLA!G:G,DIVIPOLA!F:F),C1683)</f>
        <v>PUTUMAYO</v>
      </c>
      <c r="C1683" t="s">
        <v>36</v>
      </c>
      <c r="D1683" t="s">
        <v>15</v>
      </c>
      <c r="E1683" t="s">
        <v>340</v>
      </c>
      <c r="F1683">
        <v>1</v>
      </c>
      <c r="G1683">
        <v>0.27322404371584702</v>
      </c>
      <c r="H1683">
        <v>0</v>
      </c>
      <c r="I1683">
        <v>0</v>
      </c>
      <c r="J1683">
        <v>0</v>
      </c>
      <c r="K1683">
        <v>0</v>
      </c>
      <c r="L1683">
        <v>2</v>
      </c>
      <c r="M1683">
        <v>0</v>
      </c>
      <c r="N1683">
        <v>0</v>
      </c>
      <c r="O1683">
        <v>0</v>
      </c>
      <c r="P1683">
        <v>520000</v>
      </c>
      <c r="Q1683">
        <v>2.2024675868695539E-3</v>
      </c>
    </row>
    <row r="1684" spans="1:17" x14ac:dyDescent="0.25">
      <c r="A1684" t="str">
        <f t="shared" ca="1" si="26"/>
        <v>QUINDÍO;Total;ACTIVIDADES DE ATENCIÓN DE LA SALUD HUMANA Y DE ASISTENCIA SOCIAL</v>
      </c>
      <c r="B1684" t="str">
        <f ca="1">+IFERROR(_xlfn.XLOOKUP(C1684,DIVIPOLA!G:G,DIVIPOLA!F:F),C1684)</f>
        <v>QUINDÍO</v>
      </c>
      <c r="C1684" t="s">
        <v>37</v>
      </c>
      <c r="D1684" t="s">
        <v>15</v>
      </c>
      <c r="E1684" t="s">
        <v>340</v>
      </c>
      <c r="F1684">
        <v>6</v>
      </c>
      <c r="G1684">
        <v>1.639344262295082</v>
      </c>
      <c r="H1684">
        <v>0</v>
      </c>
      <c r="I1684">
        <v>0</v>
      </c>
      <c r="J1684">
        <v>1159</v>
      </c>
      <c r="K1684">
        <v>249</v>
      </c>
      <c r="L1684">
        <v>479</v>
      </c>
      <c r="M1684">
        <v>97</v>
      </c>
      <c r="N1684">
        <v>35</v>
      </c>
      <c r="O1684">
        <v>14</v>
      </c>
      <c r="P1684">
        <v>776007700</v>
      </c>
      <c r="Q1684">
        <v>3.286791935406141</v>
      </c>
    </row>
    <row r="1685" spans="1:17" x14ac:dyDescent="0.25">
      <c r="A1685" t="str">
        <f t="shared" ca="1" si="26"/>
        <v>RISARALDA;Total;ACTIVIDADES DE ATENCIÓN DE LA SALUD HUMANA Y DE ASISTENCIA SOCIAL</v>
      </c>
      <c r="B1685" t="str">
        <f ca="1">+IFERROR(_xlfn.XLOOKUP(C1685,DIVIPOLA!G:G,DIVIPOLA!F:F),C1685)</f>
        <v>RISARALDA</v>
      </c>
      <c r="C1685" t="s">
        <v>38</v>
      </c>
      <c r="D1685" t="s">
        <v>15</v>
      </c>
      <c r="E1685" t="s">
        <v>340</v>
      </c>
      <c r="F1685">
        <v>10</v>
      </c>
      <c r="G1685">
        <v>2.7322404371584699</v>
      </c>
      <c r="H1685">
        <v>4</v>
      </c>
      <c r="I1685">
        <v>0</v>
      </c>
      <c r="J1685">
        <v>145</v>
      </c>
      <c r="K1685">
        <v>27</v>
      </c>
      <c r="L1685">
        <v>142</v>
      </c>
      <c r="M1685">
        <v>31</v>
      </c>
      <c r="N1685">
        <v>27</v>
      </c>
      <c r="O1685">
        <v>2</v>
      </c>
      <c r="P1685">
        <v>130743600</v>
      </c>
      <c r="Q1685">
        <v>0.55376642536661203</v>
      </c>
    </row>
    <row r="1686" spans="1:17" x14ac:dyDescent="0.25">
      <c r="A1686" t="str">
        <f t="shared" ca="1" si="26"/>
        <v>SANTANDER;Total;ACTIVIDADES DE ATENCIÓN DE LA SALUD HUMANA Y DE ASISTENCIA SOCIAL</v>
      </c>
      <c r="B1686" t="str">
        <f ca="1">+IFERROR(_xlfn.XLOOKUP(C1686,DIVIPOLA!G:G,DIVIPOLA!F:F),C1686)</f>
        <v>SANTANDER</v>
      </c>
      <c r="C1686" t="s">
        <v>39</v>
      </c>
      <c r="D1686" t="s">
        <v>15</v>
      </c>
      <c r="E1686" t="s">
        <v>340</v>
      </c>
      <c r="F1686">
        <v>35</v>
      </c>
      <c r="G1686">
        <v>9.5628415300546443</v>
      </c>
      <c r="H1686">
        <v>0</v>
      </c>
      <c r="I1686">
        <v>4</v>
      </c>
      <c r="J1686">
        <v>2943</v>
      </c>
      <c r="K1686">
        <v>1326</v>
      </c>
      <c r="L1686">
        <v>349</v>
      </c>
      <c r="M1686">
        <v>82</v>
      </c>
      <c r="N1686">
        <v>29</v>
      </c>
      <c r="O1686">
        <v>13</v>
      </c>
      <c r="P1686">
        <v>1995410950</v>
      </c>
      <c r="Q1686">
        <v>8.4515921920376638</v>
      </c>
    </row>
    <row r="1687" spans="1:17" x14ac:dyDescent="0.25">
      <c r="A1687" t="str">
        <f t="shared" ca="1" si="26"/>
        <v>SUCRE;Total;ACTIVIDADES DE ATENCIÓN DE LA SALUD HUMANA Y DE ASISTENCIA SOCIAL</v>
      </c>
      <c r="B1687" t="str">
        <f ca="1">+IFERROR(_xlfn.XLOOKUP(C1687,DIVIPOLA!G:G,DIVIPOLA!F:F),C1687)</f>
        <v>SUCRE</v>
      </c>
      <c r="C1687" t="s">
        <v>40</v>
      </c>
      <c r="D1687" t="s">
        <v>15</v>
      </c>
      <c r="E1687" t="s">
        <v>340</v>
      </c>
      <c r="F1687">
        <v>4</v>
      </c>
      <c r="G1687">
        <v>1.0928961748633881</v>
      </c>
      <c r="H1687">
        <v>0</v>
      </c>
      <c r="I1687">
        <v>0</v>
      </c>
      <c r="J1687">
        <v>299</v>
      </c>
      <c r="K1687">
        <v>359</v>
      </c>
      <c r="L1687">
        <v>42</v>
      </c>
      <c r="M1687">
        <v>29</v>
      </c>
      <c r="N1687">
        <v>12</v>
      </c>
      <c r="O1687">
        <v>5</v>
      </c>
      <c r="P1687">
        <v>329485000</v>
      </c>
      <c r="Q1687">
        <v>1.395538524730221</v>
      </c>
    </row>
    <row r="1688" spans="1:17" x14ac:dyDescent="0.25">
      <c r="A1688" t="str">
        <f t="shared" ca="1" si="26"/>
        <v>TOLIMA;Total;ACTIVIDADES DE ATENCIÓN DE LA SALUD HUMANA Y DE ASISTENCIA SOCIAL</v>
      </c>
      <c r="B1688" t="str">
        <f ca="1">+IFERROR(_xlfn.XLOOKUP(C1688,DIVIPOLA!G:G,DIVIPOLA!F:F),C1688)</f>
        <v>TOLIMA</v>
      </c>
      <c r="C1688" t="s">
        <v>41</v>
      </c>
      <c r="D1688" t="s">
        <v>15</v>
      </c>
      <c r="E1688" t="s">
        <v>340</v>
      </c>
      <c r="F1688">
        <v>11</v>
      </c>
      <c r="G1688">
        <v>3.0054644808743172</v>
      </c>
      <c r="H1688">
        <v>7</v>
      </c>
      <c r="I1688">
        <v>0</v>
      </c>
      <c r="J1688">
        <v>837</v>
      </c>
      <c r="K1688">
        <v>339</v>
      </c>
      <c r="L1688">
        <v>442</v>
      </c>
      <c r="M1688">
        <v>82</v>
      </c>
      <c r="N1688">
        <v>86</v>
      </c>
      <c r="O1688">
        <v>10</v>
      </c>
      <c r="P1688">
        <v>685022975</v>
      </c>
      <c r="Q1688">
        <v>2.901424805189333</v>
      </c>
    </row>
    <row r="1689" spans="1:17" x14ac:dyDescent="0.25">
      <c r="A1689" t="str">
        <f t="shared" ca="1" si="26"/>
        <v>VALLE_DEL_CAUCA;Total;ACTIVIDADES DE ATENCIÓN DE LA SALUD HUMANA Y DE ASISTENCIA SOCIAL</v>
      </c>
      <c r="B1689" t="str">
        <f ca="1">+IFERROR(_xlfn.XLOOKUP(C1689,DIVIPOLA!G:G,DIVIPOLA!F:F),C1689)</f>
        <v>VALLE_DEL_CAUCA</v>
      </c>
      <c r="C1689" t="s">
        <v>1190</v>
      </c>
      <c r="D1689" t="s">
        <v>15</v>
      </c>
      <c r="E1689" t="s">
        <v>340</v>
      </c>
      <c r="F1689">
        <v>27</v>
      </c>
      <c r="G1689">
        <v>7.3770491803278686</v>
      </c>
      <c r="H1689">
        <v>0</v>
      </c>
      <c r="I1689">
        <v>0</v>
      </c>
      <c r="J1689">
        <v>1867</v>
      </c>
      <c r="K1689">
        <v>775</v>
      </c>
      <c r="L1689">
        <v>546</v>
      </c>
      <c r="M1689">
        <v>133</v>
      </c>
      <c r="N1689">
        <v>58</v>
      </c>
      <c r="O1689">
        <v>18</v>
      </c>
      <c r="P1689">
        <v>1361237800</v>
      </c>
      <c r="Q1689">
        <v>5.7655425625415786</v>
      </c>
    </row>
    <row r="1690" spans="1:17" x14ac:dyDescent="0.25">
      <c r="A1690" t="str">
        <f t="shared" ca="1" si="26"/>
        <v>ANTIOQUIA;Total;ACTIVIDADES DE LOS HOGARES INDIVIDUALES EN CALIDAD DE EMPLEADORES; ACTIVIDADES NO DIFERENCIADAS DE LOS HOGARES INDIVIDUALES COMO PRODUCTORES DE BIENES Y SERVICIOS PARA USO PROPIO</v>
      </c>
      <c r="B1690" t="str">
        <f ca="1">+IFERROR(_xlfn.XLOOKUP(C1690,DIVIPOLA!G:G,DIVIPOLA!F:F),C1690)</f>
        <v>ANTIOQUIA</v>
      </c>
      <c r="C1690" t="s">
        <v>17</v>
      </c>
      <c r="D1690" t="s">
        <v>15</v>
      </c>
      <c r="E1690" t="s">
        <v>341</v>
      </c>
      <c r="F1690">
        <v>8</v>
      </c>
      <c r="G1690">
        <v>61.53846153846154</v>
      </c>
      <c r="H1690">
        <v>0</v>
      </c>
      <c r="I1690">
        <v>0</v>
      </c>
      <c r="J1690">
        <v>0</v>
      </c>
      <c r="K1690">
        <v>0</v>
      </c>
      <c r="L1690">
        <v>20</v>
      </c>
      <c r="M1690">
        <v>12</v>
      </c>
      <c r="N1690">
        <v>0</v>
      </c>
      <c r="O1690">
        <v>0</v>
      </c>
      <c r="P1690">
        <v>10127000</v>
      </c>
      <c r="Q1690">
        <v>69.262914554992435</v>
      </c>
    </row>
    <row r="1691" spans="1:17" x14ac:dyDescent="0.25">
      <c r="A1691" t="str">
        <f t="shared" ca="1" si="26"/>
        <v>BOGOTÁ;Total;ACTIVIDADES DE LOS HOGARES INDIVIDUALES EN CALIDAD DE EMPLEADORES; ACTIVIDADES NO DIFERENCIADAS DE LOS HOGARES INDIVIDUALES COMO PRODUCTORES DE BIENES Y SERVICIOS PARA USO PROPIO</v>
      </c>
      <c r="B1691" t="str">
        <f ca="1">+IFERROR(_xlfn.XLOOKUP(C1691,DIVIPOLA!G:G,DIVIPOLA!F:F),C1691)</f>
        <v>BOGOTÁ</v>
      </c>
      <c r="C1691" t="s">
        <v>1146</v>
      </c>
      <c r="D1691" t="s">
        <v>15</v>
      </c>
      <c r="E1691" t="s">
        <v>341</v>
      </c>
      <c r="F1691">
        <v>3</v>
      </c>
      <c r="G1691">
        <v>23.07692307692308</v>
      </c>
      <c r="H1691">
        <v>0</v>
      </c>
      <c r="I1691">
        <v>0</v>
      </c>
      <c r="J1691">
        <v>0</v>
      </c>
      <c r="K1691">
        <v>1</v>
      </c>
      <c r="L1691">
        <v>2</v>
      </c>
      <c r="M1691">
        <v>3</v>
      </c>
      <c r="N1691">
        <v>2</v>
      </c>
      <c r="O1691">
        <v>3</v>
      </c>
      <c r="P1691">
        <v>3649100</v>
      </c>
      <c r="Q1691">
        <v>24.957766515515249</v>
      </c>
    </row>
    <row r="1692" spans="1:17" x14ac:dyDescent="0.25">
      <c r="A1692" t="str">
        <f t="shared" ca="1" si="26"/>
        <v>VALLE_DEL_CAUCA;Total;ACTIVIDADES DE LOS HOGARES INDIVIDUALES EN CALIDAD DE EMPLEADORES; ACTIVIDADES NO DIFERENCIADAS DE LOS HOGARES INDIVIDUALES COMO PRODUCTORES DE BIENES Y SERVICIOS PARA USO PROPIO</v>
      </c>
      <c r="B1692" t="str">
        <f ca="1">+IFERROR(_xlfn.XLOOKUP(C1692,DIVIPOLA!G:G,DIVIPOLA!F:F),C1692)</f>
        <v>VALLE_DEL_CAUCA</v>
      </c>
      <c r="C1692" t="s">
        <v>1190</v>
      </c>
      <c r="D1692" t="s">
        <v>15</v>
      </c>
      <c r="E1692" t="s">
        <v>341</v>
      </c>
      <c r="F1692">
        <v>2</v>
      </c>
      <c r="G1692">
        <v>15.38461538461539</v>
      </c>
      <c r="H1692">
        <v>0</v>
      </c>
      <c r="I1692">
        <v>0</v>
      </c>
      <c r="J1692">
        <v>0</v>
      </c>
      <c r="K1692">
        <v>0</v>
      </c>
      <c r="L1692">
        <v>1</v>
      </c>
      <c r="M1692">
        <v>0</v>
      </c>
      <c r="N1692">
        <v>3</v>
      </c>
      <c r="O1692">
        <v>0</v>
      </c>
      <c r="P1692">
        <v>845000</v>
      </c>
      <c r="Q1692">
        <v>5.7793189294923089</v>
      </c>
    </row>
    <row r="1693" spans="1:17" x14ac:dyDescent="0.25">
      <c r="A1693" t="str">
        <f t="shared" ca="1" si="26"/>
        <v>ANTIOQUIA;Total;ACTIVIDADES DE SERVICIOS ADMINISTRATIVOS Y DE APOYO</v>
      </c>
      <c r="B1693" t="str">
        <f ca="1">+IFERROR(_xlfn.XLOOKUP(C1693,DIVIPOLA!G:G,DIVIPOLA!F:F),C1693)</f>
        <v>ANTIOQUIA</v>
      </c>
      <c r="C1693" t="s">
        <v>17</v>
      </c>
      <c r="D1693" t="s">
        <v>15</v>
      </c>
      <c r="E1693" t="s">
        <v>342</v>
      </c>
      <c r="F1693">
        <v>150</v>
      </c>
      <c r="G1693">
        <v>18.248175182481749</v>
      </c>
      <c r="H1693">
        <v>99</v>
      </c>
      <c r="I1693">
        <v>59</v>
      </c>
      <c r="J1693">
        <v>26211</v>
      </c>
      <c r="K1693">
        <v>12684</v>
      </c>
      <c r="L1693">
        <v>8712</v>
      </c>
      <c r="M1693">
        <v>1914</v>
      </c>
      <c r="N1693">
        <v>7214</v>
      </c>
      <c r="O1693">
        <v>1202</v>
      </c>
      <c r="P1693">
        <v>22093292000</v>
      </c>
      <c r="Q1693">
        <v>12.79605564252477</v>
      </c>
    </row>
    <row r="1694" spans="1:17" x14ac:dyDescent="0.25">
      <c r="A1694" t="str">
        <f t="shared" ca="1" si="26"/>
        <v>SAN_ANDRÉS_PROVIDENCIA_Y_SANTA_CATALINA;Total;ACTIVIDADES DE SERVICIOS ADMINISTRATIVOS Y DE APOYO</v>
      </c>
      <c r="B1694" t="str">
        <f ca="1">+IFERROR(_xlfn.XLOOKUP(C1694,DIVIPOLA!G:G,DIVIPOLA!F:F),C1694)</f>
        <v>SAN_ANDRÉS_PROVIDENCIA_Y_SANTA_CATALINA</v>
      </c>
      <c r="C1694" t="s">
        <v>1189</v>
      </c>
      <c r="D1694" t="s">
        <v>15</v>
      </c>
      <c r="E1694" t="s">
        <v>342</v>
      </c>
      <c r="F1694">
        <v>1</v>
      </c>
      <c r="G1694">
        <v>0.121654501216545</v>
      </c>
      <c r="H1694">
        <v>0</v>
      </c>
      <c r="I1694">
        <v>0</v>
      </c>
      <c r="J1694">
        <v>113</v>
      </c>
      <c r="K1694">
        <v>138</v>
      </c>
      <c r="L1694">
        <v>91</v>
      </c>
      <c r="M1694">
        <v>41</v>
      </c>
      <c r="N1694">
        <v>3</v>
      </c>
      <c r="O1694">
        <v>4</v>
      </c>
      <c r="P1694">
        <v>161601050</v>
      </c>
      <c r="Q1694">
        <v>9.3596555356731267E-2</v>
      </c>
    </row>
    <row r="1695" spans="1:17" x14ac:dyDescent="0.25">
      <c r="A1695" t="str">
        <f t="shared" ca="1" si="26"/>
        <v>ATLÁNTICO;Total;ACTIVIDADES DE SERVICIOS ADMINISTRATIVOS Y DE APOYO</v>
      </c>
      <c r="B1695" t="str">
        <f ca="1">+IFERROR(_xlfn.XLOOKUP(C1695,DIVIPOLA!G:G,DIVIPOLA!F:F),C1695)</f>
        <v>ATLÁNTICO</v>
      </c>
      <c r="C1695" t="s">
        <v>19</v>
      </c>
      <c r="D1695" t="s">
        <v>15</v>
      </c>
      <c r="E1695" t="s">
        <v>342</v>
      </c>
      <c r="F1695">
        <v>52</v>
      </c>
      <c r="G1695">
        <v>6.3260340632603409</v>
      </c>
      <c r="H1695">
        <v>62</v>
      </c>
      <c r="I1695">
        <v>16</v>
      </c>
      <c r="J1695">
        <v>11751</v>
      </c>
      <c r="K1695">
        <v>5038</v>
      </c>
      <c r="L1695">
        <v>9438</v>
      </c>
      <c r="M1695">
        <v>2364</v>
      </c>
      <c r="N1695">
        <v>8035</v>
      </c>
      <c r="O1695">
        <v>1847</v>
      </c>
      <c r="P1695">
        <v>13078145925</v>
      </c>
      <c r="Q1695">
        <v>7.5746377206872859</v>
      </c>
    </row>
    <row r="1696" spans="1:17" x14ac:dyDescent="0.25">
      <c r="A1696" t="str">
        <f t="shared" ca="1" si="26"/>
        <v>BOGOTÁ;Total;ACTIVIDADES DE SERVICIOS ADMINISTRATIVOS Y DE APOYO</v>
      </c>
      <c r="B1696" t="str">
        <f ca="1">+IFERROR(_xlfn.XLOOKUP(C1696,DIVIPOLA!G:G,DIVIPOLA!F:F),C1696)</f>
        <v>BOGOTÁ</v>
      </c>
      <c r="C1696" t="s">
        <v>1146</v>
      </c>
      <c r="D1696" t="s">
        <v>15</v>
      </c>
      <c r="E1696" t="s">
        <v>342</v>
      </c>
      <c r="F1696">
        <v>352</v>
      </c>
      <c r="G1696">
        <v>42.822384428223842</v>
      </c>
      <c r="H1696">
        <v>422</v>
      </c>
      <c r="I1696">
        <v>210</v>
      </c>
      <c r="J1696">
        <v>97262</v>
      </c>
      <c r="K1696">
        <v>41707</v>
      </c>
      <c r="L1696">
        <v>49654</v>
      </c>
      <c r="M1696">
        <v>8966</v>
      </c>
      <c r="N1696">
        <v>31633</v>
      </c>
      <c r="O1696">
        <v>5842</v>
      </c>
      <c r="P1696">
        <v>85893632500</v>
      </c>
      <c r="Q1696">
        <v>49.748118153174019</v>
      </c>
    </row>
    <row r="1697" spans="1:17" x14ac:dyDescent="0.25">
      <c r="A1697" t="str">
        <f t="shared" ca="1" si="26"/>
        <v>BOLÍVAR;Total;ACTIVIDADES DE SERVICIOS ADMINISTRATIVOS Y DE APOYO</v>
      </c>
      <c r="B1697" t="str">
        <f ca="1">+IFERROR(_xlfn.XLOOKUP(C1697,DIVIPOLA!G:G,DIVIPOLA!F:F),C1697)</f>
        <v>BOLÍVAR</v>
      </c>
      <c r="C1697" t="s">
        <v>21</v>
      </c>
      <c r="D1697" t="s">
        <v>15</v>
      </c>
      <c r="E1697" t="s">
        <v>342</v>
      </c>
      <c r="F1697">
        <v>13</v>
      </c>
      <c r="G1697">
        <v>1.581508515815085</v>
      </c>
      <c r="H1697">
        <v>3</v>
      </c>
      <c r="I1697">
        <v>0</v>
      </c>
      <c r="J1697">
        <v>3949</v>
      </c>
      <c r="K1697">
        <v>282</v>
      </c>
      <c r="L1697">
        <v>120</v>
      </c>
      <c r="M1697">
        <v>70</v>
      </c>
      <c r="N1697">
        <v>417</v>
      </c>
      <c r="O1697">
        <v>44</v>
      </c>
      <c r="P1697">
        <v>1912186575</v>
      </c>
      <c r="Q1697">
        <v>1.107505654322084</v>
      </c>
    </row>
    <row r="1698" spans="1:17" x14ac:dyDescent="0.25">
      <c r="A1698" t="str">
        <f t="shared" ca="1" si="26"/>
        <v>BOYACÁ;Total;ACTIVIDADES DE SERVICIOS ADMINISTRATIVOS Y DE APOYO</v>
      </c>
      <c r="B1698" t="str">
        <f ca="1">+IFERROR(_xlfn.XLOOKUP(C1698,DIVIPOLA!G:G,DIVIPOLA!F:F),C1698)</f>
        <v>BOYACÁ</v>
      </c>
      <c r="C1698" t="s">
        <v>22</v>
      </c>
      <c r="D1698" t="s">
        <v>15</v>
      </c>
      <c r="E1698" t="s">
        <v>342</v>
      </c>
      <c r="F1698">
        <v>6</v>
      </c>
      <c r="G1698">
        <v>0.72992700729927007</v>
      </c>
      <c r="H1698">
        <v>0</v>
      </c>
      <c r="I1698">
        <v>0</v>
      </c>
      <c r="J1698">
        <v>150</v>
      </c>
      <c r="K1698">
        <v>30</v>
      </c>
      <c r="L1698">
        <v>187</v>
      </c>
      <c r="M1698">
        <v>69</v>
      </c>
      <c r="N1698">
        <v>330</v>
      </c>
      <c r="O1698">
        <v>114</v>
      </c>
      <c r="P1698">
        <v>256192300</v>
      </c>
      <c r="Q1698">
        <v>0.14838218432936109</v>
      </c>
    </row>
    <row r="1699" spans="1:17" x14ac:dyDescent="0.25">
      <c r="A1699" t="str">
        <f t="shared" ca="1" si="26"/>
        <v>CALDAS;Total;ACTIVIDADES DE SERVICIOS ADMINISTRATIVOS Y DE APOYO</v>
      </c>
      <c r="B1699" t="str">
        <f ca="1">+IFERROR(_xlfn.XLOOKUP(C1699,DIVIPOLA!G:G,DIVIPOLA!F:F),C1699)</f>
        <v>CALDAS</v>
      </c>
      <c r="C1699" t="s">
        <v>23</v>
      </c>
      <c r="D1699" t="s">
        <v>15</v>
      </c>
      <c r="E1699" t="s">
        <v>342</v>
      </c>
      <c r="F1699">
        <v>9</v>
      </c>
      <c r="G1699">
        <v>1.0948905109489051</v>
      </c>
      <c r="H1699">
        <v>0</v>
      </c>
      <c r="I1699">
        <v>4</v>
      </c>
      <c r="J1699">
        <v>408</v>
      </c>
      <c r="K1699">
        <v>235</v>
      </c>
      <c r="L1699">
        <v>381</v>
      </c>
      <c r="M1699">
        <v>143</v>
      </c>
      <c r="N1699">
        <v>776</v>
      </c>
      <c r="O1699">
        <v>227</v>
      </c>
      <c r="P1699">
        <v>671958300</v>
      </c>
      <c r="Q1699">
        <v>0.38918671768138291</v>
      </c>
    </row>
    <row r="1700" spans="1:17" x14ac:dyDescent="0.25">
      <c r="A1700" t="str">
        <f t="shared" ca="1" si="26"/>
        <v>CASANARE;Total;ACTIVIDADES DE SERVICIOS ADMINISTRATIVOS Y DE APOYO</v>
      </c>
      <c r="B1700" t="str">
        <f ca="1">+IFERROR(_xlfn.XLOOKUP(C1700,DIVIPOLA!G:G,DIVIPOLA!F:F),C1700)</f>
        <v>CASANARE</v>
      </c>
      <c r="C1700" t="s">
        <v>25</v>
      </c>
      <c r="D1700" t="s">
        <v>15</v>
      </c>
      <c r="E1700" t="s">
        <v>342</v>
      </c>
      <c r="F1700">
        <v>4</v>
      </c>
      <c r="G1700">
        <v>0.48661800486618012</v>
      </c>
      <c r="H1700">
        <v>7</v>
      </c>
      <c r="I1700">
        <v>0</v>
      </c>
      <c r="J1700">
        <v>64</v>
      </c>
      <c r="K1700">
        <v>50</v>
      </c>
      <c r="L1700">
        <v>136</v>
      </c>
      <c r="M1700">
        <v>102</v>
      </c>
      <c r="N1700">
        <v>112</v>
      </c>
      <c r="O1700">
        <v>57</v>
      </c>
      <c r="P1700">
        <v>176294300</v>
      </c>
      <c r="Q1700">
        <v>0.10210663364517859</v>
      </c>
    </row>
    <row r="1701" spans="1:17" x14ac:dyDescent="0.25">
      <c r="A1701" t="str">
        <f t="shared" ca="1" si="26"/>
        <v>CAUCA;Total;ACTIVIDADES DE SERVICIOS ADMINISTRATIVOS Y DE APOYO</v>
      </c>
      <c r="B1701" t="str">
        <f ca="1">+IFERROR(_xlfn.XLOOKUP(C1701,DIVIPOLA!G:G,DIVIPOLA!F:F),C1701)</f>
        <v>CAUCA</v>
      </c>
      <c r="C1701" t="s">
        <v>26</v>
      </c>
      <c r="D1701" t="s">
        <v>15</v>
      </c>
      <c r="E1701" t="s">
        <v>342</v>
      </c>
      <c r="F1701">
        <v>7</v>
      </c>
      <c r="G1701">
        <v>0.85158150851581504</v>
      </c>
      <c r="H1701">
        <v>5</v>
      </c>
      <c r="I1701">
        <v>0</v>
      </c>
      <c r="J1701">
        <v>168</v>
      </c>
      <c r="K1701">
        <v>236</v>
      </c>
      <c r="L1701">
        <v>316</v>
      </c>
      <c r="M1701">
        <v>154</v>
      </c>
      <c r="N1701">
        <v>553</v>
      </c>
      <c r="O1701">
        <v>247</v>
      </c>
      <c r="P1701">
        <v>542766250</v>
      </c>
      <c r="Q1701">
        <v>0.31436089904051018</v>
      </c>
    </row>
    <row r="1702" spans="1:17" x14ac:dyDescent="0.25">
      <c r="A1702" t="str">
        <f t="shared" ca="1" si="26"/>
        <v>CESAR;Total;ACTIVIDADES DE SERVICIOS ADMINISTRATIVOS Y DE APOYO</v>
      </c>
      <c r="B1702" t="str">
        <f ca="1">+IFERROR(_xlfn.XLOOKUP(C1702,DIVIPOLA!G:G,DIVIPOLA!F:F),C1702)</f>
        <v>CESAR</v>
      </c>
      <c r="C1702" t="s">
        <v>27</v>
      </c>
      <c r="D1702" t="s">
        <v>15</v>
      </c>
      <c r="E1702" t="s">
        <v>342</v>
      </c>
      <c r="F1702">
        <v>5</v>
      </c>
      <c r="G1702">
        <v>0.6082725060827251</v>
      </c>
      <c r="H1702">
        <v>5</v>
      </c>
      <c r="I1702">
        <v>0</v>
      </c>
      <c r="J1702">
        <v>306</v>
      </c>
      <c r="K1702">
        <v>376</v>
      </c>
      <c r="L1702">
        <v>119</v>
      </c>
      <c r="M1702">
        <v>143</v>
      </c>
      <c r="N1702">
        <v>146</v>
      </c>
      <c r="O1702">
        <v>93</v>
      </c>
      <c r="P1702">
        <v>465077925</v>
      </c>
      <c r="Q1702">
        <v>0.2693651542020068</v>
      </c>
    </row>
    <row r="1703" spans="1:17" x14ac:dyDescent="0.25">
      <c r="A1703" t="str">
        <f t="shared" ca="1" si="26"/>
        <v>CHOCÓ;Total;ACTIVIDADES DE SERVICIOS ADMINISTRATIVOS Y DE APOYO</v>
      </c>
      <c r="B1703" t="str">
        <f ca="1">+IFERROR(_xlfn.XLOOKUP(C1703,DIVIPOLA!G:G,DIVIPOLA!F:F),C1703)</f>
        <v>CHOCÓ</v>
      </c>
      <c r="C1703" t="s">
        <v>28</v>
      </c>
      <c r="D1703" t="s">
        <v>15</v>
      </c>
      <c r="E1703" t="s">
        <v>342</v>
      </c>
      <c r="F1703">
        <v>1</v>
      </c>
      <c r="G1703">
        <v>0.121654501216545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4</v>
      </c>
      <c r="N1703">
        <v>0</v>
      </c>
      <c r="O1703">
        <v>0</v>
      </c>
      <c r="P1703">
        <v>1708200</v>
      </c>
      <c r="Q1703">
        <v>9.8936013014994865E-4</v>
      </c>
    </row>
    <row r="1704" spans="1:17" x14ac:dyDescent="0.25">
      <c r="A1704" t="str">
        <f t="shared" ca="1" si="26"/>
        <v>CUNDINAMARCA;Total;ACTIVIDADES DE SERVICIOS ADMINISTRATIVOS Y DE APOYO</v>
      </c>
      <c r="B1704" t="str">
        <f ca="1">+IFERROR(_xlfn.XLOOKUP(C1704,DIVIPOLA!G:G,DIVIPOLA!F:F),C1704)</f>
        <v>CUNDINAMARCA</v>
      </c>
      <c r="C1704" t="s">
        <v>29</v>
      </c>
      <c r="D1704" t="s">
        <v>15</v>
      </c>
      <c r="E1704" t="s">
        <v>342</v>
      </c>
      <c r="F1704">
        <v>18</v>
      </c>
      <c r="G1704">
        <v>2.1897810218978102</v>
      </c>
      <c r="H1704">
        <v>4</v>
      </c>
      <c r="I1704">
        <v>0</v>
      </c>
      <c r="J1704">
        <v>779</v>
      </c>
      <c r="K1704">
        <v>410</v>
      </c>
      <c r="L1704">
        <v>259</v>
      </c>
      <c r="M1704">
        <v>167</v>
      </c>
      <c r="N1704">
        <v>597</v>
      </c>
      <c r="O1704">
        <v>242</v>
      </c>
      <c r="P1704">
        <v>883365600</v>
      </c>
      <c r="Q1704">
        <v>0.51163019844631041</v>
      </c>
    </row>
    <row r="1705" spans="1:17" x14ac:dyDescent="0.25">
      <c r="A1705" t="str">
        <f t="shared" ca="1" si="26"/>
        <v>CÓRDOBA;Total;ACTIVIDADES DE SERVICIOS ADMINISTRATIVOS Y DE APOYO</v>
      </c>
      <c r="B1705" t="str">
        <f ca="1">+IFERROR(_xlfn.XLOOKUP(C1705,DIVIPOLA!G:G,DIVIPOLA!F:F),C1705)</f>
        <v>CÓRDOBA</v>
      </c>
      <c r="C1705" t="s">
        <v>30</v>
      </c>
      <c r="D1705" t="s">
        <v>15</v>
      </c>
      <c r="E1705" t="s">
        <v>342</v>
      </c>
      <c r="F1705">
        <v>12</v>
      </c>
      <c r="G1705">
        <v>1.4598540145985399</v>
      </c>
      <c r="H1705">
        <v>20</v>
      </c>
      <c r="I1705">
        <v>13</v>
      </c>
      <c r="J1705">
        <v>2535</v>
      </c>
      <c r="K1705">
        <v>2596</v>
      </c>
      <c r="L1705">
        <v>2071</v>
      </c>
      <c r="M1705">
        <v>1219</v>
      </c>
      <c r="N1705">
        <v>1788</v>
      </c>
      <c r="O1705">
        <v>776</v>
      </c>
      <c r="P1705">
        <v>4034107675</v>
      </c>
      <c r="Q1705">
        <v>2.3364859468311132</v>
      </c>
    </row>
    <row r="1706" spans="1:17" x14ac:dyDescent="0.25">
      <c r="A1706" t="str">
        <f t="shared" ca="1" si="26"/>
        <v>HUILA;Total;ACTIVIDADES DE SERVICIOS ADMINISTRATIVOS Y DE APOYO</v>
      </c>
      <c r="B1706" t="str">
        <f ca="1">+IFERROR(_xlfn.XLOOKUP(C1706,DIVIPOLA!G:G,DIVIPOLA!F:F),C1706)</f>
        <v>HUILA</v>
      </c>
      <c r="C1706" t="s">
        <v>32</v>
      </c>
      <c r="D1706" t="s">
        <v>15</v>
      </c>
      <c r="E1706" t="s">
        <v>342</v>
      </c>
      <c r="F1706">
        <v>10</v>
      </c>
      <c r="G1706">
        <v>1.21654501216545</v>
      </c>
      <c r="H1706">
        <v>8</v>
      </c>
      <c r="I1706">
        <v>0</v>
      </c>
      <c r="J1706">
        <v>1055</v>
      </c>
      <c r="K1706">
        <v>698</v>
      </c>
      <c r="L1706">
        <v>472</v>
      </c>
      <c r="M1706">
        <v>242</v>
      </c>
      <c r="N1706">
        <v>212</v>
      </c>
      <c r="O1706">
        <v>91</v>
      </c>
      <c r="P1706">
        <v>1086874750</v>
      </c>
      <c r="Q1706">
        <v>0.62949920625025924</v>
      </c>
    </row>
    <row r="1707" spans="1:17" x14ac:dyDescent="0.25">
      <c r="A1707" t="str">
        <f t="shared" ca="1" si="26"/>
        <v>MAGDALENA;Total;ACTIVIDADES DE SERVICIOS ADMINISTRATIVOS Y DE APOYO</v>
      </c>
      <c r="B1707" t="str">
        <f ca="1">+IFERROR(_xlfn.XLOOKUP(C1707,DIVIPOLA!G:G,DIVIPOLA!F:F),C1707)</f>
        <v>MAGDALENA</v>
      </c>
      <c r="C1707" t="s">
        <v>33</v>
      </c>
      <c r="D1707" t="s">
        <v>15</v>
      </c>
      <c r="E1707" t="s">
        <v>342</v>
      </c>
      <c r="F1707">
        <v>5</v>
      </c>
      <c r="G1707">
        <v>0.6082725060827251</v>
      </c>
      <c r="H1707">
        <v>6</v>
      </c>
      <c r="I1707">
        <v>8</v>
      </c>
      <c r="J1707">
        <v>549</v>
      </c>
      <c r="K1707">
        <v>310</v>
      </c>
      <c r="L1707">
        <v>329</v>
      </c>
      <c r="M1707">
        <v>219</v>
      </c>
      <c r="N1707">
        <v>322</v>
      </c>
      <c r="O1707">
        <v>46</v>
      </c>
      <c r="P1707">
        <v>651058850</v>
      </c>
      <c r="Q1707">
        <v>0.37708211484092963</v>
      </c>
    </row>
    <row r="1708" spans="1:17" x14ac:dyDescent="0.25">
      <c r="A1708" t="str">
        <f t="shared" ca="1" si="26"/>
        <v>META;Total;ACTIVIDADES DE SERVICIOS ADMINISTRATIVOS Y DE APOYO</v>
      </c>
      <c r="B1708" t="str">
        <f ca="1">+IFERROR(_xlfn.XLOOKUP(C1708,DIVIPOLA!G:G,DIVIPOLA!F:F),C1708)</f>
        <v>META</v>
      </c>
      <c r="C1708" t="s">
        <v>34</v>
      </c>
      <c r="D1708" t="s">
        <v>15</v>
      </c>
      <c r="E1708" t="s">
        <v>342</v>
      </c>
      <c r="F1708">
        <v>15</v>
      </c>
      <c r="G1708">
        <v>1.824817518248175</v>
      </c>
      <c r="H1708">
        <v>2</v>
      </c>
      <c r="I1708">
        <v>6</v>
      </c>
      <c r="J1708">
        <v>425</v>
      </c>
      <c r="K1708">
        <v>314</v>
      </c>
      <c r="L1708">
        <v>228</v>
      </c>
      <c r="M1708">
        <v>140</v>
      </c>
      <c r="N1708">
        <v>224</v>
      </c>
      <c r="O1708">
        <v>65</v>
      </c>
      <c r="P1708">
        <v>520860275</v>
      </c>
      <c r="Q1708">
        <v>0.30167333419033948</v>
      </c>
    </row>
    <row r="1709" spans="1:17" x14ac:dyDescent="0.25">
      <c r="A1709" t="str">
        <f t="shared" ca="1" si="26"/>
        <v>NARIÑO;Total;ACTIVIDADES DE SERVICIOS ADMINISTRATIVOS Y DE APOYO</v>
      </c>
      <c r="B1709" t="str">
        <f ca="1">+IFERROR(_xlfn.XLOOKUP(C1709,DIVIPOLA!G:G,DIVIPOLA!F:F),C1709)</f>
        <v>NARIÑO</v>
      </c>
      <c r="C1709" t="s">
        <v>35</v>
      </c>
      <c r="D1709" t="s">
        <v>15</v>
      </c>
      <c r="E1709" t="s">
        <v>342</v>
      </c>
      <c r="F1709">
        <v>6</v>
      </c>
      <c r="G1709">
        <v>0.72992700729927007</v>
      </c>
      <c r="H1709">
        <v>2</v>
      </c>
      <c r="I1709">
        <v>12</v>
      </c>
      <c r="J1709">
        <v>173</v>
      </c>
      <c r="K1709">
        <v>112</v>
      </c>
      <c r="L1709">
        <v>470</v>
      </c>
      <c r="M1709">
        <v>140</v>
      </c>
      <c r="N1709">
        <v>209</v>
      </c>
      <c r="O1709">
        <v>56</v>
      </c>
      <c r="P1709">
        <v>386827025</v>
      </c>
      <c r="Q1709">
        <v>0.22404357557634791</v>
      </c>
    </row>
    <row r="1710" spans="1:17" x14ac:dyDescent="0.25">
      <c r="A1710" t="str">
        <f t="shared" ca="1" si="26"/>
        <v>NORTE_DE_SANTANDER;Total;ACTIVIDADES DE SERVICIOS ADMINISTRATIVOS Y DE APOYO</v>
      </c>
      <c r="B1710" t="str">
        <f ca="1">+IFERROR(_xlfn.XLOOKUP(C1710,DIVIPOLA!G:G,DIVIPOLA!F:F),C1710)</f>
        <v>NORTE_DE_SANTANDER</v>
      </c>
      <c r="C1710" t="s">
        <v>1186</v>
      </c>
      <c r="D1710" t="s">
        <v>15</v>
      </c>
      <c r="E1710" t="s">
        <v>342</v>
      </c>
      <c r="F1710">
        <v>13</v>
      </c>
      <c r="G1710">
        <v>1.581508515815085</v>
      </c>
      <c r="H1710">
        <v>15</v>
      </c>
      <c r="I1710">
        <v>0</v>
      </c>
      <c r="J1710">
        <v>220</v>
      </c>
      <c r="K1710">
        <v>134</v>
      </c>
      <c r="L1710">
        <v>263</v>
      </c>
      <c r="M1710">
        <v>139</v>
      </c>
      <c r="N1710">
        <v>49</v>
      </c>
      <c r="O1710">
        <v>15</v>
      </c>
      <c r="P1710">
        <v>301980250</v>
      </c>
      <c r="Q1710">
        <v>0.1749017793248531</v>
      </c>
    </row>
    <row r="1711" spans="1:17" x14ac:dyDescent="0.25">
      <c r="A1711" t="str">
        <f t="shared" ca="1" si="26"/>
        <v>PUTUMAYO;Total;ACTIVIDADES DE SERVICIOS ADMINISTRATIVOS Y DE APOYO</v>
      </c>
      <c r="B1711" t="str">
        <f ca="1">+IFERROR(_xlfn.XLOOKUP(C1711,DIVIPOLA!G:G,DIVIPOLA!F:F),C1711)</f>
        <v>PUTUMAYO</v>
      </c>
      <c r="C1711" t="s">
        <v>36</v>
      </c>
      <c r="D1711" t="s">
        <v>15</v>
      </c>
      <c r="E1711" t="s">
        <v>342</v>
      </c>
      <c r="F1711">
        <v>1</v>
      </c>
      <c r="G1711">
        <v>0.121654501216545</v>
      </c>
      <c r="H1711">
        <v>0</v>
      </c>
      <c r="I1711">
        <v>0</v>
      </c>
      <c r="J1711">
        <v>0</v>
      </c>
      <c r="K1711">
        <v>34</v>
      </c>
      <c r="L1711">
        <v>0</v>
      </c>
      <c r="M1711">
        <v>13</v>
      </c>
      <c r="N1711">
        <v>0</v>
      </c>
      <c r="O1711">
        <v>0</v>
      </c>
      <c r="P1711">
        <v>22750000</v>
      </c>
      <c r="Q1711">
        <v>1.317640964811575E-2</v>
      </c>
    </row>
    <row r="1712" spans="1:17" x14ac:dyDescent="0.25">
      <c r="A1712" t="str">
        <f t="shared" ca="1" si="26"/>
        <v>QUINDÍO;Total;ACTIVIDADES DE SERVICIOS ADMINISTRATIVOS Y DE APOYO</v>
      </c>
      <c r="B1712" t="str">
        <f ca="1">+IFERROR(_xlfn.XLOOKUP(C1712,DIVIPOLA!G:G,DIVIPOLA!F:F),C1712)</f>
        <v>QUINDÍO</v>
      </c>
      <c r="C1712" t="s">
        <v>37</v>
      </c>
      <c r="D1712" t="s">
        <v>15</v>
      </c>
      <c r="E1712" t="s">
        <v>342</v>
      </c>
      <c r="F1712">
        <v>9</v>
      </c>
      <c r="G1712">
        <v>1.0948905109489051</v>
      </c>
      <c r="H1712">
        <v>3</v>
      </c>
      <c r="I1712">
        <v>1</v>
      </c>
      <c r="J1712">
        <v>3772</v>
      </c>
      <c r="K1712">
        <v>2334</v>
      </c>
      <c r="L1712">
        <v>1158</v>
      </c>
      <c r="M1712">
        <v>675</v>
      </c>
      <c r="N1712">
        <v>641</v>
      </c>
      <c r="O1712">
        <v>233</v>
      </c>
      <c r="P1712">
        <v>3501938050</v>
      </c>
      <c r="Q1712">
        <v>2.0282624311702708</v>
      </c>
    </row>
    <row r="1713" spans="1:17" x14ac:dyDescent="0.25">
      <c r="A1713" t="str">
        <f t="shared" ca="1" si="26"/>
        <v>RISARALDA;Total;ACTIVIDADES DE SERVICIOS ADMINISTRATIVOS Y DE APOYO</v>
      </c>
      <c r="B1713" t="str">
        <f ca="1">+IFERROR(_xlfn.XLOOKUP(C1713,DIVIPOLA!G:G,DIVIPOLA!F:F),C1713)</f>
        <v>RISARALDA</v>
      </c>
      <c r="C1713" t="s">
        <v>38</v>
      </c>
      <c r="D1713" t="s">
        <v>15</v>
      </c>
      <c r="E1713" t="s">
        <v>342</v>
      </c>
      <c r="F1713">
        <v>16</v>
      </c>
      <c r="G1713">
        <v>1.94647201946472</v>
      </c>
      <c r="H1713">
        <v>37</v>
      </c>
      <c r="I1713">
        <v>16</v>
      </c>
      <c r="J1713">
        <v>4082</v>
      </c>
      <c r="K1713">
        <v>2020</v>
      </c>
      <c r="L1713">
        <v>3284</v>
      </c>
      <c r="M1713">
        <v>723</v>
      </c>
      <c r="N1713">
        <v>2771</v>
      </c>
      <c r="O1713">
        <v>483</v>
      </c>
      <c r="P1713">
        <v>4579886675</v>
      </c>
      <c r="Q1713">
        <v>2.652591778977881</v>
      </c>
    </row>
    <row r="1714" spans="1:17" x14ac:dyDescent="0.25">
      <c r="A1714" t="str">
        <f t="shared" ca="1" si="26"/>
        <v>SANTANDER;Total;ACTIVIDADES DE SERVICIOS ADMINISTRATIVOS Y DE APOYO</v>
      </c>
      <c r="B1714" t="str">
        <f ca="1">+IFERROR(_xlfn.XLOOKUP(C1714,DIVIPOLA!G:G,DIVIPOLA!F:F),C1714)</f>
        <v>SANTANDER</v>
      </c>
      <c r="C1714" t="s">
        <v>39</v>
      </c>
      <c r="D1714" t="s">
        <v>15</v>
      </c>
      <c r="E1714" t="s">
        <v>342</v>
      </c>
      <c r="F1714">
        <v>27</v>
      </c>
      <c r="G1714">
        <v>3.284671532846716</v>
      </c>
      <c r="H1714">
        <v>21</v>
      </c>
      <c r="I1714">
        <v>19</v>
      </c>
      <c r="J1714">
        <v>7013</v>
      </c>
      <c r="K1714">
        <v>1990</v>
      </c>
      <c r="L1714">
        <v>10665</v>
      </c>
      <c r="M1714">
        <v>1576</v>
      </c>
      <c r="N1714">
        <v>2778</v>
      </c>
      <c r="O1714">
        <v>356</v>
      </c>
      <c r="P1714">
        <v>7903377950</v>
      </c>
      <c r="Q1714">
        <v>4.5775008999158384</v>
      </c>
    </row>
    <row r="1715" spans="1:17" x14ac:dyDescent="0.25">
      <c r="A1715" t="str">
        <f t="shared" ca="1" si="26"/>
        <v>SUCRE;Total;ACTIVIDADES DE SERVICIOS ADMINISTRATIVOS Y DE APOYO</v>
      </c>
      <c r="B1715" t="str">
        <f ca="1">+IFERROR(_xlfn.XLOOKUP(C1715,DIVIPOLA!G:G,DIVIPOLA!F:F),C1715)</f>
        <v>SUCRE</v>
      </c>
      <c r="C1715" t="s">
        <v>40</v>
      </c>
      <c r="D1715" t="s">
        <v>15</v>
      </c>
      <c r="E1715" t="s">
        <v>342</v>
      </c>
      <c r="F1715">
        <v>2</v>
      </c>
      <c r="G1715">
        <v>0.24330900243309</v>
      </c>
      <c r="H1715">
        <v>0</v>
      </c>
      <c r="I1715">
        <v>2</v>
      </c>
      <c r="J1715">
        <v>39</v>
      </c>
      <c r="K1715">
        <v>19</v>
      </c>
      <c r="L1715">
        <v>93</v>
      </c>
      <c r="M1715">
        <v>22</v>
      </c>
      <c r="N1715">
        <v>78</v>
      </c>
      <c r="O1715">
        <v>17</v>
      </c>
      <c r="P1715">
        <v>79755000</v>
      </c>
      <c r="Q1715">
        <v>4.6192727537822942E-2</v>
      </c>
    </row>
    <row r="1716" spans="1:17" x14ac:dyDescent="0.25">
      <c r="A1716" t="str">
        <f t="shared" ca="1" si="26"/>
        <v>TOLIMA;Total;ACTIVIDADES DE SERVICIOS ADMINISTRATIVOS Y DE APOYO</v>
      </c>
      <c r="B1716" t="str">
        <f ca="1">+IFERROR(_xlfn.XLOOKUP(C1716,DIVIPOLA!G:G,DIVIPOLA!F:F),C1716)</f>
        <v>TOLIMA</v>
      </c>
      <c r="C1716" t="s">
        <v>41</v>
      </c>
      <c r="D1716" t="s">
        <v>15</v>
      </c>
      <c r="E1716" t="s">
        <v>342</v>
      </c>
      <c r="F1716">
        <v>15</v>
      </c>
      <c r="G1716">
        <v>1.824817518248175</v>
      </c>
      <c r="H1716">
        <v>3</v>
      </c>
      <c r="I1716">
        <v>13</v>
      </c>
      <c r="J1716">
        <v>1327</v>
      </c>
      <c r="K1716">
        <v>893</v>
      </c>
      <c r="L1716">
        <v>933</v>
      </c>
      <c r="M1716">
        <v>331</v>
      </c>
      <c r="N1716">
        <v>837</v>
      </c>
      <c r="O1716">
        <v>109</v>
      </c>
      <c r="P1716">
        <v>1594021000</v>
      </c>
      <c r="Q1716">
        <v>0.92322961247029101</v>
      </c>
    </row>
    <row r="1717" spans="1:17" x14ac:dyDescent="0.25">
      <c r="A1717" t="str">
        <f t="shared" ca="1" si="26"/>
        <v>VALLE_DEL_CAUCA;Total;ACTIVIDADES DE SERVICIOS ADMINISTRATIVOS Y DE APOYO</v>
      </c>
      <c r="B1717" t="str">
        <f ca="1">+IFERROR(_xlfn.XLOOKUP(C1717,DIVIPOLA!G:G,DIVIPOLA!F:F),C1717)</f>
        <v>VALLE_DEL_CAUCA</v>
      </c>
      <c r="C1717" t="s">
        <v>1190</v>
      </c>
      <c r="D1717" t="s">
        <v>15</v>
      </c>
      <c r="E1717" t="s">
        <v>342</v>
      </c>
      <c r="F1717">
        <v>73</v>
      </c>
      <c r="G1717">
        <v>8.8807785888077859</v>
      </c>
      <c r="H1717">
        <v>72</v>
      </c>
      <c r="I1717">
        <v>27</v>
      </c>
      <c r="J1717">
        <v>15803</v>
      </c>
      <c r="K1717">
        <v>8799</v>
      </c>
      <c r="L1717">
        <v>24205</v>
      </c>
      <c r="M1717">
        <v>6368</v>
      </c>
      <c r="N1717">
        <v>7241</v>
      </c>
      <c r="O1717">
        <v>1596</v>
      </c>
      <c r="P1717">
        <v>21857390100</v>
      </c>
      <c r="Q1717">
        <v>12.65942530972614</v>
      </c>
    </row>
    <row r="1718" spans="1:17" x14ac:dyDescent="0.25">
      <c r="A1718" t="str">
        <f t="shared" ca="1" si="26"/>
        <v>ANTIOQUIA;Total;ACTIVIDADES FINANCIERAS Y DE SEGUROS</v>
      </c>
      <c r="B1718" t="str">
        <f ca="1">+IFERROR(_xlfn.XLOOKUP(C1718,DIVIPOLA!G:G,DIVIPOLA!F:F),C1718)</f>
        <v>ANTIOQUIA</v>
      </c>
      <c r="C1718" t="s">
        <v>17</v>
      </c>
      <c r="D1718" t="s">
        <v>15</v>
      </c>
      <c r="E1718" t="s">
        <v>343</v>
      </c>
      <c r="F1718">
        <v>34</v>
      </c>
      <c r="G1718">
        <v>22.972972972972979</v>
      </c>
      <c r="H1718">
        <v>0</v>
      </c>
      <c r="I1718">
        <v>0</v>
      </c>
      <c r="J1718">
        <v>482</v>
      </c>
      <c r="K1718">
        <v>123</v>
      </c>
      <c r="L1718">
        <v>313</v>
      </c>
      <c r="M1718">
        <v>73</v>
      </c>
      <c r="N1718">
        <v>97</v>
      </c>
      <c r="O1718">
        <v>24</v>
      </c>
      <c r="P1718">
        <v>396612775</v>
      </c>
      <c r="Q1718">
        <v>13.27502757048395</v>
      </c>
    </row>
    <row r="1719" spans="1:17" x14ac:dyDescent="0.25">
      <c r="A1719" t="str">
        <f t="shared" ca="1" si="26"/>
        <v>ATLÁNTICO;Total;ACTIVIDADES FINANCIERAS Y DE SEGUROS</v>
      </c>
      <c r="B1719" t="str">
        <f ca="1">+IFERROR(_xlfn.XLOOKUP(C1719,DIVIPOLA!G:G,DIVIPOLA!F:F),C1719)</f>
        <v>ATLÁNTICO</v>
      </c>
      <c r="C1719" t="s">
        <v>19</v>
      </c>
      <c r="D1719" t="s">
        <v>15</v>
      </c>
      <c r="E1719" t="s">
        <v>343</v>
      </c>
      <c r="F1719">
        <v>2</v>
      </c>
      <c r="G1719">
        <v>1.3513513513513511</v>
      </c>
      <c r="H1719">
        <v>0</v>
      </c>
      <c r="I1719">
        <v>0</v>
      </c>
      <c r="J1719">
        <v>2</v>
      </c>
      <c r="K1719">
        <v>0</v>
      </c>
      <c r="L1719">
        <v>2</v>
      </c>
      <c r="M1719">
        <v>1</v>
      </c>
      <c r="N1719">
        <v>0</v>
      </c>
      <c r="O1719">
        <v>0</v>
      </c>
      <c r="P1719">
        <v>1690000</v>
      </c>
      <c r="Q1719">
        <v>5.6565995873728167E-2</v>
      </c>
    </row>
    <row r="1720" spans="1:17" x14ac:dyDescent="0.25">
      <c r="A1720" t="str">
        <f t="shared" ca="1" si="26"/>
        <v>BOGOTÁ;Total;ACTIVIDADES FINANCIERAS Y DE SEGUROS</v>
      </c>
      <c r="B1720" t="str">
        <f ca="1">+IFERROR(_xlfn.XLOOKUP(C1720,DIVIPOLA!G:G,DIVIPOLA!F:F),C1720)</f>
        <v>BOGOTÁ</v>
      </c>
      <c r="C1720" t="s">
        <v>1146</v>
      </c>
      <c r="D1720" t="s">
        <v>15</v>
      </c>
      <c r="E1720" t="s">
        <v>343</v>
      </c>
      <c r="F1720">
        <v>56</v>
      </c>
      <c r="G1720">
        <v>37.837837837837839</v>
      </c>
      <c r="H1720">
        <v>0</v>
      </c>
      <c r="I1720">
        <v>0</v>
      </c>
      <c r="J1720">
        <v>2519</v>
      </c>
      <c r="K1720">
        <v>461</v>
      </c>
      <c r="L1720">
        <v>1500</v>
      </c>
      <c r="M1720">
        <v>119</v>
      </c>
      <c r="N1720">
        <v>491</v>
      </c>
      <c r="O1720">
        <v>46</v>
      </c>
      <c r="P1720">
        <v>1796435875</v>
      </c>
      <c r="Q1720">
        <v>60.128511415779428</v>
      </c>
    </row>
    <row r="1721" spans="1:17" x14ac:dyDescent="0.25">
      <c r="A1721" t="str">
        <f t="shared" ca="1" si="26"/>
        <v>BOLÍVAR;Total;ACTIVIDADES FINANCIERAS Y DE SEGUROS</v>
      </c>
      <c r="B1721" t="str">
        <f ca="1">+IFERROR(_xlfn.XLOOKUP(C1721,DIVIPOLA!G:G,DIVIPOLA!F:F),C1721)</f>
        <v>BOLÍVAR</v>
      </c>
      <c r="C1721" t="s">
        <v>21</v>
      </c>
      <c r="D1721" t="s">
        <v>15</v>
      </c>
      <c r="E1721" t="s">
        <v>343</v>
      </c>
      <c r="F1721">
        <v>2</v>
      </c>
      <c r="G1721">
        <v>1.3513513513513511</v>
      </c>
      <c r="H1721">
        <v>0</v>
      </c>
      <c r="I1721">
        <v>0</v>
      </c>
      <c r="J1721">
        <v>14</v>
      </c>
      <c r="K1721">
        <v>8</v>
      </c>
      <c r="L1721">
        <v>0</v>
      </c>
      <c r="M1721">
        <v>3</v>
      </c>
      <c r="N1721">
        <v>2</v>
      </c>
      <c r="O1721">
        <v>4</v>
      </c>
      <c r="P1721">
        <v>12936950</v>
      </c>
      <c r="Q1721">
        <v>0.43301269841338907</v>
      </c>
    </row>
    <row r="1722" spans="1:17" x14ac:dyDescent="0.25">
      <c r="A1722" t="str">
        <f t="shared" ca="1" si="26"/>
        <v>BOYACÁ;Total;ACTIVIDADES FINANCIERAS Y DE SEGUROS</v>
      </c>
      <c r="B1722" t="str">
        <f ca="1">+IFERROR(_xlfn.XLOOKUP(C1722,DIVIPOLA!G:G,DIVIPOLA!F:F),C1722)</f>
        <v>BOYACÁ</v>
      </c>
      <c r="C1722" t="s">
        <v>22</v>
      </c>
      <c r="D1722" t="s">
        <v>15</v>
      </c>
      <c r="E1722" t="s">
        <v>343</v>
      </c>
      <c r="F1722">
        <v>2</v>
      </c>
      <c r="G1722">
        <v>1.3513513513513511</v>
      </c>
      <c r="H1722">
        <v>0</v>
      </c>
      <c r="I1722">
        <v>0</v>
      </c>
      <c r="J1722">
        <v>13</v>
      </c>
      <c r="K1722">
        <v>3</v>
      </c>
      <c r="L1722">
        <v>2</v>
      </c>
      <c r="M1722">
        <v>10</v>
      </c>
      <c r="N1722">
        <v>0</v>
      </c>
      <c r="O1722">
        <v>0</v>
      </c>
      <c r="P1722">
        <v>11050000</v>
      </c>
      <c r="Q1722">
        <v>0.36985458840514568</v>
      </c>
    </row>
    <row r="1723" spans="1:17" x14ac:dyDescent="0.25">
      <c r="A1723" t="str">
        <f t="shared" ca="1" si="26"/>
        <v>CALDAS;Total;ACTIVIDADES FINANCIERAS Y DE SEGUROS</v>
      </c>
      <c r="B1723" t="str">
        <f ca="1">+IFERROR(_xlfn.XLOOKUP(C1723,DIVIPOLA!G:G,DIVIPOLA!F:F),C1723)</f>
        <v>CALDAS</v>
      </c>
      <c r="C1723" t="s">
        <v>23</v>
      </c>
      <c r="D1723" t="s">
        <v>15</v>
      </c>
      <c r="E1723" t="s">
        <v>343</v>
      </c>
      <c r="F1723">
        <v>4</v>
      </c>
      <c r="G1723">
        <v>2.7027027027027031</v>
      </c>
      <c r="H1723">
        <v>6</v>
      </c>
      <c r="I1723">
        <v>0</v>
      </c>
      <c r="J1723">
        <v>90</v>
      </c>
      <c r="K1723">
        <v>39</v>
      </c>
      <c r="L1723">
        <v>61</v>
      </c>
      <c r="M1723">
        <v>1</v>
      </c>
      <c r="N1723">
        <v>10</v>
      </c>
      <c r="O1723">
        <v>4</v>
      </c>
      <c r="P1723">
        <v>79709500</v>
      </c>
      <c r="Q1723">
        <v>2.6679569515366479</v>
      </c>
    </row>
    <row r="1724" spans="1:17" x14ac:dyDescent="0.25">
      <c r="A1724" t="str">
        <f t="shared" ca="1" si="26"/>
        <v>CAQUETÁ;Total;ACTIVIDADES FINANCIERAS Y DE SEGUROS</v>
      </c>
      <c r="B1724" t="str">
        <f ca="1">+IFERROR(_xlfn.XLOOKUP(C1724,DIVIPOLA!G:G,DIVIPOLA!F:F),C1724)</f>
        <v>CAQUETÁ</v>
      </c>
      <c r="C1724" t="s">
        <v>24</v>
      </c>
      <c r="D1724" t="s">
        <v>15</v>
      </c>
      <c r="E1724" t="s">
        <v>343</v>
      </c>
      <c r="F1724">
        <v>1</v>
      </c>
      <c r="G1724">
        <v>0.67567567567567566</v>
      </c>
      <c r="H1724">
        <v>0</v>
      </c>
      <c r="I1724">
        <v>0</v>
      </c>
      <c r="J1724">
        <v>0</v>
      </c>
      <c r="K1724">
        <v>2</v>
      </c>
      <c r="L1724">
        <v>0</v>
      </c>
      <c r="M1724">
        <v>2</v>
      </c>
      <c r="N1724">
        <v>2</v>
      </c>
      <c r="O1724">
        <v>1</v>
      </c>
      <c r="P1724">
        <v>2535000</v>
      </c>
      <c r="Q1724">
        <v>8.4848993810592244E-2</v>
      </c>
    </row>
    <row r="1725" spans="1:17" x14ac:dyDescent="0.25">
      <c r="A1725" t="str">
        <f t="shared" ca="1" si="26"/>
        <v>CAUCA;Total;ACTIVIDADES FINANCIERAS Y DE SEGUROS</v>
      </c>
      <c r="B1725" t="str">
        <f ca="1">+IFERROR(_xlfn.XLOOKUP(C1725,DIVIPOLA!G:G,DIVIPOLA!F:F),C1725)</f>
        <v>CAUCA</v>
      </c>
      <c r="C1725" t="s">
        <v>26</v>
      </c>
      <c r="D1725" t="s">
        <v>15</v>
      </c>
      <c r="E1725" t="s">
        <v>343</v>
      </c>
      <c r="F1725">
        <v>3</v>
      </c>
      <c r="G1725">
        <v>2.0270270270270272</v>
      </c>
      <c r="H1725">
        <v>0</v>
      </c>
      <c r="I1725">
        <v>0</v>
      </c>
      <c r="J1725">
        <v>13</v>
      </c>
      <c r="K1725">
        <v>19</v>
      </c>
      <c r="L1725">
        <v>1</v>
      </c>
      <c r="M1725">
        <v>1</v>
      </c>
      <c r="N1725">
        <v>6</v>
      </c>
      <c r="O1725">
        <v>0</v>
      </c>
      <c r="P1725">
        <v>17196075</v>
      </c>
      <c r="Q1725">
        <v>0.57556988609131365</v>
      </c>
    </row>
    <row r="1726" spans="1:17" x14ac:dyDescent="0.25">
      <c r="A1726" t="str">
        <f t="shared" ca="1" si="26"/>
        <v>CUNDINAMARCA;Total;ACTIVIDADES FINANCIERAS Y DE SEGUROS</v>
      </c>
      <c r="B1726" t="str">
        <f ca="1">+IFERROR(_xlfn.XLOOKUP(C1726,DIVIPOLA!G:G,DIVIPOLA!F:F),C1726)</f>
        <v>CUNDINAMARCA</v>
      </c>
      <c r="C1726" t="s">
        <v>29</v>
      </c>
      <c r="D1726" t="s">
        <v>15</v>
      </c>
      <c r="E1726" t="s">
        <v>343</v>
      </c>
      <c r="F1726">
        <v>5</v>
      </c>
      <c r="G1726">
        <v>3.378378378378379</v>
      </c>
      <c r="H1726">
        <v>0</v>
      </c>
      <c r="I1726">
        <v>0</v>
      </c>
      <c r="J1726">
        <v>153</v>
      </c>
      <c r="K1726">
        <v>12</v>
      </c>
      <c r="L1726">
        <v>9</v>
      </c>
      <c r="M1726">
        <v>3</v>
      </c>
      <c r="N1726">
        <v>2</v>
      </c>
      <c r="O1726">
        <v>0</v>
      </c>
      <c r="P1726">
        <v>69810000</v>
      </c>
      <c r="Q1726">
        <v>2.3366107526301549</v>
      </c>
    </row>
    <row r="1727" spans="1:17" x14ac:dyDescent="0.25">
      <c r="A1727" t="str">
        <f t="shared" ca="1" si="26"/>
        <v>HUILA;Total;ACTIVIDADES FINANCIERAS Y DE SEGUROS</v>
      </c>
      <c r="B1727" t="str">
        <f ca="1">+IFERROR(_xlfn.XLOOKUP(C1727,DIVIPOLA!G:G,DIVIPOLA!F:F),C1727)</f>
        <v>HUILA</v>
      </c>
      <c r="C1727" t="s">
        <v>32</v>
      </c>
      <c r="D1727" t="s">
        <v>15</v>
      </c>
      <c r="E1727" t="s">
        <v>343</v>
      </c>
      <c r="F1727">
        <v>1</v>
      </c>
      <c r="G1727">
        <v>0.67567567567567566</v>
      </c>
      <c r="H1727">
        <v>0</v>
      </c>
      <c r="I1727">
        <v>0</v>
      </c>
      <c r="J1727">
        <v>8</v>
      </c>
      <c r="K1727">
        <v>2</v>
      </c>
      <c r="L1727">
        <v>1</v>
      </c>
      <c r="M1727">
        <v>6</v>
      </c>
      <c r="N1727">
        <v>1</v>
      </c>
      <c r="O1727">
        <v>0</v>
      </c>
      <c r="P1727">
        <v>6955000</v>
      </c>
      <c r="Q1727">
        <v>0.23279082917265051</v>
      </c>
    </row>
    <row r="1728" spans="1:17" x14ac:dyDescent="0.25">
      <c r="A1728" t="str">
        <f t="shared" ca="1" si="26"/>
        <v>MAGDALENA;Total;ACTIVIDADES FINANCIERAS Y DE SEGUROS</v>
      </c>
      <c r="B1728" t="str">
        <f ca="1">+IFERROR(_xlfn.XLOOKUP(C1728,DIVIPOLA!G:G,DIVIPOLA!F:F),C1728)</f>
        <v>MAGDALENA</v>
      </c>
      <c r="C1728" t="s">
        <v>33</v>
      </c>
      <c r="D1728" t="s">
        <v>15</v>
      </c>
      <c r="E1728" t="s">
        <v>343</v>
      </c>
      <c r="F1728">
        <v>2</v>
      </c>
      <c r="G1728">
        <v>1.3513513513513511</v>
      </c>
      <c r="H1728">
        <v>0</v>
      </c>
      <c r="I1728">
        <v>0</v>
      </c>
      <c r="J1728">
        <v>105</v>
      </c>
      <c r="K1728">
        <v>2</v>
      </c>
      <c r="L1728">
        <v>15</v>
      </c>
      <c r="M1728">
        <v>18</v>
      </c>
      <c r="N1728">
        <v>79</v>
      </c>
      <c r="O1728">
        <v>9</v>
      </c>
      <c r="P1728">
        <v>73580325</v>
      </c>
      <c r="Q1728">
        <v>2.462807313809217</v>
      </c>
    </row>
    <row r="1729" spans="1:17" x14ac:dyDescent="0.25">
      <c r="A1729" t="str">
        <f t="shared" ca="1" si="26"/>
        <v>META;Total;ACTIVIDADES FINANCIERAS Y DE SEGUROS</v>
      </c>
      <c r="B1729" t="str">
        <f ca="1">+IFERROR(_xlfn.XLOOKUP(C1729,DIVIPOLA!G:G,DIVIPOLA!F:F),C1729)</f>
        <v>META</v>
      </c>
      <c r="C1729" t="s">
        <v>34</v>
      </c>
      <c r="D1729" t="s">
        <v>15</v>
      </c>
      <c r="E1729" t="s">
        <v>343</v>
      </c>
      <c r="F1729">
        <v>3</v>
      </c>
      <c r="G1729">
        <v>2.0270270270270272</v>
      </c>
      <c r="H1729">
        <v>0</v>
      </c>
      <c r="I1729">
        <v>1</v>
      </c>
      <c r="J1729">
        <v>10</v>
      </c>
      <c r="K1729">
        <v>8</v>
      </c>
      <c r="L1729">
        <v>171</v>
      </c>
      <c r="M1729">
        <v>44</v>
      </c>
      <c r="N1729">
        <v>67</v>
      </c>
      <c r="O1729">
        <v>20</v>
      </c>
      <c r="P1729">
        <v>91126750</v>
      </c>
      <c r="Q1729">
        <v>3.0501037659682</v>
      </c>
    </row>
    <row r="1730" spans="1:17" x14ac:dyDescent="0.25">
      <c r="A1730" t="str">
        <f t="shared" ca="1" si="26"/>
        <v>NARIÑO;Total;ACTIVIDADES FINANCIERAS Y DE SEGUROS</v>
      </c>
      <c r="B1730" t="str">
        <f ca="1">+IFERROR(_xlfn.XLOOKUP(C1730,DIVIPOLA!G:G,DIVIPOLA!F:F),C1730)</f>
        <v>NARIÑO</v>
      </c>
      <c r="C1730" t="s">
        <v>35</v>
      </c>
      <c r="D1730" t="s">
        <v>15</v>
      </c>
      <c r="E1730" t="s">
        <v>343</v>
      </c>
      <c r="F1730">
        <v>1</v>
      </c>
      <c r="G1730">
        <v>0.67567567567567566</v>
      </c>
      <c r="H1730">
        <v>0</v>
      </c>
      <c r="I1730">
        <v>0</v>
      </c>
      <c r="J1730">
        <v>29</v>
      </c>
      <c r="K1730">
        <v>31</v>
      </c>
      <c r="L1730">
        <v>40</v>
      </c>
      <c r="M1730">
        <v>5</v>
      </c>
      <c r="N1730">
        <v>12</v>
      </c>
      <c r="O1730">
        <v>1</v>
      </c>
      <c r="P1730">
        <v>43988750</v>
      </c>
      <c r="Q1730">
        <v>1.472347604136367</v>
      </c>
    </row>
    <row r="1731" spans="1:17" x14ac:dyDescent="0.25">
      <c r="A1731" t="str">
        <f t="shared" ref="A1731:A1794" ca="1" si="27">B1731&amp;";"&amp;D1731&amp;";"&amp;E1731</f>
        <v>NORTE_DE_SANTANDER;Total;ACTIVIDADES FINANCIERAS Y DE SEGUROS</v>
      </c>
      <c r="B1731" t="str">
        <f ca="1">+IFERROR(_xlfn.XLOOKUP(C1731,DIVIPOLA!G:G,DIVIPOLA!F:F),C1731)</f>
        <v>NORTE_DE_SANTANDER</v>
      </c>
      <c r="C1731" t="s">
        <v>1186</v>
      </c>
      <c r="D1731" t="s">
        <v>15</v>
      </c>
      <c r="E1731" t="s">
        <v>343</v>
      </c>
      <c r="F1731">
        <v>3</v>
      </c>
      <c r="G1731">
        <v>2.0270270270270272</v>
      </c>
      <c r="H1731">
        <v>0</v>
      </c>
      <c r="I1731">
        <v>0</v>
      </c>
      <c r="J1731">
        <v>122</v>
      </c>
      <c r="K1731">
        <v>108</v>
      </c>
      <c r="L1731">
        <v>45</v>
      </c>
      <c r="M1731">
        <v>25</v>
      </c>
      <c r="N1731">
        <v>24</v>
      </c>
      <c r="O1731">
        <v>44</v>
      </c>
      <c r="P1731">
        <v>146596775</v>
      </c>
      <c r="Q1731">
        <v>4.9067411655336421</v>
      </c>
    </row>
    <row r="1732" spans="1:17" x14ac:dyDescent="0.25">
      <c r="A1732" t="str">
        <f t="shared" ca="1" si="27"/>
        <v>QUINDÍO;Total;ACTIVIDADES FINANCIERAS Y DE SEGUROS</v>
      </c>
      <c r="B1732" t="str">
        <f ca="1">+IFERROR(_xlfn.XLOOKUP(C1732,DIVIPOLA!G:G,DIVIPOLA!F:F),C1732)</f>
        <v>QUINDÍO</v>
      </c>
      <c r="C1732" t="s">
        <v>37</v>
      </c>
      <c r="D1732" t="s">
        <v>15</v>
      </c>
      <c r="E1732" t="s">
        <v>343</v>
      </c>
      <c r="F1732">
        <v>2</v>
      </c>
      <c r="G1732">
        <v>1.3513513513513511</v>
      </c>
      <c r="H1732">
        <v>0</v>
      </c>
      <c r="I1732">
        <v>0</v>
      </c>
      <c r="J1732">
        <v>0</v>
      </c>
      <c r="K1732">
        <v>6</v>
      </c>
      <c r="L1732">
        <v>11</v>
      </c>
      <c r="M1732">
        <v>0</v>
      </c>
      <c r="N1732">
        <v>1</v>
      </c>
      <c r="O1732">
        <v>0</v>
      </c>
      <c r="P1732">
        <v>6175000</v>
      </c>
      <c r="Q1732">
        <v>0.20668344646169909</v>
      </c>
    </row>
    <row r="1733" spans="1:17" x14ac:dyDescent="0.25">
      <c r="A1733" t="str">
        <f t="shared" ca="1" si="27"/>
        <v>RISARALDA;Total;ACTIVIDADES FINANCIERAS Y DE SEGUROS</v>
      </c>
      <c r="B1733" t="str">
        <f ca="1">+IFERROR(_xlfn.XLOOKUP(C1733,DIVIPOLA!G:G,DIVIPOLA!F:F),C1733)</f>
        <v>RISARALDA</v>
      </c>
      <c r="C1733" t="s">
        <v>38</v>
      </c>
      <c r="D1733" t="s">
        <v>15</v>
      </c>
      <c r="E1733" t="s">
        <v>343</v>
      </c>
      <c r="F1733">
        <v>3</v>
      </c>
      <c r="G1733">
        <v>2.0270270270270272</v>
      </c>
      <c r="H1733">
        <v>0</v>
      </c>
      <c r="I1733">
        <v>0</v>
      </c>
      <c r="J1733">
        <v>2</v>
      </c>
      <c r="K1733">
        <v>0</v>
      </c>
      <c r="L1733">
        <v>4</v>
      </c>
      <c r="M1733">
        <v>0</v>
      </c>
      <c r="N1733">
        <v>0</v>
      </c>
      <c r="O1733">
        <v>0</v>
      </c>
      <c r="P1733">
        <v>1820000</v>
      </c>
      <c r="Q1733">
        <v>6.0917226325553409E-2</v>
      </c>
    </row>
    <row r="1734" spans="1:17" x14ac:dyDescent="0.25">
      <c r="A1734" t="str">
        <f t="shared" ca="1" si="27"/>
        <v>SANTANDER;Total;ACTIVIDADES FINANCIERAS Y DE SEGUROS</v>
      </c>
      <c r="B1734" t="str">
        <f ca="1">+IFERROR(_xlfn.XLOOKUP(C1734,DIVIPOLA!G:G,DIVIPOLA!F:F),C1734)</f>
        <v>SANTANDER</v>
      </c>
      <c r="C1734" t="s">
        <v>39</v>
      </c>
      <c r="D1734" t="s">
        <v>15</v>
      </c>
      <c r="E1734" t="s">
        <v>343</v>
      </c>
      <c r="F1734">
        <v>10</v>
      </c>
      <c r="G1734">
        <v>6.756756756756757</v>
      </c>
      <c r="H1734">
        <v>0</v>
      </c>
      <c r="I1734">
        <v>0</v>
      </c>
      <c r="J1734">
        <v>97</v>
      </c>
      <c r="K1734">
        <v>19</v>
      </c>
      <c r="L1734">
        <v>124</v>
      </c>
      <c r="M1734">
        <v>12</v>
      </c>
      <c r="N1734">
        <v>45</v>
      </c>
      <c r="O1734">
        <v>0</v>
      </c>
      <c r="P1734">
        <v>97715150</v>
      </c>
      <c r="Q1734">
        <v>3.270624125266703</v>
      </c>
    </row>
    <row r="1735" spans="1:17" x14ac:dyDescent="0.25">
      <c r="A1735" t="str">
        <f t="shared" ca="1" si="27"/>
        <v>TOLIMA;Total;ACTIVIDADES FINANCIERAS Y DE SEGUROS</v>
      </c>
      <c r="B1735" t="str">
        <f ca="1">+IFERROR(_xlfn.XLOOKUP(C1735,DIVIPOLA!G:G,DIVIPOLA!F:F),C1735)</f>
        <v>TOLIMA</v>
      </c>
      <c r="C1735" t="s">
        <v>41</v>
      </c>
      <c r="D1735" t="s">
        <v>15</v>
      </c>
      <c r="E1735" t="s">
        <v>343</v>
      </c>
      <c r="F1735">
        <v>4</v>
      </c>
      <c r="G1735">
        <v>2.7027027027027031</v>
      </c>
      <c r="H1735">
        <v>0</v>
      </c>
      <c r="I1735">
        <v>0</v>
      </c>
      <c r="J1735">
        <v>1</v>
      </c>
      <c r="K1735">
        <v>9</v>
      </c>
      <c r="L1735">
        <v>1</v>
      </c>
      <c r="M1735">
        <v>2</v>
      </c>
      <c r="N1735">
        <v>3</v>
      </c>
      <c r="O1735">
        <v>2</v>
      </c>
      <c r="P1735">
        <v>7530250</v>
      </c>
      <c r="Q1735">
        <v>0.2520450239219772</v>
      </c>
    </row>
    <row r="1736" spans="1:17" x14ac:dyDescent="0.25">
      <c r="A1736" t="str">
        <f t="shared" ca="1" si="27"/>
        <v>VALLE_DEL_CAUCA;Total;ACTIVIDADES FINANCIERAS Y DE SEGUROS</v>
      </c>
      <c r="B1736" t="str">
        <f ca="1">+IFERROR(_xlfn.XLOOKUP(C1736,DIVIPOLA!G:G,DIVIPOLA!F:F),C1736)</f>
        <v>VALLE_DEL_CAUCA</v>
      </c>
      <c r="C1736" t="s">
        <v>1190</v>
      </c>
      <c r="D1736" t="s">
        <v>15</v>
      </c>
      <c r="E1736" t="s">
        <v>343</v>
      </c>
      <c r="F1736">
        <v>10</v>
      </c>
      <c r="G1736">
        <v>6.756756756756757</v>
      </c>
      <c r="H1736">
        <v>0</v>
      </c>
      <c r="I1736">
        <v>0</v>
      </c>
      <c r="J1736">
        <v>152</v>
      </c>
      <c r="K1736">
        <v>29</v>
      </c>
      <c r="L1736">
        <v>145</v>
      </c>
      <c r="M1736">
        <v>20</v>
      </c>
      <c r="N1736">
        <v>8</v>
      </c>
      <c r="O1736">
        <v>1</v>
      </c>
      <c r="P1736">
        <v>124196475</v>
      </c>
      <c r="Q1736">
        <v>4.156980646379635</v>
      </c>
    </row>
    <row r="1737" spans="1:17" x14ac:dyDescent="0.25">
      <c r="A1737" t="str">
        <f t="shared" ca="1" si="27"/>
        <v>ANTIOQUIA;Total;ACTIVIDADES INMOBILIARIAS</v>
      </c>
      <c r="B1737" t="str">
        <f ca="1">+IFERROR(_xlfn.XLOOKUP(C1737,DIVIPOLA!G:G,DIVIPOLA!F:F),C1737)</f>
        <v>ANTIOQUIA</v>
      </c>
      <c r="C1737" t="s">
        <v>17</v>
      </c>
      <c r="D1737" t="s">
        <v>15</v>
      </c>
      <c r="E1737" t="s">
        <v>344</v>
      </c>
      <c r="F1737">
        <v>39</v>
      </c>
      <c r="G1737">
        <v>31.707317073170731</v>
      </c>
      <c r="H1737">
        <v>0</v>
      </c>
      <c r="I1737">
        <v>0</v>
      </c>
      <c r="J1737">
        <v>330</v>
      </c>
      <c r="K1737">
        <v>123</v>
      </c>
      <c r="L1737">
        <v>253</v>
      </c>
      <c r="M1737">
        <v>58</v>
      </c>
      <c r="N1737">
        <v>193</v>
      </c>
      <c r="O1737">
        <v>21</v>
      </c>
      <c r="P1737">
        <v>329533750</v>
      </c>
      <c r="Q1737">
        <v>30.602956258552801</v>
      </c>
    </row>
    <row r="1738" spans="1:17" x14ac:dyDescent="0.25">
      <c r="A1738" t="str">
        <f t="shared" ca="1" si="27"/>
        <v>ATLÁNTICO;Total;ACTIVIDADES INMOBILIARIAS</v>
      </c>
      <c r="B1738" t="str">
        <f ca="1">+IFERROR(_xlfn.XLOOKUP(C1738,DIVIPOLA!G:G,DIVIPOLA!F:F),C1738)</f>
        <v>ATLÁNTICO</v>
      </c>
      <c r="C1738" t="s">
        <v>19</v>
      </c>
      <c r="D1738" t="s">
        <v>15</v>
      </c>
      <c r="E1738" t="s">
        <v>344</v>
      </c>
      <c r="F1738">
        <v>2</v>
      </c>
      <c r="G1738">
        <v>1.626016260162602</v>
      </c>
      <c r="H1738">
        <v>0</v>
      </c>
      <c r="I1738">
        <v>0</v>
      </c>
      <c r="J1738">
        <v>3</v>
      </c>
      <c r="K1738">
        <v>0</v>
      </c>
      <c r="L1738">
        <v>21</v>
      </c>
      <c r="M1738">
        <v>4</v>
      </c>
      <c r="N1738">
        <v>0</v>
      </c>
      <c r="O1738">
        <v>0</v>
      </c>
      <c r="P1738">
        <v>8190000</v>
      </c>
      <c r="Q1738">
        <v>0.7605843460876085</v>
      </c>
    </row>
    <row r="1739" spans="1:17" x14ac:dyDescent="0.25">
      <c r="A1739" t="str">
        <f t="shared" ca="1" si="27"/>
        <v>BOGOTÁ;Total;ACTIVIDADES INMOBILIARIAS</v>
      </c>
      <c r="B1739" t="str">
        <f ca="1">+IFERROR(_xlfn.XLOOKUP(C1739,DIVIPOLA!G:G,DIVIPOLA!F:F),C1739)</f>
        <v>BOGOTÁ</v>
      </c>
      <c r="C1739" t="s">
        <v>1146</v>
      </c>
      <c r="D1739" t="s">
        <v>15</v>
      </c>
      <c r="E1739" t="s">
        <v>344</v>
      </c>
      <c r="F1739">
        <v>44</v>
      </c>
      <c r="G1739">
        <v>35.772357723577237</v>
      </c>
      <c r="H1739">
        <v>1</v>
      </c>
      <c r="I1739">
        <v>0</v>
      </c>
      <c r="J1739">
        <v>353</v>
      </c>
      <c r="K1739">
        <v>107</v>
      </c>
      <c r="L1739">
        <v>276</v>
      </c>
      <c r="M1739">
        <v>103</v>
      </c>
      <c r="N1739">
        <v>234</v>
      </c>
      <c r="O1739">
        <v>36</v>
      </c>
      <c r="P1739">
        <v>371744100</v>
      </c>
      <c r="Q1739">
        <v>34.522923468916552</v>
      </c>
    </row>
    <row r="1740" spans="1:17" x14ac:dyDescent="0.25">
      <c r="A1740" t="str">
        <f t="shared" ca="1" si="27"/>
        <v>BOLÍVAR;Total;ACTIVIDADES INMOBILIARIAS</v>
      </c>
      <c r="B1740" t="str">
        <f ca="1">+IFERROR(_xlfn.XLOOKUP(C1740,DIVIPOLA!G:G,DIVIPOLA!F:F),C1740)</f>
        <v>BOLÍVAR</v>
      </c>
      <c r="C1740" t="s">
        <v>21</v>
      </c>
      <c r="D1740" t="s">
        <v>15</v>
      </c>
      <c r="E1740" t="s">
        <v>344</v>
      </c>
      <c r="F1740">
        <v>3</v>
      </c>
      <c r="G1740">
        <v>2.4390243902439019</v>
      </c>
      <c r="H1740">
        <v>0</v>
      </c>
      <c r="I1740">
        <v>0</v>
      </c>
      <c r="J1740">
        <v>1</v>
      </c>
      <c r="K1740">
        <v>0</v>
      </c>
      <c r="L1740">
        <v>0</v>
      </c>
      <c r="M1740">
        <v>3</v>
      </c>
      <c r="N1740">
        <v>3</v>
      </c>
      <c r="O1740">
        <v>4</v>
      </c>
      <c r="P1740">
        <v>3445000</v>
      </c>
      <c r="Q1740">
        <v>0.31992833605272419</v>
      </c>
    </row>
    <row r="1741" spans="1:17" x14ac:dyDescent="0.25">
      <c r="A1741" t="str">
        <f t="shared" ca="1" si="27"/>
        <v>BOYACÁ;Total;ACTIVIDADES INMOBILIARIAS</v>
      </c>
      <c r="B1741" t="str">
        <f ca="1">+IFERROR(_xlfn.XLOOKUP(C1741,DIVIPOLA!G:G,DIVIPOLA!F:F),C1741)</f>
        <v>BOYACÁ</v>
      </c>
      <c r="C1741" t="s">
        <v>22</v>
      </c>
      <c r="D1741" t="s">
        <v>15</v>
      </c>
      <c r="E1741" t="s">
        <v>344</v>
      </c>
      <c r="F1741">
        <v>1</v>
      </c>
      <c r="G1741">
        <v>0.81300813008130091</v>
      </c>
      <c r="H1741">
        <v>0</v>
      </c>
      <c r="I1741">
        <v>0</v>
      </c>
      <c r="J1741">
        <v>0</v>
      </c>
      <c r="K1741">
        <v>9</v>
      </c>
      <c r="L1741">
        <v>2</v>
      </c>
      <c r="M1741">
        <v>7</v>
      </c>
      <c r="N1741">
        <v>0</v>
      </c>
      <c r="O1741">
        <v>0</v>
      </c>
      <c r="P1741">
        <v>8102900</v>
      </c>
      <c r="Q1741">
        <v>0.75249559193080373</v>
      </c>
    </row>
    <row r="1742" spans="1:17" x14ac:dyDescent="0.25">
      <c r="A1742" t="str">
        <f t="shared" ca="1" si="27"/>
        <v>CALDAS;Total;ACTIVIDADES INMOBILIARIAS</v>
      </c>
      <c r="B1742" t="str">
        <f ca="1">+IFERROR(_xlfn.XLOOKUP(C1742,DIVIPOLA!G:G,DIVIPOLA!F:F),C1742)</f>
        <v>CALDAS</v>
      </c>
      <c r="C1742" t="s">
        <v>23</v>
      </c>
      <c r="D1742" t="s">
        <v>15</v>
      </c>
      <c r="E1742" t="s">
        <v>344</v>
      </c>
      <c r="F1742">
        <v>2</v>
      </c>
      <c r="G1742">
        <v>1.626016260162602</v>
      </c>
      <c r="H1742">
        <v>0</v>
      </c>
      <c r="I1742">
        <v>0</v>
      </c>
      <c r="J1742">
        <v>0</v>
      </c>
      <c r="K1742">
        <v>0</v>
      </c>
      <c r="L1742">
        <v>4</v>
      </c>
      <c r="M1742">
        <v>0</v>
      </c>
      <c r="N1742">
        <v>0</v>
      </c>
      <c r="O1742">
        <v>0</v>
      </c>
      <c r="P1742">
        <v>1040000</v>
      </c>
      <c r="Q1742">
        <v>9.6582139185728055E-2</v>
      </c>
    </row>
    <row r="1743" spans="1:17" x14ac:dyDescent="0.25">
      <c r="A1743" t="str">
        <f t="shared" ca="1" si="27"/>
        <v>CASANARE;Total;ACTIVIDADES INMOBILIARIAS</v>
      </c>
      <c r="B1743" t="str">
        <f ca="1">+IFERROR(_xlfn.XLOOKUP(C1743,DIVIPOLA!G:G,DIVIPOLA!F:F),C1743)</f>
        <v>CASANARE</v>
      </c>
      <c r="C1743" t="s">
        <v>25</v>
      </c>
      <c r="D1743" t="s">
        <v>15</v>
      </c>
      <c r="E1743" t="s">
        <v>344</v>
      </c>
      <c r="F1743">
        <v>2</v>
      </c>
      <c r="G1743">
        <v>1.626016260162602</v>
      </c>
      <c r="H1743">
        <v>0</v>
      </c>
      <c r="I1743">
        <v>0</v>
      </c>
      <c r="J1743">
        <v>0</v>
      </c>
      <c r="K1743">
        <v>6</v>
      </c>
      <c r="L1743">
        <v>0</v>
      </c>
      <c r="M1743">
        <v>9</v>
      </c>
      <c r="N1743">
        <v>2</v>
      </c>
      <c r="O1743">
        <v>3</v>
      </c>
      <c r="P1743">
        <v>7995000</v>
      </c>
      <c r="Q1743">
        <v>0.74247519499028436</v>
      </c>
    </row>
    <row r="1744" spans="1:17" x14ac:dyDescent="0.25">
      <c r="A1744" t="str">
        <f t="shared" ca="1" si="27"/>
        <v>CAUCA;Total;ACTIVIDADES INMOBILIARIAS</v>
      </c>
      <c r="B1744" t="str">
        <f ca="1">+IFERROR(_xlfn.XLOOKUP(C1744,DIVIPOLA!G:G,DIVIPOLA!F:F),C1744)</f>
        <v>CAUCA</v>
      </c>
      <c r="C1744" t="s">
        <v>26</v>
      </c>
      <c r="D1744" t="s">
        <v>15</v>
      </c>
      <c r="E1744" t="s">
        <v>344</v>
      </c>
      <c r="F1744">
        <v>1</v>
      </c>
      <c r="G1744">
        <v>0.81300813008130091</v>
      </c>
      <c r="H1744">
        <v>0</v>
      </c>
      <c r="I1744">
        <v>0</v>
      </c>
      <c r="J1744">
        <v>2</v>
      </c>
      <c r="K1744">
        <v>3</v>
      </c>
      <c r="L1744">
        <v>0</v>
      </c>
      <c r="M1744">
        <v>0</v>
      </c>
      <c r="N1744">
        <v>0</v>
      </c>
      <c r="O1744">
        <v>0</v>
      </c>
      <c r="P1744">
        <v>2340000</v>
      </c>
      <c r="Q1744">
        <v>0.21730981316788811</v>
      </c>
    </row>
    <row r="1745" spans="1:17" x14ac:dyDescent="0.25">
      <c r="A1745" t="str">
        <f t="shared" ca="1" si="27"/>
        <v>CUNDINAMARCA;Total;ACTIVIDADES INMOBILIARIAS</v>
      </c>
      <c r="B1745" t="str">
        <f ca="1">+IFERROR(_xlfn.XLOOKUP(C1745,DIVIPOLA!G:G,DIVIPOLA!F:F),C1745)</f>
        <v>CUNDINAMARCA</v>
      </c>
      <c r="C1745" t="s">
        <v>29</v>
      </c>
      <c r="D1745" t="s">
        <v>15</v>
      </c>
      <c r="E1745" t="s">
        <v>344</v>
      </c>
      <c r="F1745">
        <v>2</v>
      </c>
      <c r="G1745">
        <v>1.626016260162602</v>
      </c>
      <c r="H1745">
        <v>0</v>
      </c>
      <c r="I1745">
        <v>0</v>
      </c>
      <c r="J1745">
        <v>0</v>
      </c>
      <c r="K1745">
        <v>0</v>
      </c>
      <c r="L1745">
        <v>4</v>
      </c>
      <c r="M1745">
        <v>0</v>
      </c>
      <c r="N1745">
        <v>6</v>
      </c>
      <c r="O1745">
        <v>0</v>
      </c>
      <c r="P1745">
        <v>2296450</v>
      </c>
      <c r="Q1745">
        <v>0.21326543608948581</v>
      </c>
    </row>
    <row r="1746" spans="1:17" x14ac:dyDescent="0.25">
      <c r="A1746" t="str">
        <f t="shared" ca="1" si="27"/>
        <v>MAGDALENA;Total;ACTIVIDADES INMOBILIARIAS</v>
      </c>
      <c r="B1746" t="str">
        <f ca="1">+IFERROR(_xlfn.XLOOKUP(C1746,DIVIPOLA!G:G,DIVIPOLA!F:F),C1746)</f>
        <v>MAGDALENA</v>
      </c>
      <c r="C1746" t="s">
        <v>33</v>
      </c>
      <c r="D1746" t="s">
        <v>15</v>
      </c>
      <c r="E1746" t="s">
        <v>344</v>
      </c>
      <c r="F1746">
        <v>1</v>
      </c>
      <c r="G1746">
        <v>0.81300813008130091</v>
      </c>
      <c r="H1746">
        <v>0</v>
      </c>
      <c r="I1746">
        <v>0</v>
      </c>
      <c r="J1746">
        <v>15</v>
      </c>
      <c r="K1746">
        <v>16</v>
      </c>
      <c r="L1746">
        <v>10</v>
      </c>
      <c r="M1746">
        <v>40</v>
      </c>
      <c r="N1746">
        <v>5</v>
      </c>
      <c r="O1746">
        <v>0</v>
      </c>
      <c r="P1746">
        <v>34110700</v>
      </c>
      <c r="Q1746">
        <v>3.1677734376178979</v>
      </c>
    </row>
    <row r="1747" spans="1:17" x14ac:dyDescent="0.25">
      <c r="A1747" t="str">
        <f t="shared" ca="1" si="27"/>
        <v>NORTE_DE_SANTANDER;Total;ACTIVIDADES INMOBILIARIAS</v>
      </c>
      <c r="B1747" t="str">
        <f ca="1">+IFERROR(_xlfn.XLOOKUP(C1747,DIVIPOLA!G:G,DIVIPOLA!F:F),C1747)</f>
        <v>NORTE_DE_SANTANDER</v>
      </c>
      <c r="C1747" t="s">
        <v>1186</v>
      </c>
      <c r="D1747" t="s">
        <v>15</v>
      </c>
      <c r="E1747" t="s">
        <v>344</v>
      </c>
      <c r="F1747">
        <v>4</v>
      </c>
      <c r="G1747">
        <v>3.2520325203252041</v>
      </c>
      <c r="H1747">
        <v>0</v>
      </c>
      <c r="I1747">
        <v>0</v>
      </c>
      <c r="J1747">
        <v>13</v>
      </c>
      <c r="K1747">
        <v>29</v>
      </c>
      <c r="L1747">
        <v>2</v>
      </c>
      <c r="M1747">
        <v>0</v>
      </c>
      <c r="N1747">
        <v>2</v>
      </c>
      <c r="O1747">
        <v>7</v>
      </c>
      <c r="P1747">
        <v>23384400</v>
      </c>
      <c r="Q1747">
        <v>2.1716493995910948</v>
      </c>
    </row>
    <row r="1748" spans="1:17" x14ac:dyDescent="0.25">
      <c r="A1748" t="str">
        <f t="shared" ca="1" si="27"/>
        <v>RISARALDA;Total;ACTIVIDADES INMOBILIARIAS</v>
      </c>
      <c r="B1748" t="str">
        <f ca="1">+IFERROR(_xlfn.XLOOKUP(C1748,DIVIPOLA!G:G,DIVIPOLA!F:F),C1748)</f>
        <v>RISARALDA</v>
      </c>
      <c r="C1748" t="s">
        <v>38</v>
      </c>
      <c r="D1748" t="s">
        <v>15</v>
      </c>
      <c r="E1748" t="s">
        <v>344</v>
      </c>
      <c r="F1748">
        <v>4</v>
      </c>
      <c r="G1748">
        <v>3.2520325203252041</v>
      </c>
      <c r="H1748">
        <v>0</v>
      </c>
      <c r="I1748">
        <v>0</v>
      </c>
      <c r="J1748">
        <v>5</v>
      </c>
      <c r="K1748">
        <v>8</v>
      </c>
      <c r="L1748">
        <v>10</v>
      </c>
      <c r="M1748">
        <v>10</v>
      </c>
      <c r="N1748">
        <v>2</v>
      </c>
      <c r="O1748">
        <v>0</v>
      </c>
      <c r="P1748">
        <v>13364325</v>
      </c>
      <c r="Q1748">
        <v>1.2411106704551009</v>
      </c>
    </row>
    <row r="1749" spans="1:17" x14ac:dyDescent="0.25">
      <c r="A1749" t="str">
        <f t="shared" ca="1" si="27"/>
        <v>SANTANDER;Total;ACTIVIDADES INMOBILIARIAS</v>
      </c>
      <c r="B1749" t="str">
        <f ca="1">+IFERROR(_xlfn.XLOOKUP(C1749,DIVIPOLA!G:G,DIVIPOLA!F:F),C1749)</f>
        <v>SANTANDER</v>
      </c>
      <c r="C1749" t="s">
        <v>39</v>
      </c>
      <c r="D1749" t="s">
        <v>15</v>
      </c>
      <c r="E1749" t="s">
        <v>344</v>
      </c>
      <c r="F1749">
        <v>9</v>
      </c>
      <c r="G1749">
        <v>7.3170731707317067</v>
      </c>
      <c r="H1749">
        <v>0</v>
      </c>
      <c r="I1749">
        <v>1</v>
      </c>
      <c r="J1749">
        <v>37</v>
      </c>
      <c r="K1749">
        <v>43</v>
      </c>
      <c r="L1749">
        <v>16</v>
      </c>
      <c r="M1749">
        <v>31</v>
      </c>
      <c r="N1749">
        <v>5</v>
      </c>
      <c r="O1749">
        <v>6</v>
      </c>
      <c r="P1749">
        <v>57241600</v>
      </c>
      <c r="Q1749">
        <v>5.3158809407824723</v>
      </c>
    </row>
    <row r="1750" spans="1:17" x14ac:dyDescent="0.25">
      <c r="A1750" t="str">
        <f t="shared" ca="1" si="27"/>
        <v>TOLIMA;Total;ACTIVIDADES INMOBILIARIAS</v>
      </c>
      <c r="B1750" t="str">
        <f ca="1">+IFERROR(_xlfn.XLOOKUP(C1750,DIVIPOLA!G:G,DIVIPOLA!F:F),C1750)</f>
        <v>TOLIMA</v>
      </c>
      <c r="C1750" t="s">
        <v>41</v>
      </c>
      <c r="D1750" t="s">
        <v>15</v>
      </c>
      <c r="E1750" t="s">
        <v>344</v>
      </c>
      <c r="F1750">
        <v>2</v>
      </c>
      <c r="G1750">
        <v>1.626016260162602</v>
      </c>
      <c r="H1750">
        <v>0</v>
      </c>
      <c r="I1750">
        <v>0</v>
      </c>
      <c r="J1750">
        <v>0</v>
      </c>
      <c r="K1750">
        <v>0</v>
      </c>
      <c r="L1750">
        <v>1</v>
      </c>
      <c r="M1750">
        <v>3</v>
      </c>
      <c r="N1750">
        <v>0</v>
      </c>
      <c r="O1750">
        <v>0</v>
      </c>
      <c r="P1750">
        <v>1430000</v>
      </c>
      <c r="Q1750">
        <v>0.13280044138037611</v>
      </c>
    </row>
    <row r="1751" spans="1:17" x14ac:dyDescent="0.25">
      <c r="A1751" t="str">
        <f t="shared" ca="1" si="27"/>
        <v>VALLE_DEL_CAUCA;Total;ACTIVIDADES INMOBILIARIAS</v>
      </c>
      <c r="B1751" t="str">
        <f ca="1">+IFERROR(_xlfn.XLOOKUP(C1751,DIVIPOLA!G:G,DIVIPOLA!F:F),C1751)</f>
        <v>VALLE_DEL_CAUCA</v>
      </c>
      <c r="C1751" t="s">
        <v>1190</v>
      </c>
      <c r="D1751" t="s">
        <v>15</v>
      </c>
      <c r="E1751" t="s">
        <v>344</v>
      </c>
      <c r="F1751">
        <v>7</v>
      </c>
      <c r="G1751">
        <v>5.6910569105691051</v>
      </c>
      <c r="H1751">
        <v>0</v>
      </c>
      <c r="I1751">
        <v>0</v>
      </c>
      <c r="J1751">
        <v>141</v>
      </c>
      <c r="K1751">
        <v>33</v>
      </c>
      <c r="L1751">
        <v>256</v>
      </c>
      <c r="M1751">
        <v>54</v>
      </c>
      <c r="N1751">
        <v>202</v>
      </c>
      <c r="O1751">
        <v>24</v>
      </c>
      <c r="P1751">
        <v>212585425</v>
      </c>
      <c r="Q1751">
        <v>19.74226452519919</v>
      </c>
    </row>
    <row r="1752" spans="1:17" x14ac:dyDescent="0.25">
      <c r="A1752" t="str">
        <f t="shared" ca="1" si="27"/>
        <v>ANTIOQUIA;Total;ACTIVIDADES PROFESIONALES, CIENTÍFICAS Y TÉCNICAS</v>
      </c>
      <c r="B1752" t="str">
        <f ca="1">+IFERROR(_xlfn.XLOOKUP(C1752,DIVIPOLA!G:G,DIVIPOLA!F:F),C1752)</f>
        <v>ANTIOQUIA</v>
      </c>
      <c r="C1752" t="s">
        <v>17</v>
      </c>
      <c r="D1752" t="s">
        <v>15</v>
      </c>
      <c r="E1752" t="s">
        <v>345</v>
      </c>
      <c r="F1752">
        <v>235</v>
      </c>
      <c r="G1752">
        <v>22.148916116870879</v>
      </c>
      <c r="H1752">
        <v>20</v>
      </c>
      <c r="I1752">
        <v>7</v>
      </c>
      <c r="J1752">
        <v>3257</v>
      </c>
      <c r="K1752">
        <v>1104</v>
      </c>
      <c r="L1752">
        <v>2483</v>
      </c>
      <c r="M1752">
        <v>529</v>
      </c>
      <c r="N1752">
        <v>2171</v>
      </c>
      <c r="O1752">
        <v>354</v>
      </c>
      <c r="P1752">
        <v>3323050900</v>
      </c>
      <c r="Q1752">
        <v>14.32628133439515</v>
      </c>
    </row>
    <row r="1753" spans="1:17" x14ac:dyDescent="0.25">
      <c r="A1753" t="str">
        <f t="shared" ca="1" si="27"/>
        <v>ATLÁNTICO;Total;ACTIVIDADES PROFESIONALES, CIENTÍFICAS Y TÉCNICAS</v>
      </c>
      <c r="B1753" t="str">
        <f ca="1">+IFERROR(_xlfn.XLOOKUP(C1753,DIVIPOLA!G:G,DIVIPOLA!F:F),C1753)</f>
        <v>ATLÁNTICO</v>
      </c>
      <c r="C1753" t="s">
        <v>19</v>
      </c>
      <c r="D1753" t="s">
        <v>15</v>
      </c>
      <c r="E1753" t="s">
        <v>345</v>
      </c>
      <c r="F1753">
        <v>32</v>
      </c>
      <c r="G1753">
        <v>3.0160226201696512</v>
      </c>
      <c r="H1753">
        <v>0</v>
      </c>
      <c r="I1753">
        <v>0</v>
      </c>
      <c r="J1753">
        <v>536</v>
      </c>
      <c r="K1753">
        <v>281</v>
      </c>
      <c r="L1753">
        <v>192</v>
      </c>
      <c r="M1753">
        <v>70</v>
      </c>
      <c r="N1753">
        <v>1338</v>
      </c>
      <c r="O1753">
        <v>271</v>
      </c>
      <c r="P1753">
        <v>795147600</v>
      </c>
      <c r="Q1753">
        <v>3.4280270037299458</v>
      </c>
    </row>
    <row r="1754" spans="1:17" x14ac:dyDescent="0.25">
      <c r="A1754" t="str">
        <f t="shared" ca="1" si="27"/>
        <v>BOGOTÁ;Total;ACTIVIDADES PROFESIONALES, CIENTÍFICAS Y TÉCNICAS</v>
      </c>
      <c r="B1754" t="str">
        <f ca="1">+IFERROR(_xlfn.XLOOKUP(C1754,DIVIPOLA!G:G,DIVIPOLA!F:F),C1754)</f>
        <v>BOGOTÁ</v>
      </c>
      <c r="C1754" t="s">
        <v>1146</v>
      </c>
      <c r="D1754" t="s">
        <v>15</v>
      </c>
      <c r="E1754" t="s">
        <v>345</v>
      </c>
      <c r="F1754">
        <v>504</v>
      </c>
      <c r="G1754">
        <v>47.502356267672013</v>
      </c>
      <c r="H1754">
        <v>32</v>
      </c>
      <c r="I1754">
        <v>54</v>
      </c>
      <c r="J1754">
        <v>18319</v>
      </c>
      <c r="K1754">
        <v>6840</v>
      </c>
      <c r="L1754">
        <v>6659</v>
      </c>
      <c r="M1754">
        <v>1190</v>
      </c>
      <c r="N1754">
        <v>3672</v>
      </c>
      <c r="O1754">
        <v>644</v>
      </c>
      <c r="P1754">
        <v>14068222350</v>
      </c>
      <c r="Q1754">
        <v>60.650684363855433</v>
      </c>
    </row>
    <row r="1755" spans="1:17" x14ac:dyDescent="0.25">
      <c r="A1755" t="str">
        <f t="shared" ca="1" si="27"/>
        <v>BOLÍVAR;Total;ACTIVIDADES PROFESIONALES, CIENTÍFICAS Y TÉCNICAS</v>
      </c>
      <c r="B1755" t="str">
        <f ca="1">+IFERROR(_xlfn.XLOOKUP(C1755,DIVIPOLA!G:G,DIVIPOLA!F:F),C1755)</f>
        <v>BOLÍVAR</v>
      </c>
      <c r="C1755" t="s">
        <v>21</v>
      </c>
      <c r="D1755" t="s">
        <v>15</v>
      </c>
      <c r="E1755" t="s">
        <v>345</v>
      </c>
      <c r="F1755">
        <v>15</v>
      </c>
      <c r="G1755">
        <v>1.413760603204524</v>
      </c>
      <c r="H1755">
        <v>0</v>
      </c>
      <c r="I1755">
        <v>0</v>
      </c>
      <c r="J1755">
        <v>145</v>
      </c>
      <c r="K1755">
        <v>52</v>
      </c>
      <c r="L1755">
        <v>57</v>
      </c>
      <c r="M1755">
        <v>26</v>
      </c>
      <c r="N1755">
        <v>320</v>
      </c>
      <c r="O1755">
        <v>65</v>
      </c>
      <c r="P1755">
        <v>193470550</v>
      </c>
      <c r="Q1755">
        <v>0.83408699193267355</v>
      </c>
    </row>
    <row r="1756" spans="1:17" x14ac:dyDescent="0.25">
      <c r="A1756" t="str">
        <f t="shared" ca="1" si="27"/>
        <v>BOYACÁ;Total;ACTIVIDADES PROFESIONALES, CIENTÍFICAS Y TÉCNICAS</v>
      </c>
      <c r="B1756" t="str">
        <f ca="1">+IFERROR(_xlfn.XLOOKUP(C1756,DIVIPOLA!G:G,DIVIPOLA!F:F),C1756)</f>
        <v>BOYACÁ</v>
      </c>
      <c r="C1756" t="s">
        <v>22</v>
      </c>
      <c r="D1756" t="s">
        <v>15</v>
      </c>
      <c r="E1756" t="s">
        <v>345</v>
      </c>
      <c r="F1756">
        <v>8</v>
      </c>
      <c r="G1756">
        <v>0.75400565504241279</v>
      </c>
      <c r="H1756">
        <v>0</v>
      </c>
      <c r="I1756">
        <v>0</v>
      </c>
      <c r="J1756">
        <v>38</v>
      </c>
      <c r="K1756">
        <v>27</v>
      </c>
      <c r="L1756">
        <v>11</v>
      </c>
      <c r="M1756">
        <v>5</v>
      </c>
      <c r="N1756">
        <v>15</v>
      </c>
      <c r="O1756">
        <v>32</v>
      </c>
      <c r="P1756">
        <v>47421075</v>
      </c>
      <c r="Q1756">
        <v>0.2044409436007894</v>
      </c>
    </row>
    <row r="1757" spans="1:17" x14ac:dyDescent="0.25">
      <c r="A1757" t="str">
        <f t="shared" ca="1" si="27"/>
        <v>CALDAS;Total;ACTIVIDADES PROFESIONALES, CIENTÍFICAS Y TÉCNICAS</v>
      </c>
      <c r="B1757" t="str">
        <f ca="1">+IFERROR(_xlfn.XLOOKUP(C1757,DIVIPOLA!G:G,DIVIPOLA!F:F),C1757)</f>
        <v>CALDAS</v>
      </c>
      <c r="C1757" t="s">
        <v>23</v>
      </c>
      <c r="D1757" t="s">
        <v>15</v>
      </c>
      <c r="E1757" t="s">
        <v>345</v>
      </c>
      <c r="F1757">
        <v>17</v>
      </c>
      <c r="G1757">
        <v>1.6022620169651269</v>
      </c>
      <c r="H1757">
        <v>0</v>
      </c>
      <c r="I1757">
        <v>0</v>
      </c>
      <c r="J1757">
        <v>99</v>
      </c>
      <c r="K1757">
        <v>65</v>
      </c>
      <c r="L1757">
        <v>38</v>
      </c>
      <c r="M1757">
        <v>6</v>
      </c>
      <c r="N1757">
        <v>24</v>
      </c>
      <c r="O1757">
        <v>1</v>
      </c>
      <c r="P1757">
        <v>90413050</v>
      </c>
      <c r="Q1757">
        <v>0.38978722552842487</v>
      </c>
    </row>
    <row r="1758" spans="1:17" x14ac:dyDescent="0.25">
      <c r="A1758" t="str">
        <f t="shared" ca="1" si="27"/>
        <v>CAQUETÁ;Total;ACTIVIDADES PROFESIONALES, CIENTÍFICAS Y TÉCNICAS</v>
      </c>
      <c r="B1758" t="str">
        <f ca="1">+IFERROR(_xlfn.XLOOKUP(C1758,DIVIPOLA!G:G,DIVIPOLA!F:F),C1758)</f>
        <v>CAQUETÁ</v>
      </c>
      <c r="C1758" t="s">
        <v>24</v>
      </c>
      <c r="D1758" t="s">
        <v>15</v>
      </c>
      <c r="E1758" t="s">
        <v>345</v>
      </c>
      <c r="F1758">
        <v>2</v>
      </c>
      <c r="G1758">
        <v>0.1885014137606032</v>
      </c>
      <c r="H1758">
        <v>0</v>
      </c>
      <c r="I1758">
        <v>0</v>
      </c>
      <c r="J1758">
        <v>22</v>
      </c>
      <c r="K1758">
        <v>0</v>
      </c>
      <c r="L1758">
        <v>0</v>
      </c>
      <c r="M1758">
        <v>1</v>
      </c>
      <c r="N1758">
        <v>0</v>
      </c>
      <c r="O1758">
        <v>0</v>
      </c>
      <c r="P1758">
        <v>9303450</v>
      </c>
      <c r="Q1758">
        <v>4.0108877682396793E-2</v>
      </c>
    </row>
    <row r="1759" spans="1:17" x14ac:dyDescent="0.25">
      <c r="A1759" t="str">
        <f t="shared" ca="1" si="27"/>
        <v>CASANARE;Total;ACTIVIDADES PROFESIONALES, CIENTÍFICAS Y TÉCNICAS</v>
      </c>
      <c r="B1759" t="str">
        <f ca="1">+IFERROR(_xlfn.XLOOKUP(C1759,DIVIPOLA!G:G,DIVIPOLA!F:F),C1759)</f>
        <v>CASANARE</v>
      </c>
      <c r="C1759" t="s">
        <v>25</v>
      </c>
      <c r="D1759" t="s">
        <v>15</v>
      </c>
      <c r="E1759" t="s">
        <v>345</v>
      </c>
      <c r="F1759">
        <v>5</v>
      </c>
      <c r="G1759">
        <v>0.47125353440150802</v>
      </c>
      <c r="H1759">
        <v>0</v>
      </c>
      <c r="I1759">
        <v>0</v>
      </c>
      <c r="J1759">
        <v>16</v>
      </c>
      <c r="K1759">
        <v>16</v>
      </c>
      <c r="L1759">
        <v>23</v>
      </c>
      <c r="M1759">
        <v>5</v>
      </c>
      <c r="N1759">
        <v>5</v>
      </c>
      <c r="O1759">
        <v>2</v>
      </c>
      <c r="P1759">
        <v>24380525</v>
      </c>
      <c r="Q1759">
        <v>0.1051089106791155</v>
      </c>
    </row>
    <row r="1760" spans="1:17" x14ac:dyDescent="0.25">
      <c r="A1760" t="str">
        <f t="shared" ca="1" si="27"/>
        <v>CAUCA;Total;ACTIVIDADES PROFESIONALES, CIENTÍFICAS Y TÉCNICAS</v>
      </c>
      <c r="B1760" t="str">
        <f ca="1">+IFERROR(_xlfn.XLOOKUP(C1760,DIVIPOLA!G:G,DIVIPOLA!F:F),C1760)</f>
        <v>CAUCA</v>
      </c>
      <c r="C1760" t="s">
        <v>26</v>
      </c>
      <c r="D1760" t="s">
        <v>15</v>
      </c>
      <c r="E1760" t="s">
        <v>345</v>
      </c>
      <c r="F1760">
        <v>2</v>
      </c>
      <c r="G1760">
        <v>0.1885014137606032</v>
      </c>
      <c r="H1760">
        <v>0</v>
      </c>
      <c r="I1760">
        <v>0</v>
      </c>
      <c r="J1760">
        <v>4</v>
      </c>
      <c r="K1760">
        <v>1</v>
      </c>
      <c r="L1760">
        <v>2</v>
      </c>
      <c r="M1760">
        <v>0</v>
      </c>
      <c r="N1760">
        <v>2</v>
      </c>
      <c r="O1760">
        <v>9</v>
      </c>
      <c r="P1760">
        <v>6050850</v>
      </c>
      <c r="Q1760">
        <v>2.608632308708389E-2</v>
      </c>
    </row>
    <row r="1761" spans="1:17" x14ac:dyDescent="0.25">
      <c r="A1761" t="str">
        <f t="shared" ca="1" si="27"/>
        <v>CESAR;Total;ACTIVIDADES PROFESIONALES, CIENTÍFICAS Y TÉCNICAS</v>
      </c>
      <c r="B1761" t="str">
        <f ca="1">+IFERROR(_xlfn.XLOOKUP(C1761,DIVIPOLA!G:G,DIVIPOLA!F:F),C1761)</f>
        <v>CESAR</v>
      </c>
      <c r="C1761" t="s">
        <v>27</v>
      </c>
      <c r="D1761" t="s">
        <v>15</v>
      </c>
      <c r="E1761" t="s">
        <v>345</v>
      </c>
      <c r="F1761">
        <v>7</v>
      </c>
      <c r="G1761">
        <v>0.65975494816211122</v>
      </c>
      <c r="H1761">
        <v>0</v>
      </c>
      <c r="I1761">
        <v>0</v>
      </c>
      <c r="J1761">
        <v>10</v>
      </c>
      <c r="K1761">
        <v>35</v>
      </c>
      <c r="L1761">
        <v>12</v>
      </c>
      <c r="M1761">
        <v>6</v>
      </c>
      <c r="N1761">
        <v>15</v>
      </c>
      <c r="O1761">
        <v>20</v>
      </c>
      <c r="P1761">
        <v>37022050</v>
      </c>
      <c r="Q1761">
        <v>0.15960884134397221</v>
      </c>
    </row>
    <row r="1762" spans="1:17" x14ac:dyDescent="0.25">
      <c r="A1762" t="str">
        <f t="shared" ca="1" si="27"/>
        <v>CUNDINAMARCA;Total;ACTIVIDADES PROFESIONALES, CIENTÍFICAS Y TÉCNICAS</v>
      </c>
      <c r="B1762" t="str">
        <f ca="1">+IFERROR(_xlfn.XLOOKUP(C1762,DIVIPOLA!G:G,DIVIPOLA!F:F),C1762)</f>
        <v>CUNDINAMARCA</v>
      </c>
      <c r="C1762" t="s">
        <v>29</v>
      </c>
      <c r="D1762" t="s">
        <v>15</v>
      </c>
      <c r="E1762" t="s">
        <v>345</v>
      </c>
      <c r="F1762">
        <v>21</v>
      </c>
      <c r="G1762">
        <v>1.9792648444863341</v>
      </c>
      <c r="H1762">
        <v>3</v>
      </c>
      <c r="I1762">
        <v>3</v>
      </c>
      <c r="J1762">
        <v>138</v>
      </c>
      <c r="K1762">
        <v>57</v>
      </c>
      <c r="L1762">
        <v>52</v>
      </c>
      <c r="M1762">
        <v>18</v>
      </c>
      <c r="N1762">
        <v>109</v>
      </c>
      <c r="O1762">
        <v>29</v>
      </c>
      <c r="P1762">
        <v>139720425</v>
      </c>
      <c r="Q1762">
        <v>0.60236035406838262</v>
      </c>
    </row>
    <row r="1763" spans="1:17" x14ac:dyDescent="0.25">
      <c r="A1763" t="str">
        <f t="shared" ca="1" si="27"/>
        <v>CÓRDOBA;Total;ACTIVIDADES PROFESIONALES, CIENTÍFICAS Y TÉCNICAS</v>
      </c>
      <c r="B1763" t="str">
        <f ca="1">+IFERROR(_xlfn.XLOOKUP(C1763,DIVIPOLA!G:G,DIVIPOLA!F:F),C1763)</f>
        <v>CÓRDOBA</v>
      </c>
      <c r="C1763" t="s">
        <v>30</v>
      </c>
      <c r="D1763" t="s">
        <v>15</v>
      </c>
      <c r="E1763" t="s">
        <v>345</v>
      </c>
      <c r="F1763">
        <v>8</v>
      </c>
      <c r="G1763">
        <v>0.75400565504241279</v>
      </c>
      <c r="H1763">
        <v>0</v>
      </c>
      <c r="I1763">
        <v>0</v>
      </c>
      <c r="J1763">
        <v>228</v>
      </c>
      <c r="K1763">
        <v>180</v>
      </c>
      <c r="L1763">
        <v>121</v>
      </c>
      <c r="M1763">
        <v>79</v>
      </c>
      <c r="N1763">
        <v>755</v>
      </c>
      <c r="O1763">
        <v>90</v>
      </c>
      <c r="P1763">
        <v>434732675</v>
      </c>
      <c r="Q1763">
        <v>1.8742122208552909</v>
      </c>
    </row>
    <row r="1764" spans="1:17" x14ac:dyDescent="0.25">
      <c r="A1764" t="str">
        <f t="shared" ca="1" si="27"/>
        <v>GUAVIARE;Total;ACTIVIDADES PROFESIONALES, CIENTÍFICAS Y TÉCNICAS</v>
      </c>
      <c r="B1764" t="str">
        <f ca="1">+IFERROR(_xlfn.XLOOKUP(C1764,DIVIPOLA!G:G,DIVIPOLA!F:F),C1764)</f>
        <v>GUAVIARE</v>
      </c>
      <c r="C1764" t="s">
        <v>31</v>
      </c>
      <c r="D1764" t="s">
        <v>15</v>
      </c>
      <c r="E1764" t="s">
        <v>345</v>
      </c>
      <c r="F1764">
        <v>1</v>
      </c>
      <c r="G1764">
        <v>9.4250706880301599E-2</v>
      </c>
      <c r="H1764">
        <v>0</v>
      </c>
      <c r="I1764">
        <v>0</v>
      </c>
      <c r="J1764">
        <v>1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390000</v>
      </c>
      <c r="Q1764">
        <v>1.681361462267734E-3</v>
      </c>
    </row>
    <row r="1765" spans="1:17" x14ac:dyDescent="0.25">
      <c r="A1765" t="str">
        <f t="shared" ca="1" si="27"/>
        <v>HUILA;Total;ACTIVIDADES PROFESIONALES, CIENTÍFICAS Y TÉCNICAS</v>
      </c>
      <c r="B1765" t="str">
        <f ca="1">+IFERROR(_xlfn.XLOOKUP(C1765,DIVIPOLA!G:G,DIVIPOLA!F:F),C1765)</f>
        <v>HUILA</v>
      </c>
      <c r="C1765" t="s">
        <v>32</v>
      </c>
      <c r="D1765" t="s">
        <v>15</v>
      </c>
      <c r="E1765" t="s">
        <v>345</v>
      </c>
      <c r="F1765">
        <v>6</v>
      </c>
      <c r="G1765">
        <v>0.56550424128180965</v>
      </c>
      <c r="H1765">
        <v>5</v>
      </c>
      <c r="I1765">
        <v>0</v>
      </c>
      <c r="J1765">
        <v>56</v>
      </c>
      <c r="K1765">
        <v>1</v>
      </c>
      <c r="L1765">
        <v>28</v>
      </c>
      <c r="M1765">
        <v>10</v>
      </c>
      <c r="N1765">
        <v>32</v>
      </c>
      <c r="O1765">
        <v>17</v>
      </c>
      <c r="P1765">
        <v>49031125</v>
      </c>
      <c r="Q1765">
        <v>0.2113821641708514</v>
      </c>
    </row>
    <row r="1766" spans="1:17" x14ac:dyDescent="0.25">
      <c r="A1766" t="str">
        <f t="shared" ca="1" si="27"/>
        <v>LA_GUAJIRA;Total;ACTIVIDADES PROFESIONALES, CIENTÍFICAS Y TÉCNICAS</v>
      </c>
      <c r="B1766" t="str">
        <f ca="1">+IFERROR(_xlfn.XLOOKUP(C1766,DIVIPOLA!G:G,DIVIPOLA!F:F),C1766)</f>
        <v>LA_GUAJIRA</v>
      </c>
      <c r="C1766" t="s">
        <v>1187</v>
      </c>
      <c r="D1766" t="s">
        <v>15</v>
      </c>
      <c r="E1766" t="s">
        <v>345</v>
      </c>
      <c r="F1766">
        <v>2</v>
      </c>
      <c r="G1766">
        <v>0.1885014137606032</v>
      </c>
      <c r="H1766">
        <v>0</v>
      </c>
      <c r="I1766">
        <v>0</v>
      </c>
      <c r="J1766">
        <v>4</v>
      </c>
      <c r="K1766">
        <v>22</v>
      </c>
      <c r="L1766">
        <v>5</v>
      </c>
      <c r="M1766">
        <v>2</v>
      </c>
      <c r="N1766">
        <v>8</v>
      </c>
      <c r="O1766">
        <v>11</v>
      </c>
      <c r="P1766">
        <v>20338500</v>
      </c>
      <c r="Q1766">
        <v>8.768300025726232E-2</v>
      </c>
    </row>
    <row r="1767" spans="1:17" x14ac:dyDescent="0.25">
      <c r="A1767" t="str">
        <f t="shared" ca="1" si="27"/>
        <v>MAGDALENA;Total;ACTIVIDADES PROFESIONALES, CIENTÍFICAS Y TÉCNICAS</v>
      </c>
      <c r="B1767" t="str">
        <f ca="1">+IFERROR(_xlfn.XLOOKUP(C1767,DIVIPOLA!G:G,DIVIPOLA!F:F),C1767)</f>
        <v>MAGDALENA</v>
      </c>
      <c r="C1767" t="s">
        <v>33</v>
      </c>
      <c r="D1767" t="s">
        <v>15</v>
      </c>
      <c r="E1767" t="s">
        <v>345</v>
      </c>
      <c r="F1767">
        <v>6</v>
      </c>
      <c r="G1767">
        <v>0.56550424128180965</v>
      </c>
      <c r="H1767">
        <v>0</v>
      </c>
      <c r="I1767">
        <v>0</v>
      </c>
      <c r="J1767">
        <v>17</v>
      </c>
      <c r="K1767">
        <v>31</v>
      </c>
      <c r="L1767">
        <v>13</v>
      </c>
      <c r="M1767">
        <v>0</v>
      </c>
      <c r="N1767">
        <v>43</v>
      </c>
      <c r="O1767">
        <v>16</v>
      </c>
      <c r="P1767">
        <v>41993575</v>
      </c>
      <c r="Q1767">
        <v>0.18104199658423009</v>
      </c>
    </row>
    <row r="1768" spans="1:17" x14ac:dyDescent="0.25">
      <c r="A1768" t="str">
        <f t="shared" ca="1" si="27"/>
        <v>META;Total;ACTIVIDADES PROFESIONALES, CIENTÍFICAS Y TÉCNICAS</v>
      </c>
      <c r="B1768" t="str">
        <f ca="1">+IFERROR(_xlfn.XLOOKUP(C1768,DIVIPOLA!G:G,DIVIPOLA!F:F),C1768)</f>
        <v>META</v>
      </c>
      <c r="C1768" t="s">
        <v>34</v>
      </c>
      <c r="D1768" t="s">
        <v>15</v>
      </c>
      <c r="E1768" t="s">
        <v>345</v>
      </c>
      <c r="F1768">
        <v>10</v>
      </c>
      <c r="G1768">
        <v>0.94250706880301593</v>
      </c>
      <c r="H1768">
        <v>0</v>
      </c>
      <c r="I1768">
        <v>0</v>
      </c>
      <c r="J1768">
        <v>35</v>
      </c>
      <c r="K1768">
        <v>24</v>
      </c>
      <c r="L1768">
        <v>9</v>
      </c>
      <c r="M1768">
        <v>6</v>
      </c>
      <c r="N1768">
        <v>16</v>
      </c>
      <c r="O1768">
        <v>1</v>
      </c>
      <c r="P1768">
        <v>35490000</v>
      </c>
      <c r="Q1768">
        <v>0.15300389306636381</v>
      </c>
    </row>
    <row r="1769" spans="1:17" x14ac:dyDescent="0.25">
      <c r="A1769" t="str">
        <f t="shared" ca="1" si="27"/>
        <v>NARIÑO;Total;ACTIVIDADES PROFESIONALES, CIENTÍFICAS Y TÉCNICAS</v>
      </c>
      <c r="B1769" t="str">
        <f ca="1">+IFERROR(_xlfn.XLOOKUP(C1769,DIVIPOLA!G:G,DIVIPOLA!F:F),C1769)</f>
        <v>NARIÑO</v>
      </c>
      <c r="C1769" t="s">
        <v>35</v>
      </c>
      <c r="D1769" t="s">
        <v>15</v>
      </c>
      <c r="E1769" t="s">
        <v>345</v>
      </c>
      <c r="F1769">
        <v>5</v>
      </c>
      <c r="G1769">
        <v>0.47125353440150802</v>
      </c>
      <c r="H1769">
        <v>0</v>
      </c>
      <c r="I1769">
        <v>0</v>
      </c>
      <c r="J1769">
        <v>61</v>
      </c>
      <c r="K1769">
        <v>44</v>
      </c>
      <c r="L1769">
        <v>89</v>
      </c>
      <c r="M1769">
        <v>18</v>
      </c>
      <c r="N1769">
        <v>47</v>
      </c>
      <c r="O1769">
        <v>46</v>
      </c>
      <c r="P1769">
        <v>103637300</v>
      </c>
      <c r="Q1769">
        <v>0.44679939044481998</v>
      </c>
    </row>
    <row r="1770" spans="1:17" x14ac:dyDescent="0.25">
      <c r="A1770" t="str">
        <f t="shared" ca="1" si="27"/>
        <v>NORTE_DE_SANTANDER;Total;ACTIVIDADES PROFESIONALES, CIENTÍFICAS Y TÉCNICAS</v>
      </c>
      <c r="B1770" t="str">
        <f ca="1">+IFERROR(_xlfn.XLOOKUP(C1770,DIVIPOLA!G:G,DIVIPOLA!F:F),C1770)</f>
        <v>NORTE_DE_SANTANDER</v>
      </c>
      <c r="C1770" t="s">
        <v>1186</v>
      </c>
      <c r="D1770" t="s">
        <v>15</v>
      </c>
      <c r="E1770" t="s">
        <v>345</v>
      </c>
      <c r="F1770">
        <v>24</v>
      </c>
      <c r="G1770">
        <v>2.262016965127239</v>
      </c>
      <c r="H1770">
        <v>0</v>
      </c>
      <c r="I1770">
        <v>0</v>
      </c>
      <c r="J1770">
        <v>273</v>
      </c>
      <c r="K1770">
        <v>175</v>
      </c>
      <c r="L1770">
        <v>141</v>
      </c>
      <c r="M1770">
        <v>75</v>
      </c>
      <c r="N1770">
        <v>150</v>
      </c>
      <c r="O1770">
        <v>35</v>
      </c>
      <c r="P1770">
        <v>312001625</v>
      </c>
      <c r="Q1770">
        <v>1.3450961754869459</v>
      </c>
    </row>
    <row r="1771" spans="1:17" x14ac:dyDescent="0.25">
      <c r="A1771" t="str">
        <f t="shared" ca="1" si="27"/>
        <v>QUINDÍO;Total;ACTIVIDADES PROFESIONALES, CIENTÍFICAS Y TÉCNICAS</v>
      </c>
      <c r="B1771" t="str">
        <f ca="1">+IFERROR(_xlfn.XLOOKUP(C1771,DIVIPOLA!G:G,DIVIPOLA!F:F),C1771)</f>
        <v>QUINDÍO</v>
      </c>
      <c r="C1771" t="s">
        <v>37</v>
      </c>
      <c r="D1771" t="s">
        <v>15</v>
      </c>
      <c r="E1771" t="s">
        <v>345</v>
      </c>
      <c r="F1771">
        <v>4</v>
      </c>
      <c r="G1771">
        <v>0.3770028275212064</v>
      </c>
      <c r="H1771">
        <v>0</v>
      </c>
      <c r="I1771">
        <v>0</v>
      </c>
      <c r="J1771">
        <v>25</v>
      </c>
      <c r="K1771">
        <v>2</v>
      </c>
      <c r="L1771">
        <v>7</v>
      </c>
      <c r="M1771">
        <v>4</v>
      </c>
      <c r="N1771">
        <v>0</v>
      </c>
      <c r="O1771">
        <v>0</v>
      </c>
      <c r="P1771">
        <v>14540500</v>
      </c>
      <c r="Q1771">
        <v>6.2686759851548673E-2</v>
      </c>
    </row>
    <row r="1772" spans="1:17" x14ac:dyDescent="0.25">
      <c r="A1772" t="str">
        <f t="shared" ca="1" si="27"/>
        <v>RISARALDA;Total;ACTIVIDADES PROFESIONALES, CIENTÍFICAS Y TÉCNICAS</v>
      </c>
      <c r="B1772" t="str">
        <f ca="1">+IFERROR(_xlfn.XLOOKUP(C1772,DIVIPOLA!G:G,DIVIPOLA!F:F),C1772)</f>
        <v>RISARALDA</v>
      </c>
      <c r="C1772" t="s">
        <v>38</v>
      </c>
      <c r="D1772" t="s">
        <v>15</v>
      </c>
      <c r="E1772" t="s">
        <v>345</v>
      </c>
      <c r="F1772">
        <v>24</v>
      </c>
      <c r="G1772">
        <v>2.262016965127239</v>
      </c>
      <c r="H1772">
        <v>3</v>
      </c>
      <c r="I1772">
        <v>0</v>
      </c>
      <c r="J1772">
        <v>132</v>
      </c>
      <c r="K1772">
        <v>65</v>
      </c>
      <c r="L1772">
        <v>40</v>
      </c>
      <c r="M1772">
        <v>11</v>
      </c>
      <c r="N1772">
        <v>54</v>
      </c>
      <c r="O1772">
        <v>1</v>
      </c>
      <c r="P1772">
        <v>113202700</v>
      </c>
      <c r="Q1772">
        <v>0.48803758257604002</v>
      </c>
    </row>
    <row r="1773" spans="1:17" x14ac:dyDescent="0.25">
      <c r="A1773" t="str">
        <f t="shared" ca="1" si="27"/>
        <v>SANTANDER;Total;ACTIVIDADES PROFESIONALES, CIENTÍFICAS Y TÉCNICAS</v>
      </c>
      <c r="B1773" t="str">
        <f ca="1">+IFERROR(_xlfn.XLOOKUP(C1773,DIVIPOLA!G:G,DIVIPOLA!F:F),C1773)</f>
        <v>SANTANDER</v>
      </c>
      <c r="C1773" t="s">
        <v>39</v>
      </c>
      <c r="D1773" t="s">
        <v>15</v>
      </c>
      <c r="E1773" t="s">
        <v>345</v>
      </c>
      <c r="F1773">
        <v>52</v>
      </c>
      <c r="G1773">
        <v>4.9010367577756826</v>
      </c>
      <c r="H1773">
        <v>6</v>
      </c>
      <c r="I1773">
        <v>3</v>
      </c>
      <c r="J1773">
        <v>496</v>
      </c>
      <c r="K1773">
        <v>257</v>
      </c>
      <c r="L1773">
        <v>935</v>
      </c>
      <c r="M1773">
        <v>172</v>
      </c>
      <c r="N1773">
        <v>845</v>
      </c>
      <c r="O1773">
        <v>83</v>
      </c>
      <c r="P1773">
        <v>853211775</v>
      </c>
      <c r="Q1773">
        <v>3.6783523016360218</v>
      </c>
    </row>
    <row r="1774" spans="1:17" x14ac:dyDescent="0.25">
      <c r="A1774" t="str">
        <f t="shared" ca="1" si="27"/>
        <v>TOLIMA;Total;ACTIVIDADES PROFESIONALES, CIENTÍFICAS Y TÉCNICAS</v>
      </c>
      <c r="B1774" t="str">
        <f ca="1">+IFERROR(_xlfn.XLOOKUP(C1774,DIVIPOLA!G:G,DIVIPOLA!F:F),C1774)</f>
        <v>TOLIMA</v>
      </c>
      <c r="C1774" t="s">
        <v>41</v>
      </c>
      <c r="D1774" t="s">
        <v>15</v>
      </c>
      <c r="E1774" t="s">
        <v>345</v>
      </c>
      <c r="F1774">
        <v>5</v>
      </c>
      <c r="G1774">
        <v>0.47125353440150802</v>
      </c>
      <c r="H1774">
        <v>0</v>
      </c>
      <c r="I1774">
        <v>0</v>
      </c>
      <c r="J1774">
        <v>16</v>
      </c>
      <c r="K1774">
        <v>7</v>
      </c>
      <c r="L1774">
        <v>2</v>
      </c>
      <c r="M1774">
        <v>1</v>
      </c>
      <c r="N1774">
        <v>13</v>
      </c>
      <c r="O1774">
        <v>11</v>
      </c>
      <c r="P1774">
        <v>17443400</v>
      </c>
      <c r="Q1774">
        <v>7.520169366902818E-2</v>
      </c>
    </row>
    <row r="1775" spans="1:17" x14ac:dyDescent="0.25">
      <c r="A1775" t="str">
        <f t="shared" ca="1" si="27"/>
        <v>VALLE_DEL_CAUCA;Total;ACTIVIDADES PROFESIONALES, CIENTÍFICAS Y TÉCNICAS</v>
      </c>
      <c r="B1775" t="str">
        <f ca="1">+IFERROR(_xlfn.XLOOKUP(C1775,DIVIPOLA!G:G,DIVIPOLA!F:F),C1775)</f>
        <v>VALLE_DEL_CAUCA</v>
      </c>
      <c r="C1775" t="s">
        <v>1190</v>
      </c>
      <c r="D1775" t="s">
        <v>15</v>
      </c>
      <c r="E1775" t="s">
        <v>345</v>
      </c>
      <c r="F1775">
        <v>66</v>
      </c>
      <c r="G1775">
        <v>6.2205466540999046</v>
      </c>
      <c r="H1775">
        <v>1</v>
      </c>
      <c r="I1775">
        <v>5</v>
      </c>
      <c r="J1775">
        <v>2927</v>
      </c>
      <c r="K1775">
        <v>660</v>
      </c>
      <c r="L1775">
        <v>2369</v>
      </c>
      <c r="M1775">
        <v>365</v>
      </c>
      <c r="N1775">
        <v>695</v>
      </c>
      <c r="O1775">
        <v>118</v>
      </c>
      <c r="P1775">
        <v>2465272225</v>
      </c>
      <c r="Q1775">
        <v>10.62824029003597</v>
      </c>
    </row>
    <row r="1776" spans="1:17" x14ac:dyDescent="0.25">
      <c r="A1776" t="str">
        <f t="shared" ca="1" si="27"/>
        <v>ANTIOQUIA;Total;ADMINISTRACIÓN PÚBLICA Y DEFENSA; PLANES DE SEGURIDAD SOCIAL DE AFILIACIÓN OBLIGATORIA</v>
      </c>
      <c r="B1776" t="str">
        <f ca="1">+IFERROR(_xlfn.XLOOKUP(C1776,DIVIPOLA!G:G,DIVIPOLA!F:F),C1776)</f>
        <v>ANTIOQUIA</v>
      </c>
      <c r="C1776" t="s">
        <v>17</v>
      </c>
      <c r="D1776" t="s">
        <v>15</v>
      </c>
      <c r="E1776" t="s">
        <v>346</v>
      </c>
      <c r="F1776">
        <v>1</v>
      </c>
      <c r="G1776">
        <v>12.5</v>
      </c>
      <c r="H1776">
        <v>0</v>
      </c>
      <c r="I1776">
        <v>0</v>
      </c>
      <c r="J1776">
        <v>6</v>
      </c>
      <c r="K1776">
        <v>0</v>
      </c>
      <c r="L1776">
        <v>1</v>
      </c>
      <c r="M1776">
        <v>0</v>
      </c>
      <c r="N1776">
        <v>0</v>
      </c>
      <c r="O1776">
        <v>0</v>
      </c>
      <c r="P1776">
        <v>2637050</v>
      </c>
      <c r="Q1776">
        <v>0.22605991005523621</v>
      </c>
    </row>
    <row r="1777" spans="1:17" x14ac:dyDescent="0.25">
      <c r="A1777" t="str">
        <f t="shared" ca="1" si="27"/>
        <v>BOGOTÁ;Total;ADMINISTRACIÓN PÚBLICA Y DEFENSA; PLANES DE SEGURIDAD SOCIAL DE AFILIACIÓN OBLIGATORIA</v>
      </c>
      <c r="B1777" t="str">
        <f ca="1">+IFERROR(_xlfn.XLOOKUP(C1777,DIVIPOLA!G:G,DIVIPOLA!F:F),C1777)</f>
        <v>BOGOTÁ</v>
      </c>
      <c r="C1777" t="s">
        <v>1146</v>
      </c>
      <c r="D1777" t="s">
        <v>15</v>
      </c>
      <c r="E1777" t="s">
        <v>346</v>
      </c>
      <c r="F1777">
        <v>3</v>
      </c>
      <c r="G1777">
        <v>37.5</v>
      </c>
      <c r="H1777">
        <v>3</v>
      </c>
      <c r="I1777">
        <v>10</v>
      </c>
      <c r="J1777">
        <v>1520</v>
      </c>
      <c r="K1777">
        <v>964</v>
      </c>
      <c r="L1777">
        <v>11</v>
      </c>
      <c r="M1777">
        <v>0</v>
      </c>
      <c r="N1777">
        <v>0</v>
      </c>
      <c r="O1777">
        <v>0</v>
      </c>
      <c r="P1777">
        <v>1104155000</v>
      </c>
      <c r="Q1777">
        <v>94.653184424656075</v>
      </c>
    </row>
    <row r="1778" spans="1:17" x14ac:dyDescent="0.25">
      <c r="A1778" t="str">
        <f t="shared" ca="1" si="27"/>
        <v>CALDAS;Total;ADMINISTRACIÓN PÚBLICA Y DEFENSA; PLANES DE SEGURIDAD SOCIAL DE AFILIACIÓN OBLIGATORIA</v>
      </c>
      <c r="B1778" t="str">
        <f ca="1">+IFERROR(_xlfn.XLOOKUP(C1778,DIVIPOLA!G:G,DIVIPOLA!F:F),C1778)</f>
        <v>CALDAS</v>
      </c>
      <c r="C1778" t="s">
        <v>23</v>
      </c>
      <c r="D1778" t="s">
        <v>15</v>
      </c>
      <c r="E1778" t="s">
        <v>346</v>
      </c>
      <c r="F1778">
        <v>1</v>
      </c>
      <c r="G1778">
        <v>12.5</v>
      </c>
      <c r="H1778">
        <v>0</v>
      </c>
      <c r="I1778">
        <v>0</v>
      </c>
      <c r="J1778">
        <v>28</v>
      </c>
      <c r="K1778">
        <v>21</v>
      </c>
      <c r="L1778">
        <v>53</v>
      </c>
      <c r="M1778">
        <v>17</v>
      </c>
      <c r="N1778">
        <v>26</v>
      </c>
      <c r="O1778">
        <v>12</v>
      </c>
      <c r="P1778">
        <v>51220000</v>
      </c>
      <c r="Q1778">
        <v>4.3908111689308873</v>
      </c>
    </row>
    <row r="1779" spans="1:17" x14ac:dyDescent="0.25">
      <c r="A1779" t="str">
        <f t="shared" ca="1" si="27"/>
        <v>CASANARE;Total;ADMINISTRACIÓN PÚBLICA Y DEFENSA; PLANES DE SEGURIDAD SOCIAL DE AFILIACIÓN OBLIGATORIA</v>
      </c>
      <c r="B1779" t="str">
        <f ca="1">+IFERROR(_xlfn.XLOOKUP(C1779,DIVIPOLA!G:G,DIVIPOLA!F:F),C1779)</f>
        <v>CASANARE</v>
      </c>
      <c r="C1779" t="s">
        <v>25</v>
      </c>
      <c r="D1779" t="s">
        <v>15</v>
      </c>
      <c r="E1779" t="s">
        <v>346</v>
      </c>
      <c r="F1779">
        <v>1</v>
      </c>
      <c r="G1779">
        <v>12.5</v>
      </c>
      <c r="H1779">
        <v>0</v>
      </c>
      <c r="I1779">
        <v>0</v>
      </c>
      <c r="J1779">
        <v>8</v>
      </c>
      <c r="K1779">
        <v>3</v>
      </c>
      <c r="L1779">
        <v>0</v>
      </c>
      <c r="M1779">
        <v>0</v>
      </c>
      <c r="N1779">
        <v>5</v>
      </c>
      <c r="O1779">
        <v>0</v>
      </c>
      <c r="P1779">
        <v>5655000</v>
      </c>
      <c r="Q1779">
        <v>0.48477229910785191</v>
      </c>
    </row>
    <row r="1780" spans="1:17" x14ac:dyDescent="0.25">
      <c r="A1780" t="str">
        <f t="shared" ca="1" si="27"/>
        <v>CUNDINAMARCA;Total;ADMINISTRACIÓN PÚBLICA Y DEFENSA; PLANES DE SEGURIDAD SOCIAL DE AFILIACIÓN OBLIGATORIA</v>
      </c>
      <c r="B1780" t="str">
        <f ca="1">+IFERROR(_xlfn.XLOOKUP(C1780,DIVIPOLA!G:G,DIVIPOLA!F:F),C1780)</f>
        <v>CUNDINAMARCA</v>
      </c>
      <c r="C1780" t="s">
        <v>29</v>
      </c>
      <c r="D1780" t="s">
        <v>15</v>
      </c>
      <c r="E1780" t="s">
        <v>346</v>
      </c>
      <c r="F1780">
        <v>1</v>
      </c>
      <c r="G1780">
        <v>12.5</v>
      </c>
      <c r="H1780">
        <v>0</v>
      </c>
      <c r="I1780">
        <v>0</v>
      </c>
      <c r="J1780">
        <v>0</v>
      </c>
      <c r="K1780">
        <v>0</v>
      </c>
      <c r="L1780">
        <v>1</v>
      </c>
      <c r="M1780">
        <v>0</v>
      </c>
      <c r="N1780">
        <v>0</v>
      </c>
      <c r="O1780">
        <v>0</v>
      </c>
      <c r="P1780">
        <v>260000</v>
      </c>
      <c r="Q1780">
        <v>2.2288381568177092E-2</v>
      </c>
    </row>
    <row r="1781" spans="1:17" x14ac:dyDescent="0.25">
      <c r="A1781" t="str">
        <f t="shared" ca="1" si="27"/>
        <v>VALLE_DEL_CAUCA;Total;ADMINISTRACIÓN PÚBLICA Y DEFENSA; PLANES DE SEGURIDAD SOCIAL DE AFILIACIÓN OBLIGATORIA</v>
      </c>
      <c r="B1781" t="str">
        <f ca="1">+IFERROR(_xlfn.XLOOKUP(C1781,DIVIPOLA!G:G,DIVIPOLA!F:F),C1781)</f>
        <v>VALLE_DEL_CAUCA</v>
      </c>
      <c r="C1781" t="s">
        <v>1190</v>
      </c>
      <c r="D1781" t="s">
        <v>15</v>
      </c>
      <c r="E1781" t="s">
        <v>346</v>
      </c>
      <c r="F1781">
        <v>1</v>
      </c>
      <c r="G1781">
        <v>12.5</v>
      </c>
      <c r="H1781">
        <v>0</v>
      </c>
      <c r="I1781">
        <v>0</v>
      </c>
      <c r="J1781">
        <v>2</v>
      </c>
      <c r="K1781">
        <v>2</v>
      </c>
      <c r="L1781">
        <v>3</v>
      </c>
      <c r="M1781">
        <v>0</v>
      </c>
      <c r="N1781">
        <v>0</v>
      </c>
      <c r="O1781">
        <v>0</v>
      </c>
      <c r="P1781">
        <v>2600000</v>
      </c>
      <c r="Q1781">
        <v>0.2228838156817709</v>
      </c>
    </row>
    <row r="1782" spans="1:17" x14ac:dyDescent="0.25">
      <c r="A1782" t="str">
        <f t="shared" ca="1" si="27"/>
        <v>ANTIOQUIA;Total;AGRICULTURA, GANADERÍA, CAZA, SILVICULTURA Y PESCA</v>
      </c>
      <c r="B1782" t="str">
        <f ca="1">+IFERROR(_xlfn.XLOOKUP(C1782,DIVIPOLA!G:G,DIVIPOLA!F:F),C1782)</f>
        <v>ANTIOQUIA</v>
      </c>
      <c r="C1782" t="s">
        <v>17</v>
      </c>
      <c r="D1782" t="s">
        <v>15</v>
      </c>
      <c r="E1782" t="s">
        <v>347</v>
      </c>
      <c r="F1782">
        <v>80</v>
      </c>
      <c r="G1782">
        <v>26.936026936026931</v>
      </c>
      <c r="H1782">
        <v>0</v>
      </c>
      <c r="I1782">
        <v>8</v>
      </c>
      <c r="J1782">
        <v>2696</v>
      </c>
      <c r="K1782">
        <v>1862</v>
      </c>
      <c r="L1782">
        <v>423</v>
      </c>
      <c r="M1782">
        <v>345</v>
      </c>
      <c r="N1782">
        <v>1188</v>
      </c>
      <c r="O1782">
        <v>714</v>
      </c>
      <c r="P1782">
        <v>2784649075</v>
      </c>
      <c r="Q1782">
        <v>10.40647714540205</v>
      </c>
    </row>
    <row r="1783" spans="1:17" x14ac:dyDescent="0.25">
      <c r="A1783" t="str">
        <f t="shared" ca="1" si="27"/>
        <v>ATLÁNTICO;Total;AGRICULTURA, GANADERÍA, CAZA, SILVICULTURA Y PESCA</v>
      </c>
      <c r="B1783" t="str">
        <f ca="1">+IFERROR(_xlfn.XLOOKUP(C1783,DIVIPOLA!G:G,DIVIPOLA!F:F),C1783)</f>
        <v>ATLÁNTICO</v>
      </c>
      <c r="C1783" t="s">
        <v>19</v>
      </c>
      <c r="D1783" t="s">
        <v>15</v>
      </c>
      <c r="E1783" t="s">
        <v>347</v>
      </c>
      <c r="F1783">
        <v>3</v>
      </c>
      <c r="G1783">
        <v>1.0101010101010099</v>
      </c>
      <c r="H1783">
        <v>0</v>
      </c>
      <c r="I1783">
        <v>0</v>
      </c>
      <c r="J1783">
        <v>8</v>
      </c>
      <c r="K1783">
        <v>15</v>
      </c>
      <c r="L1783">
        <v>5</v>
      </c>
      <c r="M1783">
        <v>11</v>
      </c>
      <c r="N1783">
        <v>25</v>
      </c>
      <c r="O1783">
        <v>29</v>
      </c>
      <c r="P1783">
        <v>30810000</v>
      </c>
      <c r="Q1783">
        <v>0.11513966471694</v>
      </c>
    </row>
    <row r="1784" spans="1:17" x14ac:dyDescent="0.25">
      <c r="A1784" t="str">
        <f t="shared" ca="1" si="27"/>
        <v>BOGOTÁ;Total;AGRICULTURA, GANADERÍA, CAZA, SILVICULTURA Y PESCA</v>
      </c>
      <c r="B1784" t="str">
        <f ca="1">+IFERROR(_xlfn.XLOOKUP(C1784,DIVIPOLA!G:G,DIVIPOLA!F:F),C1784)</f>
        <v>BOGOTÁ</v>
      </c>
      <c r="C1784" t="s">
        <v>1146</v>
      </c>
      <c r="D1784" t="s">
        <v>15</v>
      </c>
      <c r="E1784" t="s">
        <v>347</v>
      </c>
      <c r="F1784">
        <v>74</v>
      </c>
      <c r="G1784">
        <v>24.915824915824921</v>
      </c>
      <c r="H1784">
        <v>20</v>
      </c>
      <c r="I1784">
        <v>9</v>
      </c>
      <c r="J1784">
        <v>23792</v>
      </c>
      <c r="K1784">
        <v>3872</v>
      </c>
      <c r="L1784">
        <v>5055</v>
      </c>
      <c r="M1784">
        <v>746</v>
      </c>
      <c r="N1784">
        <v>2920</v>
      </c>
      <c r="O1784">
        <v>557</v>
      </c>
      <c r="P1784">
        <v>13838652425</v>
      </c>
      <c r="Q1784">
        <v>51.716254474156727</v>
      </c>
    </row>
    <row r="1785" spans="1:17" x14ac:dyDescent="0.25">
      <c r="A1785" t="str">
        <f t="shared" ca="1" si="27"/>
        <v>BOLÍVAR;Total;AGRICULTURA, GANADERÍA, CAZA, SILVICULTURA Y PESCA</v>
      </c>
      <c r="B1785" t="str">
        <f ca="1">+IFERROR(_xlfn.XLOOKUP(C1785,DIVIPOLA!G:G,DIVIPOLA!F:F),C1785)</f>
        <v>BOLÍVAR</v>
      </c>
      <c r="C1785" t="s">
        <v>21</v>
      </c>
      <c r="D1785" t="s">
        <v>15</v>
      </c>
      <c r="E1785" t="s">
        <v>347</v>
      </c>
      <c r="F1785">
        <v>2</v>
      </c>
      <c r="G1785">
        <v>0.67340067340067333</v>
      </c>
      <c r="H1785">
        <v>0</v>
      </c>
      <c r="I1785">
        <v>0</v>
      </c>
      <c r="J1785">
        <v>25</v>
      </c>
      <c r="K1785">
        <v>49</v>
      </c>
      <c r="L1785">
        <v>133</v>
      </c>
      <c r="M1785">
        <v>3</v>
      </c>
      <c r="N1785">
        <v>43</v>
      </c>
      <c r="O1785">
        <v>35</v>
      </c>
      <c r="P1785">
        <v>90740000</v>
      </c>
      <c r="Q1785">
        <v>0.33910331633934232</v>
      </c>
    </row>
    <row r="1786" spans="1:17" x14ac:dyDescent="0.25">
      <c r="A1786" t="str">
        <f t="shared" ca="1" si="27"/>
        <v>BOYACÁ;Total;AGRICULTURA, GANADERÍA, CAZA, SILVICULTURA Y PESCA</v>
      </c>
      <c r="B1786" t="str">
        <f ca="1">+IFERROR(_xlfn.XLOOKUP(C1786,DIVIPOLA!G:G,DIVIPOLA!F:F),C1786)</f>
        <v>BOYACÁ</v>
      </c>
      <c r="C1786" t="s">
        <v>22</v>
      </c>
      <c r="D1786" t="s">
        <v>15</v>
      </c>
      <c r="E1786" t="s">
        <v>347</v>
      </c>
      <c r="F1786">
        <v>3</v>
      </c>
      <c r="G1786">
        <v>1.0101010101010099</v>
      </c>
      <c r="H1786">
        <v>9</v>
      </c>
      <c r="I1786">
        <v>7</v>
      </c>
      <c r="J1786">
        <v>301</v>
      </c>
      <c r="K1786">
        <v>311</v>
      </c>
      <c r="L1786">
        <v>0</v>
      </c>
      <c r="M1786">
        <v>0</v>
      </c>
      <c r="N1786">
        <v>2</v>
      </c>
      <c r="O1786">
        <v>0</v>
      </c>
      <c r="P1786">
        <v>294976500</v>
      </c>
      <c r="Q1786">
        <v>1.1023529798564251</v>
      </c>
    </row>
    <row r="1787" spans="1:17" x14ac:dyDescent="0.25">
      <c r="A1787" t="str">
        <f t="shared" ca="1" si="27"/>
        <v>CALDAS;Total;AGRICULTURA, GANADERÍA, CAZA, SILVICULTURA Y PESCA</v>
      </c>
      <c r="B1787" t="str">
        <f ca="1">+IFERROR(_xlfn.XLOOKUP(C1787,DIVIPOLA!G:G,DIVIPOLA!F:F),C1787)</f>
        <v>CALDAS</v>
      </c>
      <c r="C1787" t="s">
        <v>23</v>
      </c>
      <c r="D1787" t="s">
        <v>15</v>
      </c>
      <c r="E1787" t="s">
        <v>347</v>
      </c>
      <c r="F1787">
        <v>6</v>
      </c>
      <c r="G1787">
        <v>2.0202020202020199</v>
      </c>
      <c r="H1787">
        <v>0</v>
      </c>
      <c r="I1787">
        <v>0</v>
      </c>
      <c r="J1787">
        <v>90</v>
      </c>
      <c r="K1787">
        <v>68</v>
      </c>
      <c r="L1787">
        <v>13</v>
      </c>
      <c r="M1787">
        <v>23</v>
      </c>
      <c r="N1787">
        <v>130</v>
      </c>
      <c r="O1787">
        <v>38</v>
      </c>
      <c r="P1787">
        <v>120824925</v>
      </c>
      <c r="Q1787">
        <v>0.4515333123644733</v>
      </c>
    </row>
    <row r="1788" spans="1:17" x14ac:dyDescent="0.25">
      <c r="A1788" t="str">
        <f t="shared" ca="1" si="27"/>
        <v>CAQUETÁ;Total;AGRICULTURA, GANADERÍA, CAZA, SILVICULTURA Y PESCA</v>
      </c>
      <c r="B1788" t="str">
        <f ca="1">+IFERROR(_xlfn.XLOOKUP(C1788,DIVIPOLA!G:G,DIVIPOLA!F:F),C1788)</f>
        <v>CAQUETÁ</v>
      </c>
      <c r="C1788" t="s">
        <v>24</v>
      </c>
      <c r="D1788" t="s">
        <v>15</v>
      </c>
      <c r="E1788" t="s">
        <v>347</v>
      </c>
      <c r="F1788">
        <v>1</v>
      </c>
      <c r="G1788">
        <v>0.33670033670033672</v>
      </c>
      <c r="H1788">
        <v>0</v>
      </c>
      <c r="I1788">
        <v>0</v>
      </c>
      <c r="J1788">
        <v>0</v>
      </c>
      <c r="K1788">
        <v>1</v>
      </c>
      <c r="L1788">
        <v>0</v>
      </c>
      <c r="M1788">
        <v>0</v>
      </c>
      <c r="N1788">
        <v>0</v>
      </c>
      <c r="O1788">
        <v>0</v>
      </c>
      <c r="P1788">
        <v>520000</v>
      </c>
      <c r="Q1788">
        <v>1.943285480454684E-3</v>
      </c>
    </row>
    <row r="1789" spans="1:17" x14ac:dyDescent="0.25">
      <c r="A1789" t="str">
        <f t="shared" ca="1" si="27"/>
        <v>CASANARE;Total;AGRICULTURA, GANADERÍA, CAZA, SILVICULTURA Y PESCA</v>
      </c>
      <c r="B1789" t="str">
        <f ca="1">+IFERROR(_xlfn.XLOOKUP(C1789,DIVIPOLA!G:G,DIVIPOLA!F:F),C1789)</f>
        <v>CASANARE</v>
      </c>
      <c r="C1789" t="s">
        <v>25</v>
      </c>
      <c r="D1789" t="s">
        <v>15</v>
      </c>
      <c r="E1789" t="s">
        <v>347</v>
      </c>
      <c r="F1789">
        <v>2</v>
      </c>
      <c r="G1789">
        <v>0.67340067340067333</v>
      </c>
      <c r="H1789">
        <v>0</v>
      </c>
      <c r="I1789">
        <v>0</v>
      </c>
      <c r="J1789">
        <v>11</v>
      </c>
      <c r="K1789">
        <v>0</v>
      </c>
      <c r="L1789">
        <v>2</v>
      </c>
      <c r="M1789">
        <v>1</v>
      </c>
      <c r="N1789">
        <v>8</v>
      </c>
      <c r="O1789">
        <v>1</v>
      </c>
      <c r="P1789">
        <v>7140575</v>
      </c>
      <c r="Q1789">
        <v>2.6684953306918661E-2</v>
      </c>
    </row>
    <row r="1790" spans="1:17" x14ac:dyDescent="0.25">
      <c r="A1790" t="str">
        <f t="shared" ca="1" si="27"/>
        <v>CAUCA;Total;AGRICULTURA, GANADERÍA, CAZA, SILVICULTURA Y PESCA</v>
      </c>
      <c r="B1790" t="str">
        <f ca="1">+IFERROR(_xlfn.XLOOKUP(C1790,DIVIPOLA!G:G,DIVIPOLA!F:F),C1790)</f>
        <v>CAUCA</v>
      </c>
      <c r="C1790" t="s">
        <v>26</v>
      </c>
      <c r="D1790" t="s">
        <v>15</v>
      </c>
      <c r="E1790" t="s">
        <v>347</v>
      </c>
      <c r="F1790">
        <v>2</v>
      </c>
      <c r="G1790">
        <v>0.67340067340067333</v>
      </c>
      <c r="H1790">
        <v>0</v>
      </c>
      <c r="I1790">
        <v>0</v>
      </c>
      <c r="J1790">
        <v>2</v>
      </c>
      <c r="K1790">
        <v>2</v>
      </c>
      <c r="L1790">
        <v>1</v>
      </c>
      <c r="M1790">
        <v>0</v>
      </c>
      <c r="N1790">
        <v>3</v>
      </c>
      <c r="O1790">
        <v>4</v>
      </c>
      <c r="P1790">
        <v>4341675</v>
      </c>
      <c r="Q1790">
        <v>1.6225219208371319E-2</v>
      </c>
    </row>
    <row r="1791" spans="1:17" x14ac:dyDescent="0.25">
      <c r="A1791" t="str">
        <f t="shared" ca="1" si="27"/>
        <v>CESAR;Total;AGRICULTURA, GANADERÍA, CAZA, SILVICULTURA Y PESCA</v>
      </c>
      <c r="B1791" t="str">
        <f ca="1">+IFERROR(_xlfn.XLOOKUP(C1791,DIVIPOLA!G:G,DIVIPOLA!F:F),C1791)</f>
        <v>CESAR</v>
      </c>
      <c r="C1791" t="s">
        <v>27</v>
      </c>
      <c r="D1791" t="s">
        <v>15</v>
      </c>
      <c r="E1791" t="s">
        <v>347</v>
      </c>
      <c r="F1791">
        <v>1</v>
      </c>
      <c r="G1791">
        <v>0.33670033670033672</v>
      </c>
      <c r="H1791">
        <v>0</v>
      </c>
      <c r="I1791">
        <v>0</v>
      </c>
      <c r="J1791">
        <v>0</v>
      </c>
      <c r="K1791">
        <v>5</v>
      </c>
      <c r="L1791">
        <v>0</v>
      </c>
      <c r="M1791">
        <v>0</v>
      </c>
      <c r="N1791">
        <v>0</v>
      </c>
      <c r="O1791">
        <v>0</v>
      </c>
      <c r="P1791">
        <v>2600000</v>
      </c>
      <c r="Q1791">
        <v>9.7164274022734191E-3</v>
      </c>
    </row>
    <row r="1792" spans="1:17" x14ac:dyDescent="0.25">
      <c r="A1792" t="str">
        <f t="shared" ca="1" si="27"/>
        <v>CUNDINAMARCA;Total;AGRICULTURA, GANADERÍA, CAZA, SILVICULTURA Y PESCA</v>
      </c>
      <c r="B1792" t="str">
        <f ca="1">+IFERROR(_xlfn.XLOOKUP(C1792,DIVIPOLA!G:G,DIVIPOLA!F:F),C1792)</f>
        <v>CUNDINAMARCA</v>
      </c>
      <c r="C1792" t="s">
        <v>29</v>
      </c>
      <c r="D1792" t="s">
        <v>15</v>
      </c>
      <c r="E1792" t="s">
        <v>347</v>
      </c>
      <c r="F1792">
        <v>38</v>
      </c>
      <c r="G1792">
        <v>12.794612794612791</v>
      </c>
      <c r="H1792">
        <v>4</v>
      </c>
      <c r="I1792">
        <v>0</v>
      </c>
      <c r="J1792">
        <v>3073</v>
      </c>
      <c r="K1792">
        <v>1044</v>
      </c>
      <c r="L1792">
        <v>1508</v>
      </c>
      <c r="M1792">
        <v>269</v>
      </c>
      <c r="N1792">
        <v>992</v>
      </c>
      <c r="O1792">
        <v>60</v>
      </c>
      <c r="P1792">
        <v>2490193225</v>
      </c>
      <c r="Q1792">
        <v>9.3060698801329291</v>
      </c>
    </row>
    <row r="1793" spans="1:17" x14ac:dyDescent="0.25">
      <c r="A1793" t="str">
        <f t="shared" ca="1" si="27"/>
        <v>CÓRDOBA;Total;AGRICULTURA, GANADERÍA, CAZA, SILVICULTURA Y PESCA</v>
      </c>
      <c r="B1793" t="str">
        <f ca="1">+IFERROR(_xlfn.XLOOKUP(C1793,DIVIPOLA!G:G,DIVIPOLA!F:F),C1793)</f>
        <v>CÓRDOBA</v>
      </c>
      <c r="C1793" t="s">
        <v>30</v>
      </c>
      <c r="D1793" t="s">
        <v>15</v>
      </c>
      <c r="E1793" t="s">
        <v>347</v>
      </c>
      <c r="F1793">
        <v>4</v>
      </c>
      <c r="G1793">
        <v>1.3468013468013471</v>
      </c>
      <c r="H1793">
        <v>0</v>
      </c>
      <c r="I1793">
        <v>0</v>
      </c>
      <c r="J1793">
        <v>19</v>
      </c>
      <c r="K1793">
        <v>14</v>
      </c>
      <c r="L1793">
        <v>11</v>
      </c>
      <c r="M1793">
        <v>0</v>
      </c>
      <c r="N1793">
        <v>71</v>
      </c>
      <c r="O1793">
        <v>19</v>
      </c>
      <c r="P1793">
        <v>38144275</v>
      </c>
      <c r="Q1793">
        <v>0.142548491865328</v>
      </c>
    </row>
    <row r="1794" spans="1:17" x14ac:dyDescent="0.25">
      <c r="A1794" t="str">
        <f t="shared" ca="1" si="27"/>
        <v>HUILA;Total;AGRICULTURA, GANADERÍA, CAZA, SILVICULTURA Y PESCA</v>
      </c>
      <c r="B1794" t="str">
        <f ca="1">+IFERROR(_xlfn.XLOOKUP(C1794,DIVIPOLA!G:G,DIVIPOLA!F:F),C1794)</f>
        <v>HUILA</v>
      </c>
      <c r="C1794" t="s">
        <v>32</v>
      </c>
      <c r="D1794" t="s">
        <v>15</v>
      </c>
      <c r="E1794" t="s">
        <v>347</v>
      </c>
      <c r="F1794">
        <v>3</v>
      </c>
      <c r="G1794">
        <v>1.0101010101010099</v>
      </c>
      <c r="H1794">
        <v>0</v>
      </c>
      <c r="I1794">
        <v>0</v>
      </c>
      <c r="J1794">
        <v>4</v>
      </c>
      <c r="K1794">
        <v>5</v>
      </c>
      <c r="L1794">
        <v>0</v>
      </c>
      <c r="M1794">
        <v>3</v>
      </c>
      <c r="N1794">
        <v>2</v>
      </c>
      <c r="O1794">
        <v>1</v>
      </c>
      <c r="P1794">
        <v>6551350</v>
      </c>
      <c r="Q1794">
        <v>2.4482967946878448E-2</v>
      </c>
    </row>
    <row r="1795" spans="1:17" x14ac:dyDescent="0.25">
      <c r="A1795" t="str">
        <f t="shared" ref="A1795:A1858" ca="1" si="28">B1795&amp;";"&amp;D1795&amp;";"&amp;E1795</f>
        <v>MAGDALENA;Total;AGRICULTURA, GANADERÍA, CAZA, SILVICULTURA Y PESCA</v>
      </c>
      <c r="B1795" t="str">
        <f ca="1">+IFERROR(_xlfn.XLOOKUP(C1795,DIVIPOLA!G:G,DIVIPOLA!F:F),C1795)</f>
        <v>MAGDALENA</v>
      </c>
      <c r="C1795" t="s">
        <v>33</v>
      </c>
      <c r="D1795" t="s">
        <v>15</v>
      </c>
      <c r="E1795" t="s">
        <v>347</v>
      </c>
      <c r="F1795">
        <v>3</v>
      </c>
      <c r="G1795">
        <v>1.0101010101010099</v>
      </c>
      <c r="H1795">
        <v>0</v>
      </c>
      <c r="I1795">
        <v>0</v>
      </c>
      <c r="J1795">
        <v>31</v>
      </c>
      <c r="K1795">
        <v>25</v>
      </c>
      <c r="L1795">
        <v>11</v>
      </c>
      <c r="M1795">
        <v>4</v>
      </c>
      <c r="N1795">
        <v>43</v>
      </c>
      <c r="O1795">
        <v>33</v>
      </c>
      <c r="P1795">
        <v>50608350</v>
      </c>
      <c r="Q1795">
        <v>0.18912783027840149</v>
      </c>
    </row>
    <row r="1796" spans="1:17" x14ac:dyDescent="0.25">
      <c r="A1796" t="str">
        <f t="shared" ca="1" si="28"/>
        <v>META;Total;AGRICULTURA, GANADERÍA, CAZA, SILVICULTURA Y PESCA</v>
      </c>
      <c r="B1796" t="str">
        <f ca="1">+IFERROR(_xlfn.XLOOKUP(C1796,DIVIPOLA!G:G,DIVIPOLA!F:F),C1796)</f>
        <v>META</v>
      </c>
      <c r="C1796" t="s">
        <v>34</v>
      </c>
      <c r="D1796" t="s">
        <v>15</v>
      </c>
      <c r="E1796" t="s">
        <v>347</v>
      </c>
      <c r="F1796">
        <v>7</v>
      </c>
      <c r="G1796">
        <v>2.3569023569023568</v>
      </c>
      <c r="H1796">
        <v>0</v>
      </c>
      <c r="I1796">
        <v>0</v>
      </c>
      <c r="J1796">
        <v>42</v>
      </c>
      <c r="K1796">
        <v>35</v>
      </c>
      <c r="L1796">
        <v>12</v>
      </c>
      <c r="M1796">
        <v>9</v>
      </c>
      <c r="N1796">
        <v>62</v>
      </c>
      <c r="O1796">
        <v>20</v>
      </c>
      <c r="P1796">
        <v>59800000</v>
      </c>
      <c r="Q1796">
        <v>0.2234778302522886</v>
      </c>
    </row>
    <row r="1797" spans="1:17" x14ac:dyDescent="0.25">
      <c r="A1797" t="str">
        <f t="shared" ca="1" si="28"/>
        <v>NARIÑO;Total;AGRICULTURA, GANADERÍA, CAZA, SILVICULTURA Y PESCA</v>
      </c>
      <c r="B1797" t="str">
        <f ca="1">+IFERROR(_xlfn.XLOOKUP(C1797,DIVIPOLA!G:G,DIVIPOLA!F:F),C1797)</f>
        <v>NARIÑO</v>
      </c>
      <c r="C1797" t="s">
        <v>35</v>
      </c>
      <c r="D1797" t="s">
        <v>15</v>
      </c>
      <c r="E1797" t="s">
        <v>347</v>
      </c>
      <c r="F1797">
        <v>3</v>
      </c>
      <c r="G1797">
        <v>1.0101010101010099</v>
      </c>
      <c r="H1797">
        <v>0</v>
      </c>
      <c r="I1797">
        <v>0</v>
      </c>
      <c r="J1797">
        <v>1</v>
      </c>
      <c r="K1797">
        <v>0</v>
      </c>
      <c r="L1797">
        <v>0</v>
      </c>
      <c r="M1797">
        <v>5</v>
      </c>
      <c r="N1797">
        <v>0</v>
      </c>
      <c r="O1797">
        <v>3</v>
      </c>
      <c r="P1797">
        <v>3352050</v>
      </c>
      <c r="Q1797">
        <v>1.2526904028381001E-2</v>
      </c>
    </row>
    <row r="1798" spans="1:17" x14ac:dyDescent="0.25">
      <c r="A1798" t="str">
        <f t="shared" ca="1" si="28"/>
        <v>NORTE_DE_SANTANDER;Total;AGRICULTURA, GANADERÍA, CAZA, SILVICULTURA Y PESCA</v>
      </c>
      <c r="B1798" t="str">
        <f ca="1">+IFERROR(_xlfn.XLOOKUP(C1798,DIVIPOLA!G:G,DIVIPOLA!F:F),C1798)</f>
        <v>NORTE_DE_SANTANDER</v>
      </c>
      <c r="C1798" t="s">
        <v>1186</v>
      </c>
      <c r="D1798" t="s">
        <v>15</v>
      </c>
      <c r="E1798" t="s">
        <v>347</v>
      </c>
      <c r="F1798">
        <v>10</v>
      </c>
      <c r="G1798">
        <v>3.3670033670033672</v>
      </c>
      <c r="H1798">
        <v>0</v>
      </c>
      <c r="I1798">
        <v>0</v>
      </c>
      <c r="J1798">
        <v>150</v>
      </c>
      <c r="K1798">
        <v>111</v>
      </c>
      <c r="L1798">
        <v>19</v>
      </c>
      <c r="M1798">
        <v>6</v>
      </c>
      <c r="N1798">
        <v>47</v>
      </c>
      <c r="O1798">
        <v>16</v>
      </c>
      <c r="P1798">
        <v>140304125</v>
      </c>
      <c r="Q1798">
        <v>0.52432878646230574</v>
      </c>
    </row>
    <row r="1799" spans="1:17" x14ac:dyDescent="0.25">
      <c r="A1799" t="str">
        <f t="shared" ca="1" si="28"/>
        <v>QUINDÍO;Total;AGRICULTURA, GANADERÍA, CAZA, SILVICULTURA Y PESCA</v>
      </c>
      <c r="B1799" t="str">
        <f ca="1">+IFERROR(_xlfn.XLOOKUP(C1799,DIVIPOLA!G:G,DIVIPOLA!F:F),C1799)</f>
        <v>QUINDÍO</v>
      </c>
      <c r="C1799" t="s">
        <v>37</v>
      </c>
      <c r="D1799" t="s">
        <v>15</v>
      </c>
      <c r="E1799" t="s">
        <v>347</v>
      </c>
      <c r="F1799">
        <v>7</v>
      </c>
      <c r="G1799">
        <v>2.3569023569023568</v>
      </c>
      <c r="H1799">
        <v>0</v>
      </c>
      <c r="I1799">
        <v>0</v>
      </c>
      <c r="J1799">
        <v>46</v>
      </c>
      <c r="K1799">
        <v>64</v>
      </c>
      <c r="L1799">
        <v>8</v>
      </c>
      <c r="M1799">
        <v>7</v>
      </c>
      <c r="N1799">
        <v>85</v>
      </c>
      <c r="O1799">
        <v>21</v>
      </c>
      <c r="P1799">
        <v>79578200</v>
      </c>
      <c r="Q1799">
        <v>0.29739069350138247</v>
      </c>
    </row>
    <row r="1800" spans="1:17" x14ac:dyDescent="0.25">
      <c r="A1800" t="str">
        <f t="shared" ca="1" si="28"/>
        <v>RISARALDA;Total;AGRICULTURA, GANADERÍA, CAZA, SILVICULTURA Y PESCA</v>
      </c>
      <c r="B1800" t="str">
        <f ca="1">+IFERROR(_xlfn.XLOOKUP(C1800,DIVIPOLA!G:G,DIVIPOLA!F:F),C1800)</f>
        <v>RISARALDA</v>
      </c>
      <c r="C1800" t="s">
        <v>38</v>
      </c>
      <c r="D1800" t="s">
        <v>15</v>
      </c>
      <c r="E1800" t="s">
        <v>347</v>
      </c>
      <c r="F1800">
        <v>7</v>
      </c>
      <c r="G1800">
        <v>2.3569023569023568</v>
      </c>
      <c r="H1800">
        <v>0</v>
      </c>
      <c r="I1800">
        <v>0</v>
      </c>
      <c r="J1800">
        <v>124</v>
      </c>
      <c r="K1800">
        <v>42</v>
      </c>
      <c r="L1800">
        <v>47</v>
      </c>
      <c r="M1800">
        <v>2</v>
      </c>
      <c r="N1800">
        <v>23</v>
      </c>
      <c r="O1800">
        <v>6</v>
      </c>
      <c r="P1800">
        <v>90765025</v>
      </c>
      <c r="Q1800">
        <v>0.33919683695308922</v>
      </c>
    </row>
    <row r="1801" spans="1:17" x14ac:dyDescent="0.25">
      <c r="A1801" t="str">
        <f t="shared" ca="1" si="28"/>
        <v>SANTANDER;Total;AGRICULTURA, GANADERÍA, CAZA, SILVICULTURA Y PESCA</v>
      </c>
      <c r="B1801" t="str">
        <f ca="1">+IFERROR(_xlfn.XLOOKUP(C1801,DIVIPOLA!G:G,DIVIPOLA!F:F),C1801)</f>
        <v>SANTANDER</v>
      </c>
      <c r="C1801" t="s">
        <v>39</v>
      </c>
      <c r="D1801" t="s">
        <v>15</v>
      </c>
      <c r="E1801" t="s">
        <v>347</v>
      </c>
      <c r="F1801">
        <v>22</v>
      </c>
      <c r="G1801">
        <v>7.4074074074074074</v>
      </c>
      <c r="H1801">
        <v>15</v>
      </c>
      <c r="I1801">
        <v>34</v>
      </c>
      <c r="J1801">
        <v>3008</v>
      </c>
      <c r="K1801">
        <v>1857</v>
      </c>
      <c r="L1801">
        <v>462</v>
      </c>
      <c r="M1801">
        <v>383</v>
      </c>
      <c r="N1801">
        <v>788</v>
      </c>
      <c r="O1801">
        <v>173</v>
      </c>
      <c r="P1801">
        <v>2700727575</v>
      </c>
      <c r="Q1801">
        <v>10.09285515992517</v>
      </c>
    </row>
    <row r="1802" spans="1:17" x14ac:dyDescent="0.25">
      <c r="A1802" t="str">
        <f t="shared" ca="1" si="28"/>
        <v>TOLIMA;Total;AGRICULTURA, GANADERÍA, CAZA, SILVICULTURA Y PESCA</v>
      </c>
      <c r="B1802" t="str">
        <f ca="1">+IFERROR(_xlfn.XLOOKUP(C1802,DIVIPOLA!G:G,DIVIPOLA!F:F),C1802)</f>
        <v>TOLIMA</v>
      </c>
      <c r="C1802" t="s">
        <v>41</v>
      </c>
      <c r="D1802" t="s">
        <v>15</v>
      </c>
      <c r="E1802" t="s">
        <v>347</v>
      </c>
      <c r="F1802">
        <v>2</v>
      </c>
      <c r="G1802">
        <v>0.67340067340067333</v>
      </c>
      <c r="H1802">
        <v>0</v>
      </c>
      <c r="I1802">
        <v>0</v>
      </c>
      <c r="J1802">
        <v>2</v>
      </c>
      <c r="K1802">
        <v>9</v>
      </c>
      <c r="L1802">
        <v>0</v>
      </c>
      <c r="M1802">
        <v>2</v>
      </c>
      <c r="N1802">
        <v>3</v>
      </c>
      <c r="O1802">
        <v>2</v>
      </c>
      <c r="P1802">
        <v>7475000</v>
      </c>
      <c r="Q1802">
        <v>2.7934728781536081E-2</v>
      </c>
    </row>
    <row r="1803" spans="1:17" x14ac:dyDescent="0.25">
      <c r="A1803" t="str">
        <f t="shared" ca="1" si="28"/>
        <v>VALLE_DEL_CAUCA;Total;AGRICULTURA, GANADERÍA, CAZA, SILVICULTURA Y PESCA</v>
      </c>
      <c r="B1803" t="str">
        <f ca="1">+IFERROR(_xlfn.XLOOKUP(C1803,DIVIPOLA!G:G,DIVIPOLA!F:F),C1803)</f>
        <v>VALLE_DEL_CAUCA</v>
      </c>
      <c r="C1803" t="s">
        <v>1190</v>
      </c>
      <c r="D1803" t="s">
        <v>15</v>
      </c>
      <c r="E1803" t="s">
        <v>347</v>
      </c>
      <c r="F1803">
        <v>17</v>
      </c>
      <c r="G1803">
        <v>5.7239057239057241</v>
      </c>
      <c r="H1803">
        <v>4</v>
      </c>
      <c r="I1803">
        <v>2</v>
      </c>
      <c r="J1803">
        <v>6395</v>
      </c>
      <c r="K1803">
        <v>1561</v>
      </c>
      <c r="L1803">
        <v>982</v>
      </c>
      <c r="M1803">
        <v>131</v>
      </c>
      <c r="N1803">
        <v>997</v>
      </c>
      <c r="O1803">
        <v>115</v>
      </c>
      <c r="P1803">
        <v>3916052075</v>
      </c>
      <c r="Q1803">
        <v>14.63462911163834</v>
      </c>
    </row>
    <row r="1804" spans="1:17" x14ac:dyDescent="0.25">
      <c r="A1804" t="str">
        <f t="shared" ca="1" si="28"/>
        <v>ANTIOQUIA;Total;ALOJAMIENTO Y SERVICIOS DE COMIDA</v>
      </c>
      <c r="B1804" t="str">
        <f ca="1">+IFERROR(_xlfn.XLOOKUP(C1804,DIVIPOLA!G:G,DIVIPOLA!F:F),C1804)</f>
        <v>ANTIOQUIA</v>
      </c>
      <c r="C1804" t="s">
        <v>17</v>
      </c>
      <c r="D1804" t="s">
        <v>15</v>
      </c>
      <c r="E1804" t="s">
        <v>348</v>
      </c>
      <c r="F1804">
        <v>97</v>
      </c>
      <c r="G1804">
        <v>20.950323974082071</v>
      </c>
      <c r="H1804">
        <v>8</v>
      </c>
      <c r="I1804">
        <v>0</v>
      </c>
      <c r="J1804">
        <v>2727</v>
      </c>
      <c r="K1804">
        <v>1212</v>
      </c>
      <c r="L1804">
        <v>1373</v>
      </c>
      <c r="M1804">
        <v>494</v>
      </c>
      <c r="N1804">
        <v>355</v>
      </c>
      <c r="O1804">
        <v>133</v>
      </c>
      <c r="P1804">
        <v>2404194650</v>
      </c>
      <c r="Q1804">
        <v>18.322251015405111</v>
      </c>
    </row>
    <row r="1805" spans="1:17" x14ac:dyDescent="0.25">
      <c r="A1805" t="str">
        <f t="shared" ca="1" si="28"/>
        <v>ARAUCA;Total;ALOJAMIENTO Y SERVICIOS DE COMIDA</v>
      </c>
      <c r="B1805" t="str">
        <f ca="1">+IFERROR(_xlfn.XLOOKUP(C1805,DIVIPOLA!G:G,DIVIPOLA!F:F),C1805)</f>
        <v>ARAUCA</v>
      </c>
      <c r="C1805" t="s">
        <v>18</v>
      </c>
      <c r="D1805" t="s">
        <v>15</v>
      </c>
      <c r="E1805" t="s">
        <v>348</v>
      </c>
      <c r="F1805">
        <v>3</v>
      </c>
      <c r="G1805">
        <v>0.64794816414686829</v>
      </c>
      <c r="H1805">
        <v>0</v>
      </c>
      <c r="I1805">
        <v>0</v>
      </c>
      <c r="J1805">
        <v>0</v>
      </c>
      <c r="K1805">
        <v>5</v>
      </c>
      <c r="L1805">
        <v>2</v>
      </c>
      <c r="M1805">
        <v>1</v>
      </c>
      <c r="N1805">
        <v>0</v>
      </c>
      <c r="O1805">
        <v>0</v>
      </c>
      <c r="P1805">
        <v>3510000</v>
      </c>
      <c r="Q1805">
        <v>2.6749540044135749E-2</v>
      </c>
    </row>
    <row r="1806" spans="1:17" x14ac:dyDescent="0.25">
      <c r="A1806" t="str">
        <f t="shared" ca="1" si="28"/>
        <v>SAN_ANDRÉS_PROVIDENCIA_Y_SANTA_CATALINA;Total;ALOJAMIENTO Y SERVICIOS DE COMIDA</v>
      </c>
      <c r="B1806" t="str">
        <f ca="1">+IFERROR(_xlfn.XLOOKUP(C1806,DIVIPOLA!G:G,DIVIPOLA!F:F),C1806)</f>
        <v>SAN_ANDRÉS_PROVIDENCIA_Y_SANTA_CATALINA</v>
      </c>
      <c r="C1806" t="s">
        <v>1189</v>
      </c>
      <c r="D1806" t="s">
        <v>15</v>
      </c>
      <c r="E1806" t="s">
        <v>348</v>
      </c>
      <c r="F1806">
        <v>4</v>
      </c>
      <c r="G1806">
        <v>0.86393088552915775</v>
      </c>
      <c r="H1806">
        <v>0</v>
      </c>
      <c r="I1806">
        <v>0</v>
      </c>
      <c r="J1806">
        <v>21</v>
      </c>
      <c r="K1806">
        <v>6</v>
      </c>
      <c r="L1806">
        <v>18</v>
      </c>
      <c r="M1806">
        <v>10</v>
      </c>
      <c r="N1806">
        <v>5</v>
      </c>
      <c r="O1806">
        <v>0</v>
      </c>
      <c r="P1806">
        <v>21704800</v>
      </c>
      <c r="Q1806">
        <v>0.16541122984329279</v>
      </c>
    </row>
    <row r="1807" spans="1:17" x14ac:dyDescent="0.25">
      <c r="A1807" t="str">
        <f t="shared" ca="1" si="28"/>
        <v>ATLÁNTICO;Total;ALOJAMIENTO Y SERVICIOS DE COMIDA</v>
      </c>
      <c r="B1807" t="str">
        <f ca="1">+IFERROR(_xlfn.XLOOKUP(C1807,DIVIPOLA!G:G,DIVIPOLA!F:F),C1807)</f>
        <v>ATLÁNTICO</v>
      </c>
      <c r="C1807" t="s">
        <v>19</v>
      </c>
      <c r="D1807" t="s">
        <v>15</v>
      </c>
      <c r="E1807" t="s">
        <v>348</v>
      </c>
      <c r="F1807">
        <v>13</v>
      </c>
      <c r="G1807">
        <v>2.807775377969763</v>
      </c>
      <c r="H1807">
        <v>0</v>
      </c>
      <c r="I1807">
        <v>0</v>
      </c>
      <c r="J1807">
        <v>40</v>
      </c>
      <c r="K1807">
        <v>41</v>
      </c>
      <c r="L1807">
        <v>63</v>
      </c>
      <c r="M1807">
        <v>26</v>
      </c>
      <c r="N1807">
        <v>12</v>
      </c>
      <c r="O1807">
        <v>11</v>
      </c>
      <c r="P1807">
        <v>70627050</v>
      </c>
      <c r="Q1807">
        <v>0.53824532825475158</v>
      </c>
    </row>
    <row r="1808" spans="1:17" x14ac:dyDescent="0.25">
      <c r="A1808" t="str">
        <f t="shared" ca="1" si="28"/>
        <v>BOGOTÁ;Total;ALOJAMIENTO Y SERVICIOS DE COMIDA</v>
      </c>
      <c r="B1808" t="str">
        <f ca="1">+IFERROR(_xlfn.XLOOKUP(C1808,DIVIPOLA!G:G,DIVIPOLA!F:F),C1808)</f>
        <v>BOGOTÁ</v>
      </c>
      <c r="C1808" t="s">
        <v>1146</v>
      </c>
      <c r="D1808" t="s">
        <v>15</v>
      </c>
      <c r="E1808" t="s">
        <v>348</v>
      </c>
      <c r="F1808">
        <v>122</v>
      </c>
      <c r="G1808">
        <v>26.349892008639308</v>
      </c>
      <c r="H1808">
        <v>28</v>
      </c>
      <c r="I1808">
        <v>16</v>
      </c>
      <c r="J1808">
        <v>7364</v>
      </c>
      <c r="K1808">
        <v>2902</v>
      </c>
      <c r="L1808">
        <v>1099</v>
      </c>
      <c r="M1808">
        <v>229</v>
      </c>
      <c r="N1808">
        <v>1262</v>
      </c>
      <c r="O1808">
        <v>186</v>
      </c>
      <c r="P1808">
        <v>5183033050</v>
      </c>
      <c r="Q1808">
        <v>39.49964390913221</v>
      </c>
    </row>
    <row r="1809" spans="1:17" x14ac:dyDescent="0.25">
      <c r="A1809" t="str">
        <f t="shared" ca="1" si="28"/>
        <v>BOLÍVAR;Total;ALOJAMIENTO Y SERVICIOS DE COMIDA</v>
      </c>
      <c r="B1809" t="str">
        <f ca="1">+IFERROR(_xlfn.XLOOKUP(C1809,DIVIPOLA!G:G,DIVIPOLA!F:F),C1809)</f>
        <v>BOLÍVAR</v>
      </c>
      <c r="C1809" t="s">
        <v>21</v>
      </c>
      <c r="D1809" t="s">
        <v>15</v>
      </c>
      <c r="E1809" t="s">
        <v>348</v>
      </c>
      <c r="F1809">
        <v>32</v>
      </c>
      <c r="G1809">
        <v>6.911447084233262</v>
      </c>
      <c r="H1809">
        <v>0</v>
      </c>
      <c r="I1809">
        <v>0</v>
      </c>
      <c r="J1809">
        <v>1013</v>
      </c>
      <c r="K1809">
        <v>481</v>
      </c>
      <c r="L1809">
        <v>361</v>
      </c>
      <c r="M1809">
        <v>136</v>
      </c>
      <c r="N1809">
        <v>311</v>
      </c>
      <c r="O1809">
        <v>91</v>
      </c>
      <c r="P1809">
        <v>890516575</v>
      </c>
      <c r="Q1809">
        <v>6.7865836988402037</v>
      </c>
    </row>
    <row r="1810" spans="1:17" x14ac:dyDescent="0.25">
      <c r="A1810" t="str">
        <f t="shared" ca="1" si="28"/>
        <v>BOYACÁ;Total;ALOJAMIENTO Y SERVICIOS DE COMIDA</v>
      </c>
      <c r="B1810" t="str">
        <f ca="1">+IFERROR(_xlfn.XLOOKUP(C1810,DIVIPOLA!G:G,DIVIPOLA!F:F),C1810)</f>
        <v>BOYACÁ</v>
      </c>
      <c r="C1810" t="s">
        <v>22</v>
      </c>
      <c r="D1810" t="s">
        <v>15</v>
      </c>
      <c r="E1810" t="s">
        <v>348</v>
      </c>
      <c r="F1810">
        <v>13</v>
      </c>
      <c r="G1810">
        <v>2.807775377969763</v>
      </c>
      <c r="H1810">
        <v>2</v>
      </c>
      <c r="I1810">
        <v>0</v>
      </c>
      <c r="J1810">
        <v>82</v>
      </c>
      <c r="K1810">
        <v>67</v>
      </c>
      <c r="L1810">
        <v>54</v>
      </c>
      <c r="M1810">
        <v>45</v>
      </c>
      <c r="N1810">
        <v>17</v>
      </c>
      <c r="O1810">
        <v>20</v>
      </c>
      <c r="P1810">
        <v>109925400</v>
      </c>
      <c r="Q1810">
        <v>0.8377361507600114</v>
      </c>
    </row>
    <row r="1811" spans="1:17" x14ac:dyDescent="0.25">
      <c r="A1811" t="str">
        <f t="shared" ca="1" si="28"/>
        <v>CALDAS;Total;ALOJAMIENTO Y SERVICIOS DE COMIDA</v>
      </c>
      <c r="B1811" t="str">
        <f ca="1">+IFERROR(_xlfn.XLOOKUP(C1811,DIVIPOLA!G:G,DIVIPOLA!F:F),C1811)</f>
        <v>CALDAS</v>
      </c>
      <c r="C1811" t="s">
        <v>23</v>
      </c>
      <c r="D1811" t="s">
        <v>15</v>
      </c>
      <c r="E1811" t="s">
        <v>348</v>
      </c>
      <c r="F1811">
        <v>11</v>
      </c>
      <c r="G1811">
        <v>2.3758099352051838</v>
      </c>
      <c r="H1811">
        <v>0</v>
      </c>
      <c r="I1811">
        <v>0</v>
      </c>
      <c r="J1811">
        <v>77</v>
      </c>
      <c r="K1811">
        <v>58</v>
      </c>
      <c r="L1811">
        <v>60</v>
      </c>
      <c r="M1811">
        <v>24</v>
      </c>
      <c r="N1811">
        <v>16</v>
      </c>
      <c r="O1811">
        <v>21</v>
      </c>
      <c r="P1811">
        <v>95971850</v>
      </c>
      <c r="Q1811">
        <v>0.73139682184751842</v>
      </c>
    </row>
    <row r="1812" spans="1:17" x14ac:dyDescent="0.25">
      <c r="A1812" t="str">
        <f t="shared" ca="1" si="28"/>
        <v>CAQUETÁ;Total;ALOJAMIENTO Y SERVICIOS DE COMIDA</v>
      </c>
      <c r="B1812" t="str">
        <f ca="1">+IFERROR(_xlfn.XLOOKUP(C1812,DIVIPOLA!G:G,DIVIPOLA!F:F),C1812)</f>
        <v>CAQUETÁ</v>
      </c>
      <c r="C1812" t="s">
        <v>24</v>
      </c>
      <c r="D1812" t="s">
        <v>15</v>
      </c>
      <c r="E1812" t="s">
        <v>348</v>
      </c>
      <c r="F1812">
        <v>1</v>
      </c>
      <c r="G1812">
        <v>0.21598272138228941</v>
      </c>
      <c r="H1812">
        <v>0</v>
      </c>
      <c r="I1812">
        <v>0</v>
      </c>
      <c r="J1812">
        <v>0</v>
      </c>
      <c r="K1812">
        <v>0</v>
      </c>
      <c r="L1812">
        <v>4</v>
      </c>
      <c r="M1812">
        <v>2</v>
      </c>
      <c r="N1812">
        <v>2</v>
      </c>
      <c r="O1812">
        <v>0</v>
      </c>
      <c r="P1812">
        <v>2419950</v>
      </c>
      <c r="Q1812">
        <v>1.844232177487359E-2</v>
      </c>
    </row>
    <row r="1813" spans="1:17" x14ac:dyDescent="0.25">
      <c r="A1813" t="str">
        <f t="shared" ca="1" si="28"/>
        <v>CASANARE;Total;ALOJAMIENTO Y SERVICIOS DE COMIDA</v>
      </c>
      <c r="B1813" t="str">
        <f ca="1">+IFERROR(_xlfn.XLOOKUP(C1813,DIVIPOLA!G:G,DIVIPOLA!F:F),C1813)</f>
        <v>CASANARE</v>
      </c>
      <c r="C1813" t="s">
        <v>25</v>
      </c>
      <c r="D1813" t="s">
        <v>15</v>
      </c>
      <c r="E1813" t="s">
        <v>348</v>
      </c>
      <c r="F1813">
        <v>2</v>
      </c>
      <c r="G1813">
        <v>0.43196544276457888</v>
      </c>
      <c r="H1813">
        <v>0</v>
      </c>
      <c r="I1813">
        <v>0</v>
      </c>
      <c r="J1813">
        <v>11</v>
      </c>
      <c r="K1813">
        <v>17</v>
      </c>
      <c r="L1813">
        <v>1</v>
      </c>
      <c r="M1813">
        <v>2</v>
      </c>
      <c r="N1813">
        <v>0</v>
      </c>
      <c r="O1813">
        <v>0</v>
      </c>
      <c r="P1813">
        <v>14342900</v>
      </c>
      <c r="Q1813">
        <v>0.1093065464099814</v>
      </c>
    </row>
    <row r="1814" spans="1:17" x14ac:dyDescent="0.25">
      <c r="A1814" t="str">
        <f t="shared" ca="1" si="28"/>
        <v>CESAR;Total;ALOJAMIENTO Y SERVICIOS DE COMIDA</v>
      </c>
      <c r="B1814" t="str">
        <f ca="1">+IFERROR(_xlfn.XLOOKUP(C1814,DIVIPOLA!G:G,DIVIPOLA!F:F),C1814)</f>
        <v>CESAR</v>
      </c>
      <c r="C1814" t="s">
        <v>27</v>
      </c>
      <c r="D1814" t="s">
        <v>15</v>
      </c>
      <c r="E1814" t="s">
        <v>348</v>
      </c>
      <c r="F1814">
        <v>3</v>
      </c>
      <c r="G1814">
        <v>0.64794816414686829</v>
      </c>
      <c r="H1814">
        <v>0</v>
      </c>
      <c r="I1814">
        <v>0</v>
      </c>
      <c r="J1814">
        <v>5</v>
      </c>
      <c r="K1814">
        <v>1</v>
      </c>
      <c r="L1814">
        <v>0</v>
      </c>
      <c r="M1814">
        <v>5</v>
      </c>
      <c r="N1814">
        <v>0</v>
      </c>
      <c r="O1814">
        <v>2</v>
      </c>
      <c r="P1814">
        <v>5070000</v>
      </c>
      <c r="Q1814">
        <v>3.8638224508196088E-2</v>
      </c>
    </row>
    <row r="1815" spans="1:17" x14ac:dyDescent="0.25">
      <c r="A1815" t="str">
        <f t="shared" ca="1" si="28"/>
        <v>CHOCÓ;Total;ALOJAMIENTO Y SERVICIOS DE COMIDA</v>
      </c>
      <c r="B1815" t="str">
        <f ca="1">+IFERROR(_xlfn.XLOOKUP(C1815,DIVIPOLA!G:G,DIVIPOLA!F:F),C1815)</f>
        <v>CHOCÓ</v>
      </c>
      <c r="C1815" t="s">
        <v>28</v>
      </c>
      <c r="D1815" t="s">
        <v>15</v>
      </c>
      <c r="E1815" t="s">
        <v>348</v>
      </c>
      <c r="F1815">
        <v>2</v>
      </c>
      <c r="G1815">
        <v>0.43196544276457888</v>
      </c>
      <c r="H1815">
        <v>0</v>
      </c>
      <c r="I1815">
        <v>0</v>
      </c>
      <c r="J1815">
        <v>2</v>
      </c>
      <c r="K1815">
        <v>0</v>
      </c>
      <c r="L1815">
        <v>3</v>
      </c>
      <c r="M1815">
        <v>4</v>
      </c>
      <c r="N1815">
        <v>0</v>
      </c>
      <c r="O1815">
        <v>0</v>
      </c>
      <c r="P1815">
        <v>3120000</v>
      </c>
      <c r="Q1815">
        <v>2.3777368928120671E-2</v>
      </c>
    </row>
    <row r="1816" spans="1:17" x14ac:dyDescent="0.25">
      <c r="A1816" t="str">
        <f t="shared" ca="1" si="28"/>
        <v>CUNDINAMARCA;Total;ALOJAMIENTO Y SERVICIOS DE COMIDA</v>
      </c>
      <c r="B1816" t="str">
        <f ca="1">+IFERROR(_xlfn.XLOOKUP(C1816,DIVIPOLA!G:G,DIVIPOLA!F:F),C1816)</f>
        <v>CUNDINAMARCA</v>
      </c>
      <c r="C1816" t="s">
        <v>29</v>
      </c>
      <c r="D1816" t="s">
        <v>15</v>
      </c>
      <c r="E1816" t="s">
        <v>348</v>
      </c>
      <c r="F1816">
        <v>12</v>
      </c>
      <c r="G1816">
        <v>2.5917926565874732</v>
      </c>
      <c r="H1816">
        <v>0</v>
      </c>
      <c r="I1816">
        <v>0</v>
      </c>
      <c r="J1816">
        <v>44</v>
      </c>
      <c r="K1816">
        <v>34</v>
      </c>
      <c r="L1816">
        <v>25</v>
      </c>
      <c r="M1816">
        <v>16</v>
      </c>
      <c r="N1816">
        <v>8</v>
      </c>
      <c r="O1816">
        <v>2</v>
      </c>
      <c r="P1816">
        <v>50598925</v>
      </c>
      <c r="Q1816">
        <v>0.3856119574010603</v>
      </c>
    </row>
    <row r="1817" spans="1:17" x14ac:dyDescent="0.25">
      <c r="A1817" t="str">
        <f t="shared" ca="1" si="28"/>
        <v>CÓRDOBA;Total;ALOJAMIENTO Y SERVICIOS DE COMIDA</v>
      </c>
      <c r="B1817" t="str">
        <f ca="1">+IFERROR(_xlfn.XLOOKUP(C1817,DIVIPOLA!G:G,DIVIPOLA!F:F),C1817)</f>
        <v>CÓRDOBA</v>
      </c>
      <c r="C1817" t="s">
        <v>30</v>
      </c>
      <c r="D1817" t="s">
        <v>15</v>
      </c>
      <c r="E1817" t="s">
        <v>348</v>
      </c>
      <c r="F1817">
        <v>2</v>
      </c>
      <c r="G1817">
        <v>0.43196544276457888</v>
      </c>
      <c r="H1817">
        <v>0</v>
      </c>
      <c r="I1817">
        <v>0</v>
      </c>
      <c r="J1817">
        <v>0</v>
      </c>
      <c r="K1817">
        <v>2</v>
      </c>
      <c r="L1817">
        <v>0</v>
      </c>
      <c r="M1817">
        <v>0</v>
      </c>
      <c r="N1817">
        <v>3</v>
      </c>
      <c r="O1817">
        <v>0</v>
      </c>
      <c r="P1817">
        <v>1625000</v>
      </c>
      <c r="Q1817">
        <v>1.238404631672951E-2</v>
      </c>
    </row>
    <row r="1818" spans="1:17" x14ac:dyDescent="0.25">
      <c r="A1818" t="str">
        <f t="shared" ca="1" si="28"/>
        <v>HUILA;Total;ALOJAMIENTO Y SERVICIOS DE COMIDA</v>
      </c>
      <c r="B1818" t="str">
        <f ca="1">+IFERROR(_xlfn.XLOOKUP(C1818,DIVIPOLA!G:G,DIVIPOLA!F:F),C1818)</f>
        <v>HUILA</v>
      </c>
      <c r="C1818" t="s">
        <v>32</v>
      </c>
      <c r="D1818" t="s">
        <v>15</v>
      </c>
      <c r="E1818" t="s">
        <v>348</v>
      </c>
      <c r="F1818">
        <v>6</v>
      </c>
      <c r="G1818">
        <v>1.295896328293737</v>
      </c>
      <c r="H1818">
        <v>0</v>
      </c>
      <c r="I1818">
        <v>0</v>
      </c>
      <c r="J1818">
        <v>3</v>
      </c>
      <c r="K1818">
        <v>2</v>
      </c>
      <c r="L1818">
        <v>3</v>
      </c>
      <c r="M1818">
        <v>4</v>
      </c>
      <c r="N1818">
        <v>0</v>
      </c>
      <c r="O1818">
        <v>0</v>
      </c>
      <c r="P1818">
        <v>4624100</v>
      </c>
      <c r="Q1818">
        <v>3.5240042198885498E-2</v>
      </c>
    </row>
    <row r="1819" spans="1:17" x14ac:dyDescent="0.25">
      <c r="A1819" t="str">
        <f t="shared" ca="1" si="28"/>
        <v>LA_GUAJIRA;Total;ALOJAMIENTO Y SERVICIOS DE COMIDA</v>
      </c>
      <c r="B1819" t="str">
        <f ca="1">+IFERROR(_xlfn.XLOOKUP(C1819,DIVIPOLA!G:G,DIVIPOLA!F:F),C1819)</f>
        <v>LA_GUAJIRA</v>
      </c>
      <c r="C1819" t="s">
        <v>1187</v>
      </c>
      <c r="D1819" t="s">
        <v>15</v>
      </c>
      <c r="E1819" t="s">
        <v>348</v>
      </c>
      <c r="F1819">
        <v>4</v>
      </c>
      <c r="G1819">
        <v>0.86393088552915775</v>
      </c>
      <c r="H1819">
        <v>0</v>
      </c>
      <c r="I1819">
        <v>0</v>
      </c>
      <c r="J1819">
        <v>120</v>
      </c>
      <c r="K1819">
        <v>119</v>
      </c>
      <c r="L1819">
        <v>51</v>
      </c>
      <c r="M1819">
        <v>139</v>
      </c>
      <c r="N1819">
        <v>109</v>
      </c>
      <c r="O1819">
        <v>48</v>
      </c>
      <c r="P1819">
        <v>218828025</v>
      </c>
      <c r="Q1819">
        <v>1.6676777827682729</v>
      </c>
    </row>
    <row r="1820" spans="1:17" x14ac:dyDescent="0.25">
      <c r="A1820" t="str">
        <f t="shared" ca="1" si="28"/>
        <v>MAGDALENA;Total;ALOJAMIENTO Y SERVICIOS DE COMIDA</v>
      </c>
      <c r="B1820" t="str">
        <f ca="1">+IFERROR(_xlfn.XLOOKUP(C1820,DIVIPOLA!G:G,DIVIPOLA!F:F),C1820)</f>
        <v>MAGDALENA</v>
      </c>
      <c r="C1820" t="s">
        <v>33</v>
      </c>
      <c r="D1820" t="s">
        <v>15</v>
      </c>
      <c r="E1820" t="s">
        <v>348</v>
      </c>
      <c r="F1820">
        <v>11</v>
      </c>
      <c r="G1820">
        <v>2.3758099352051838</v>
      </c>
      <c r="H1820">
        <v>1</v>
      </c>
      <c r="I1820">
        <v>3</v>
      </c>
      <c r="J1820">
        <v>206</v>
      </c>
      <c r="K1820">
        <v>161</v>
      </c>
      <c r="L1820">
        <v>142</v>
      </c>
      <c r="M1820">
        <v>40</v>
      </c>
      <c r="N1820">
        <v>85</v>
      </c>
      <c r="O1820">
        <v>17</v>
      </c>
      <c r="P1820">
        <v>245113700</v>
      </c>
      <c r="Q1820">
        <v>1.867999639178427</v>
      </c>
    </row>
    <row r="1821" spans="1:17" x14ac:dyDescent="0.25">
      <c r="A1821" t="str">
        <f t="shared" ca="1" si="28"/>
        <v>META;Total;ALOJAMIENTO Y SERVICIOS DE COMIDA</v>
      </c>
      <c r="B1821" t="str">
        <f ca="1">+IFERROR(_xlfn.XLOOKUP(C1821,DIVIPOLA!G:G,DIVIPOLA!F:F),C1821)</f>
        <v>META</v>
      </c>
      <c r="C1821" t="s">
        <v>34</v>
      </c>
      <c r="D1821" t="s">
        <v>15</v>
      </c>
      <c r="E1821" t="s">
        <v>348</v>
      </c>
      <c r="F1821">
        <v>13</v>
      </c>
      <c r="G1821">
        <v>2.807775377969763</v>
      </c>
      <c r="H1821">
        <v>0</v>
      </c>
      <c r="I1821">
        <v>0</v>
      </c>
      <c r="J1821">
        <v>78</v>
      </c>
      <c r="K1821">
        <v>40</v>
      </c>
      <c r="L1821">
        <v>59</v>
      </c>
      <c r="M1821">
        <v>21</v>
      </c>
      <c r="N1821">
        <v>54</v>
      </c>
      <c r="O1821">
        <v>14</v>
      </c>
      <c r="P1821">
        <v>91818350</v>
      </c>
      <c r="Q1821">
        <v>0.69974319946195773</v>
      </c>
    </row>
    <row r="1822" spans="1:17" x14ac:dyDescent="0.25">
      <c r="A1822" t="str">
        <f t="shared" ca="1" si="28"/>
        <v>NARIÑO;Total;ALOJAMIENTO Y SERVICIOS DE COMIDA</v>
      </c>
      <c r="B1822" t="str">
        <f ca="1">+IFERROR(_xlfn.XLOOKUP(C1822,DIVIPOLA!G:G,DIVIPOLA!F:F),C1822)</f>
        <v>NARIÑO</v>
      </c>
      <c r="C1822" t="s">
        <v>35</v>
      </c>
      <c r="D1822" t="s">
        <v>15</v>
      </c>
      <c r="E1822" t="s">
        <v>348</v>
      </c>
      <c r="F1822">
        <v>7</v>
      </c>
      <c r="G1822">
        <v>1.5118790496760259</v>
      </c>
      <c r="H1822">
        <v>0</v>
      </c>
      <c r="I1822">
        <v>0</v>
      </c>
      <c r="J1822">
        <v>1</v>
      </c>
      <c r="K1822">
        <v>49</v>
      </c>
      <c r="L1822">
        <v>0</v>
      </c>
      <c r="M1822">
        <v>20</v>
      </c>
      <c r="N1822">
        <v>10</v>
      </c>
      <c r="O1822">
        <v>0</v>
      </c>
      <c r="P1822">
        <v>36274550</v>
      </c>
      <c r="Q1822">
        <v>0.27644658911908959</v>
      </c>
    </row>
    <row r="1823" spans="1:17" x14ac:dyDescent="0.25">
      <c r="A1823" t="str">
        <f t="shared" ca="1" si="28"/>
        <v>NORTE_DE_SANTANDER;Total;ALOJAMIENTO Y SERVICIOS DE COMIDA</v>
      </c>
      <c r="B1823" t="str">
        <f ca="1">+IFERROR(_xlfn.XLOOKUP(C1823,DIVIPOLA!G:G,DIVIPOLA!F:F),C1823)</f>
        <v>NORTE_DE_SANTANDER</v>
      </c>
      <c r="C1823" t="s">
        <v>1186</v>
      </c>
      <c r="D1823" t="s">
        <v>15</v>
      </c>
      <c r="E1823" t="s">
        <v>348</v>
      </c>
      <c r="F1823">
        <v>8</v>
      </c>
      <c r="G1823">
        <v>1.727861771058316</v>
      </c>
      <c r="H1823">
        <v>0</v>
      </c>
      <c r="I1823">
        <v>0</v>
      </c>
      <c r="J1823">
        <v>34</v>
      </c>
      <c r="K1823">
        <v>43</v>
      </c>
      <c r="L1823">
        <v>26</v>
      </c>
      <c r="M1823">
        <v>51</v>
      </c>
      <c r="N1823">
        <v>61</v>
      </c>
      <c r="O1823">
        <v>18</v>
      </c>
      <c r="P1823">
        <v>80694250</v>
      </c>
      <c r="Q1823">
        <v>0.61496697199615413</v>
      </c>
    </row>
    <row r="1824" spans="1:17" x14ac:dyDescent="0.25">
      <c r="A1824" t="str">
        <f t="shared" ca="1" si="28"/>
        <v>QUINDÍO;Total;ALOJAMIENTO Y SERVICIOS DE COMIDA</v>
      </c>
      <c r="B1824" t="str">
        <f ca="1">+IFERROR(_xlfn.XLOOKUP(C1824,DIVIPOLA!G:G,DIVIPOLA!F:F),C1824)</f>
        <v>QUINDÍO</v>
      </c>
      <c r="C1824" t="s">
        <v>37</v>
      </c>
      <c r="D1824" t="s">
        <v>15</v>
      </c>
      <c r="E1824" t="s">
        <v>348</v>
      </c>
      <c r="F1824">
        <v>8</v>
      </c>
      <c r="G1824">
        <v>1.727861771058316</v>
      </c>
      <c r="H1824">
        <v>0</v>
      </c>
      <c r="I1824">
        <v>0</v>
      </c>
      <c r="J1824">
        <v>166</v>
      </c>
      <c r="K1824">
        <v>151</v>
      </c>
      <c r="L1824">
        <v>20</v>
      </c>
      <c r="M1824">
        <v>18</v>
      </c>
      <c r="N1824">
        <v>8</v>
      </c>
      <c r="O1824">
        <v>1</v>
      </c>
      <c r="P1824">
        <v>159341000</v>
      </c>
      <c r="Q1824">
        <v>1.2143300456332291</v>
      </c>
    </row>
    <row r="1825" spans="1:17" x14ac:dyDescent="0.25">
      <c r="A1825" t="str">
        <f t="shared" ca="1" si="28"/>
        <v>RISARALDA;Total;ALOJAMIENTO Y SERVICIOS DE COMIDA</v>
      </c>
      <c r="B1825" t="str">
        <f ca="1">+IFERROR(_xlfn.XLOOKUP(C1825,DIVIPOLA!G:G,DIVIPOLA!F:F),C1825)</f>
        <v>RISARALDA</v>
      </c>
      <c r="C1825" t="s">
        <v>38</v>
      </c>
      <c r="D1825" t="s">
        <v>15</v>
      </c>
      <c r="E1825" t="s">
        <v>348</v>
      </c>
      <c r="F1825">
        <v>16</v>
      </c>
      <c r="G1825">
        <v>3.455723542116631</v>
      </c>
      <c r="H1825">
        <v>0</v>
      </c>
      <c r="I1825">
        <v>8</v>
      </c>
      <c r="J1825">
        <v>1956</v>
      </c>
      <c r="K1825">
        <v>1727</v>
      </c>
      <c r="L1825">
        <v>113</v>
      </c>
      <c r="M1825">
        <v>29</v>
      </c>
      <c r="N1825">
        <v>29</v>
      </c>
      <c r="O1825">
        <v>18</v>
      </c>
      <c r="P1825">
        <v>1764629425</v>
      </c>
      <c r="Q1825">
        <v>13.448155403731549</v>
      </c>
    </row>
    <row r="1826" spans="1:17" x14ac:dyDescent="0.25">
      <c r="A1826" t="str">
        <f t="shared" ca="1" si="28"/>
        <v>SANTANDER;Total;ALOJAMIENTO Y SERVICIOS DE COMIDA</v>
      </c>
      <c r="B1826" t="str">
        <f ca="1">+IFERROR(_xlfn.XLOOKUP(C1826,DIVIPOLA!G:G,DIVIPOLA!F:F),C1826)</f>
        <v>SANTANDER</v>
      </c>
      <c r="C1826" t="s">
        <v>39</v>
      </c>
      <c r="D1826" t="s">
        <v>15</v>
      </c>
      <c r="E1826" t="s">
        <v>348</v>
      </c>
      <c r="F1826">
        <v>19</v>
      </c>
      <c r="G1826">
        <v>4.1036717062634986</v>
      </c>
      <c r="H1826">
        <v>1</v>
      </c>
      <c r="I1826">
        <v>0</v>
      </c>
      <c r="J1826">
        <v>85</v>
      </c>
      <c r="K1826">
        <v>92</v>
      </c>
      <c r="L1826">
        <v>73</v>
      </c>
      <c r="M1826">
        <v>26</v>
      </c>
      <c r="N1826">
        <v>36</v>
      </c>
      <c r="O1826">
        <v>17</v>
      </c>
      <c r="P1826">
        <v>125450325</v>
      </c>
      <c r="Q1826">
        <v>0.95605085246078181</v>
      </c>
    </row>
    <row r="1827" spans="1:17" x14ac:dyDescent="0.25">
      <c r="A1827" t="str">
        <f t="shared" ca="1" si="28"/>
        <v>SUCRE;Total;ALOJAMIENTO Y SERVICIOS DE COMIDA</v>
      </c>
      <c r="B1827" t="str">
        <f ca="1">+IFERROR(_xlfn.XLOOKUP(C1827,DIVIPOLA!G:G,DIVIPOLA!F:F),C1827)</f>
        <v>SUCRE</v>
      </c>
      <c r="C1827" t="s">
        <v>40</v>
      </c>
      <c r="D1827" t="s">
        <v>15</v>
      </c>
      <c r="E1827" t="s">
        <v>348</v>
      </c>
      <c r="F1827">
        <v>3</v>
      </c>
      <c r="G1827">
        <v>0.64794816414686829</v>
      </c>
      <c r="H1827">
        <v>0</v>
      </c>
      <c r="I1827">
        <v>0</v>
      </c>
      <c r="J1827">
        <v>0</v>
      </c>
      <c r="K1827">
        <v>3</v>
      </c>
      <c r="L1827">
        <v>3</v>
      </c>
      <c r="M1827">
        <v>6</v>
      </c>
      <c r="N1827">
        <v>1</v>
      </c>
      <c r="O1827">
        <v>8</v>
      </c>
      <c r="P1827">
        <v>7839325</v>
      </c>
      <c r="Q1827">
        <v>5.9743116241166523E-2</v>
      </c>
    </row>
    <row r="1828" spans="1:17" x14ac:dyDescent="0.25">
      <c r="A1828" t="str">
        <f t="shared" ca="1" si="28"/>
        <v>TOLIMA;Total;ALOJAMIENTO Y SERVICIOS DE COMIDA</v>
      </c>
      <c r="B1828" t="str">
        <f ca="1">+IFERROR(_xlfn.XLOOKUP(C1828,DIVIPOLA!G:G,DIVIPOLA!F:F),C1828)</f>
        <v>TOLIMA</v>
      </c>
      <c r="C1828" t="s">
        <v>41</v>
      </c>
      <c r="D1828" t="s">
        <v>15</v>
      </c>
      <c r="E1828" t="s">
        <v>348</v>
      </c>
      <c r="F1828">
        <v>8</v>
      </c>
      <c r="G1828">
        <v>1.727861771058316</v>
      </c>
      <c r="H1828">
        <v>0</v>
      </c>
      <c r="I1828">
        <v>0</v>
      </c>
      <c r="J1828">
        <v>12</v>
      </c>
      <c r="K1828">
        <v>38</v>
      </c>
      <c r="L1828">
        <v>18</v>
      </c>
      <c r="M1828">
        <v>13</v>
      </c>
      <c r="N1828">
        <v>3</v>
      </c>
      <c r="O1828">
        <v>3</v>
      </c>
      <c r="P1828">
        <v>35947600</v>
      </c>
      <c r="Q1828">
        <v>0.27395491900016361</v>
      </c>
    </row>
    <row r="1829" spans="1:17" x14ac:dyDescent="0.25">
      <c r="A1829" t="str">
        <f t="shared" ca="1" si="28"/>
        <v>VALLE_DEL_CAUCA;Total;ALOJAMIENTO Y SERVICIOS DE COMIDA</v>
      </c>
      <c r="B1829" t="str">
        <f ca="1">+IFERROR(_xlfn.XLOOKUP(C1829,DIVIPOLA!G:G,DIVIPOLA!F:F),C1829)</f>
        <v>VALLE_DEL_CAUCA</v>
      </c>
      <c r="C1829" t="s">
        <v>1190</v>
      </c>
      <c r="D1829" t="s">
        <v>15</v>
      </c>
      <c r="E1829" t="s">
        <v>348</v>
      </c>
      <c r="F1829">
        <v>43</v>
      </c>
      <c r="G1829">
        <v>9.2872570194384458</v>
      </c>
      <c r="H1829">
        <v>0</v>
      </c>
      <c r="I1829">
        <v>0</v>
      </c>
      <c r="J1829">
        <v>1959</v>
      </c>
      <c r="K1829">
        <v>662</v>
      </c>
      <c r="L1829">
        <v>733</v>
      </c>
      <c r="M1829">
        <v>211</v>
      </c>
      <c r="N1829">
        <v>362</v>
      </c>
      <c r="O1829">
        <v>50</v>
      </c>
      <c r="P1829">
        <v>1494500150</v>
      </c>
      <c r="Q1829">
        <v>11.389513278744131</v>
      </c>
    </row>
    <row r="1830" spans="1:17" x14ac:dyDescent="0.25">
      <c r="A1830" t="str">
        <f t="shared" ca="1" si="28"/>
        <v>AMAZONAS;Total;COMERCIO AL POR MAYOR Y AL POR MENOR; REPARACIÓN DE VEHÍCULOS AUTOMOTORES Y MOTOCICLETAS</v>
      </c>
      <c r="B1830" t="str">
        <f ca="1">+IFERROR(_xlfn.XLOOKUP(C1830,DIVIPOLA!G:G,DIVIPOLA!F:F),C1830)</f>
        <v>AMAZONAS</v>
      </c>
      <c r="C1830" t="s">
        <v>16</v>
      </c>
      <c r="D1830" t="s">
        <v>15</v>
      </c>
      <c r="E1830" t="s">
        <v>349</v>
      </c>
      <c r="F1830">
        <v>4</v>
      </c>
      <c r="G1830">
        <v>0.21774632553075671</v>
      </c>
      <c r="H1830">
        <v>0</v>
      </c>
      <c r="I1830">
        <v>0</v>
      </c>
      <c r="J1830">
        <v>6</v>
      </c>
      <c r="K1830">
        <v>10</v>
      </c>
      <c r="L1830">
        <v>7</v>
      </c>
      <c r="M1830">
        <v>2</v>
      </c>
      <c r="N1830">
        <v>1</v>
      </c>
      <c r="O1830">
        <v>4</v>
      </c>
      <c r="P1830">
        <v>11968450</v>
      </c>
      <c r="Q1830">
        <v>2.223234112571074E-2</v>
      </c>
    </row>
    <row r="1831" spans="1:17" x14ac:dyDescent="0.25">
      <c r="A1831" t="str">
        <f t="shared" ca="1" si="28"/>
        <v>ANTIOQUIA;Total;COMERCIO AL POR MAYOR Y AL POR MENOR; REPARACIÓN DE VEHÍCULOS AUTOMOTORES Y MOTOCICLETAS</v>
      </c>
      <c r="B1831" t="str">
        <f ca="1">+IFERROR(_xlfn.XLOOKUP(C1831,DIVIPOLA!G:G,DIVIPOLA!F:F),C1831)</f>
        <v>ANTIOQUIA</v>
      </c>
      <c r="C1831" t="s">
        <v>17</v>
      </c>
      <c r="D1831" t="s">
        <v>15</v>
      </c>
      <c r="E1831" t="s">
        <v>349</v>
      </c>
      <c r="F1831">
        <v>400</v>
      </c>
      <c r="G1831">
        <v>21.774632553075669</v>
      </c>
      <c r="H1831">
        <v>19</v>
      </c>
      <c r="I1831">
        <v>72</v>
      </c>
      <c r="J1831">
        <v>10554</v>
      </c>
      <c r="K1831">
        <v>5378</v>
      </c>
      <c r="L1831">
        <v>4755</v>
      </c>
      <c r="M1831">
        <v>1500</v>
      </c>
      <c r="N1831">
        <v>3889</v>
      </c>
      <c r="O1831">
        <v>1298</v>
      </c>
      <c r="P1831">
        <v>10161304400</v>
      </c>
      <c r="Q1831">
        <v>18.87542544798913</v>
      </c>
    </row>
    <row r="1832" spans="1:17" x14ac:dyDescent="0.25">
      <c r="A1832" t="str">
        <f t="shared" ca="1" si="28"/>
        <v>ARAUCA;Total;COMERCIO AL POR MAYOR Y AL POR MENOR; REPARACIÓN DE VEHÍCULOS AUTOMOTORES Y MOTOCICLETAS</v>
      </c>
      <c r="B1832" t="str">
        <f ca="1">+IFERROR(_xlfn.XLOOKUP(C1832,DIVIPOLA!G:G,DIVIPOLA!F:F),C1832)</f>
        <v>ARAUCA</v>
      </c>
      <c r="C1832" t="s">
        <v>18</v>
      </c>
      <c r="D1832" t="s">
        <v>15</v>
      </c>
      <c r="E1832" t="s">
        <v>349</v>
      </c>
      <c r="F1832">
        <v>6</v>
      </c>
      <c r="G1832">
        <v>0.32661948829613502</v>
      </c>
      <c r="H1832">
        <v>0</v>
      </c>
      <c r="I1832">
        <v>0</v>
      </c>
      <c r="J1832">
        <v>34</v>
      </c>
      <c r="K1832">
        <v>60</v>
      </c>
      <c r="L1832">
        <v>1</v>
      </c>
      <c r="M1832">
        <v>3</v>
      </c>
      <c r="N1832">
        <v>4</v>
      </c>
      <c r="O1832">
        <v>1</v>
      </c>
      <c r="P1832">
        <v>47760700</v>
      </c>
      <c r="Q1832">
        <v>8.8719272320370052E-2</v>
      </c>
    </row>
    <row r="1833" spans="1:17" x14ac:dyDescent="0.25">
      <c r="A1833" t="str">
        <f t="shared" ca="1" si="28"/>
        <v>SAN_ANDRÉS_PROVIDENCIA_Y_SANTA_CATALINA;Total;COMERCIO AL POR MAYOR Y AL POR MENOR; REPARACIÓN DE VEHÍCULOS AUTOMOTORES Y MOTOCICLETAS</v>
      </c>
      <c r="B1833" t="str">
        <f ca="1">+IFERROR(_xlfn.XLOOKUP(C1833,DIVIPOLA!G:G,DIVIPOLA!F:F),C1833)</f>
        <v>SAN_ANDRÉS_PROVIDENCIA_Y_SANTA_CATALINA</v>
      </c>
      <c r="C1833" t="s">
        <v>1189</v>
      </c>
      <c r="D1833" t="s">
        <v>15</v>
      </c>
      <c r="E1833" t="s">
        <v>349</v>
      </c>
      <c r="F1833">
        <v>2</v>
      </c>
      <c r="G1833">
        <v>0.1088731627653783</v>
      </c>
      <c r="H1833">
        <v>0</v>
      </c>
      <c r="I1833">
        <v>0</v>
      </c>
      <c r="J1833">
        <v>3</v>
      </c>
      <c r="K1833">
        <v>34</v>
      </c>
      <c r="L1833">
        <v>0</v>
      </c>
      <c r="M1833">
        <v>0</v>
      </c>
      <c r="N1833">
        <v>27</v>
      </c>
      <c r="O1833">
        <v>6</v>
      </c>
      <c r="P1833">
        <v>26065000</v>
      </c>
      <c r="Q1833">
        <v>4.8417796075653108E-2</v>
      </c>
    </row>
    <row r="1834" spans="1:17" x14ac:dyDescent="0.25">
      <c r="A1834" t="str">
        <f t="shared" ca="1" si="28"/>
        <v>ATLÁNTICO;Total;COMERCIO AL POR MAYOR Y AL POR MENOR; REPARACIÓN DE VEHÍCULOS AUTOMOTORES Y MOTOCICLETAS</v>
      </c>
      <c r="B1834" t="str">
        <f ca="1">+IFERROR(_xlfn.XLOOKUP(C1834,DIVIPOLA!G:G,DIVIPOLA!F:F),C1834)</f>
        <v>ATLÁNTICO</v>
      </c>
      <c r="C1834" t="s">
        <v>19</v>
      </c>
      <c r="D1834" t="s">
        <v>15</v>
      </c>
      <c r="E1834" t="s">
        <v>349</v>
      </c>
      <c r="F1834">
        <v>60</v>
      </c>
      <c r="G1834">
        <v>3.2661948829613499</v>
      </c>
      <c r="H1834">
        <v>5</v>
      </c>
      <c r="I1834">
        <v>0</v>
      </c>
      <c r="J1834">
        <v>663</v>
      </c>
      <c r="K1834">
        <v>464</v>
      </c>
      <c r="L1834">
        <v>320</v>
      </c>
      <c r="M1834">
        <v>113</v>
      </c>
      <c r="N1834">
        <v>407</v>
      </c>
      <c r="O1834">
        <v>103</v>
      </c>
      <c r="P1834">
        <v>752121175</v>
      </c>
      <c r="Q1834">
        <v>1.3971244839950361</v>
      </c>
    </row>
    <row r="1835" spans="1:17" x14ac:dyDescent="0.25">
      <c r="A1835" t="str">
        <f t="shared" ca="1" si="28"/>
        <v>BOGOTÁ;Total;COMERCIO AL POR MAYOR Y AL POR MENOR; REPARACIÓN DE VEHÍCULOS AUTOMOTORES Y MOTOCICLETAS</v>
      </c>
      <c r="B1835" t="str">
        <f ca="1">+IFERROR(_xlfn.XLOOKUP(C1835,DIVIPOLA!G:G,DIVIPOLA!F:F),C1835)</f>
        <v>BOGOTÁ</v>
      </c>
      <c r="C1835" t="s">
        <v>1146</v>
      </c>
      <c r="D1835" t="s">
        <v>15</v>
      </c>
      <c r="E1835" t="s">
        <v>349</v>
      </c>
      <c r="F1835">
        <v>522</v>
      </c>
      <c r="G1835">
        <v>28.415895481763751</v>
      </c>
      <c r="H1835">
        <v>119</v>
      </c>
      <c r="I1835">
        <v>148</v>
      </c>
      <c r="J1835">
        <v>35885</v>
      </c>
      <c r="K1835">
        <v>15966</v>
      </c>
      <c r="L1835">
        <v>13520</v>
      </c>
      <c r="M1835">
        <v>3986</v>
      </c>
      <c r="N1835">
        <v>5135</v>
      </c>
      <c r="O1835">
        <v>1383</v>
      </c>
      <c r="P1835">
        <v>29557469175</v>
      </c>
      <c r="Q1835">
        <v>54.90533339833312</v>
      </c>
    </row>
    <row r="1836" spans="1:17" x14ac:dyDescent="0.25">
      <c r="A1836" t="str">
        <f t="shared" ca="1" si="28"/>
        <v>BOLÍVAR;Total;COMERCIO AL POR MAYOR Y AL POR MENOR; REPARACIÓN DE VEHÍCULOS AUTOMOTORES Y MOTOCICLETAS</v>
      </c>
      <c r="B1836" t="str">
        <f ca="1">+IFERROR(_xlfn.XLOOKUP(C1836,DIVIPOLA!G:G,DIVIPOLA!F:F),C1836)</f>
        <v>BOLÍVAR</v>
      </c>
      <c r="C1836" t="s">
        <v>21</v>
      </c>
      <c r="D1836" t="s">
        <v>15</v>
      </c>
      <c r="E1836" t="s">
        <v>349</v>
      </c>
      <c r="F1836">
        <v>30</v>
      </c>
      <c r="G1836">
        <v>1.6330974414806749</v>
      </c>
      <c r="H1836">
        <v>0</v>
      </c>
      <c r="I1836">
        <v>0</v>
      </c>
      <c r="J1836">
        <v>324</v>
      </c>
      <c r="K1836">
        <v>317</v>
      </c>
      <c r="L1836">
        <v>196</v>
      </c>
      <c r="M1836">
        <v>122</v>
      </c>
      <c r="N1836">
        <v>224</v>
      </c>
      <c r="O1836">
        <v>50</v>
      </c>
      <c r="P1836">
        <v>466706825</v>
      </c>
      <c r="Q1836">
        <v>0.86694478726128987</v>
      </c>
    </row>
    <row r="1837" spans="1:17" x14ac:dyDescent="0.25">
      <c r="A1837" t="str">
        <f t="shared" ca="1" si="28"/>
        <v>BOYACÁ;Total;COMERCIO AL POR MAYOR Y AL POR MENOR; REPARACIÓN DE VEHÍCULOS AUTOMOTORES Y MOTOCICLETAS</v>
      </c>
      <c r="B1837" t="str">
        <f ca="1">+IFERROR(_xlfn.XLOOKUP(C1837,DIVIPOLA!G:G,DIVIPOLA!F:F),C1837)</f>
        <v>BOYACÁ</v>
      </c>
      <c r="C1837" t="s">
        <v>22</v>
      </c>
      <c r="D1837" t="s">
        <v>15</v>
      </c>
      <c r="E1837" t="s">
        <v>349</v>
      </c>
      <c r="F1837">
        <v>23</v>
      </c>
      <c r="G1837">
        <v>1.252041371801851</v>
      </c>
      <c r="H1837">
        <v>0</v>
      </c>
      <c r="I1837">
        <v>0</v>
      </c>
      <c r="J1837">
        <v>312</v>
      </c>
      <c r="K1837">
        <v>153</v>
      </c>
      <c r="L1837">
        <v>45</v>
      </c>
      <c r="M1837">
        <v>45</v>
      </c>
      <c r="N1837">
        <v>67</v>
      </c>
      <c r="O1837">
        <v>11</v>
      </c>
      <c r="P1837">
        <v>251785950</v>
      </c>
      <c r="Q1837">
        <v>0.46771228781180091</v>
      </c>
    </row>
    <row r="1838" spans="1:17" x14ac:dyDescent="0.25">
      <c r="A1838" t="str">
        <f t="shared" ca="1" si="28"/>
        <v>CALDAS;Total;COMERCIO AL POR MAYOR Y AL POR MENOR; REPARACIÓN DE VEHÍCULOS AUTOMOTORES Y MOTOCICLETAS</v>
      </c>
      <c r="B1838" t="str">
        <f ca="1">+IFERROR(_xlfn.XLOOKUP(C1838,DIVIPOLA!G:G,DIVIPOLA!F:F),C1838)</f>
        <v>CALDAS</v>
      </c>
      <c r="C1838" t="s">
        <v>23</v>
      </c>
      <c r="D1838" t="s">
        <v>15</v>
      </c>
      <c r="E1838" t="s">
        <v>349</v>
      </c>
      <c r="F1838">
        <v>30</v>
      </c>
      <c r="G1838">
        <v>1.6330974414806749</v>
      </c>
      <c r="H1838">
        <v>1</v>
      </c>
      <c r="I1838">
        <v>1</v>
      </c>
      <c r="J1838">
        <v>100</v>
      </c>
      <c r="K1838">
        <v>56</v>
      </c>
      <c r="L1838">
        <v>80</v>
      </c>
      <c r="M1838">
        <v>19</v>
      </c>
      <c r="N1838">
        <v>59</v>
      </c>
      <c r="O1838">
        <v>17</v>
      </c>
      <c r="P1838">
        <v>116857650</v>
      </c>
      <c r="Q1838">
        <v>0.2170723141216207</v>
      </c>
    </row>
    <row r="1839" spans="1:17" x14ac:dyDescent="0.25">
      <c r="A1839" t="str">
        <f t="shared" ca="1" si="28"/>
        <v>CAQUETÁ;Total;COMERCIO AL POR MAYOR Y AL POR MENOR; REPARACIÓN DE VEHÍCULOS AUTOMOTORES Y MOTOCICLETAS</v>
      </c>
      <c r="B1839" t="str">
        <f ca="1">+IFERROR(_xlfn.XLOOKUP(C1839,DIVIPOLA!G:G,DIVIPOLA!F:F),C1839)</f>
        <v>CAQUETÁ</v>
      </c>
      <c r="C1839" t="s">
        <v>24</v>
      </c>
      <c r="D1839" t="s">
        <v>15</v>
      </c>
      <c r="E1839" t="s">
        <v>349</v>
      </c>
      <c r="F1839">
        <v>10</v>
      </c>
      <c r="G1839">
        <v>0.54436581382689164</v>
      </c>
      <c r="H1839">
        <v>0</v>
      </c>
      <c r="I1839">
        <v>0</v>
      </c>
      <c r="J1839">
        <v>109</v>
      </c>
      <c r="K1839">
        <v>203</v>
      </c>
      <c r="L1839">
        <v>25</v>
      </c>
      <c r="M1839">
        <v>25</v>
      </c>
      <c r="N1839">
        <v>31</v>
      </c>
      <c r="O1839">
        <v>37</v>
      </c>
      <c r="P1839">
        <v>184538900</v>
      </c>
      <c r="Q1839">
        <v>0.34279558136295191</v>
      </c>
    </row>
    <row r="1840" spans="1:17" x14ac:dyDescent="0.25">
      <c r="A1840" t="str">
        <f t="shared" ca="1" si="28"/>
        <v>CASANARE;Total;COMERCIO AL POR MAYOR Y AL POR MENOR; REPARACIÓN DE VEHÍCULOS AUTOMOTORES Y MOTOCICLETAS</v>
      </c>
      <c r="B1840" t="str">
        <f ca="1">+IFERROR(_xlfn.XLOOKUP(C1840,DIVIPOLA!G:G,DIVIPOLA!F:F),C1840)</f>
        <v>CASANARE</v>
      </c>
      <c r="C1840" t="s">
        <v>25</v>
      </c>
      <c r="D1840" t="s">
        <v>15</v>
      </c>
      <c r="E1840" t="s">
        <v>349</v>
      </c>
      <c r="F1840">
        <v>7</v>
      </c>
      <c r="G1840">
        <v>0.38105606967882422</v>
      </c>
      <c r="H1840">
        <v>0</v>
      </c>
      <c r="I1840">
        <v>0</v>
      </c>
      <c r="J1840">
        <v>15</v>
      </c>
      <c r="K1840">
        <v>11</v>
      </c>
      <c r="L1840">
        <v>13</v>
      </c>
      <c r="M1840">
        <v>28</v>
      </c>
      <c r="N1840">
        <v>5</v>
      </c>
      <c r="O1840">
        <v>8</v>
      </c>
      <c r="P1840">
        <v>29667300</v>
      </c>
      <c r="Q1840">
        <v>5.5109352830048863E-2</v>
      </c>
    </row>
    <row r="1841" spans="1:17" x14ac:dyDescent="0.25">
      <c r="A1841" t="str">
        <f t="shared" ca="1" si="28"/>
        <v>CAUCA;Total;COMERCIO AL POR MAYOR Y AL POR MENOR; REPARACIÓN DE VEHÍCULOS AUTOMOTORES Y MOTOCICLETAS</v>
      </c>
      <c r="B1841" t="str">
        <f ca="1">+IFERROR(_xlfn.XLOOKUP(C1841,DIVIPOLA!G:G,DIVIPOLA!F:F),C1841)</f>
        <v>CAUCA</v>
      </c>
      <c r="C1841" t="s">
        <v>26</v>
      </c>
      <c r="D1841" t="s">
        <v>15</v>
      </c>
      <c r="E1841" t="s">
        <v>349</v>
      </c>
      <c r="F1841">
        <v>17</v>
      </c>
      <c r="G1841">
        <v>0.92542188350571586</v>
      </c>
      <c r="H1841">
        <v>0</v>
      </c>
      <c r="I1841">
        <v>0</v>
      </c>
      <c r="J1841">
        <v>126</v>
      </c>
      <c r="K1841">
        <v>116</v>
      </c>
      <c r="L1841">
        <v>94</v>
      </c>
      <c r="M1841">
        <v>24</v>
      </c>
      <c r="N1841">
        <v>52</v>
      </c>
      <c r="O1841">
        <v>42</v>
      </c>
      <c r="P1841">
        <v>172749525</v>
      </c>
      <c r="Q1841">
        <v>0.32089588619282328</v>
      </c>
    </row>
    <row r="1842" spans="1:17" x14ac:dyDescent="0.25">
      <c r="A1842" t="str">
        <f t="shared" ca="1" si="28"/>
        <v>CESAR;Total;COMERCIO AL POR MAYOR Y AL POR MENOR; REPARACIÓN DE VEHÍCULOS AUTOMOTORES Y MOTOCICLETAS</v>
      </c>
      <c r="B1842" t="str">
        <f ca="1">+IFERROR(_xlfn.XLOOKUP(C1842,DIVIPOLA!G:G,DIVIPOLA!F:F),C1842)</f>
        <v>CESAR</v>
      </c>
      <c r="C1842" t="s">
        <v>27</v>
      </c>
      <c r="D1842" t="s">
        <v>15</v>
      </c>
      <c r="E1842" t="s">
        <v>349</v>
      </c>
      <c r="F1842">
        <v>8</v>
      </c>
      <c r="G1842">
        <v>0.43549265106151341</v>
      </c>
      <c r="H1842">
        <v>0</v>
      </c>
      <c r="I1842">
        <v>1</v>
      </c>
      <c r="J1842">
        <v>41</v>
      </c>
      <c r="K1842">
        <v>43</v>
      </c>
      <c r="L1842">
        <v>15</v>
      </c>
      <c r="M1842">
        <v>6</v>
      </c>
      <c r="N1842">
        <v>17</v>
      </c>
      <c r="O1842">
        <v>22</v>
      </c>
      <c r="P1842">
        <v>57375175</v>
      </c>
      <c r="Q1842">
        <v>0.10657891897007141</v>
      </c>
    </row>
    <row r="1843" spans="1:17" x14ac:dyDescent="0.25">
      <c r="A1843" t="str">
        <f t="shared" ca="1" si="28"/>
        <v>CUNDINAMARCA;Total;COMERCIO AL POR MAYOR Y AL POR MENOR; REPARACIÓN DE VEHÍCULOS AUTOMOTORES Y MOTOCICLETAS</v>
      </c>
      <c r="B1843" t="str">
        <f ca="1">+IFERROR(_xlfn.XLOOKUP(C1843,DIVIPOLA!G:G,DIVIPOLA!F:F),C1843)</f>
        <v>CUNDINAMARCA</v>
      </c>
      <c r="C1843" t="s">
        <v>29</v>
      </c>
      <c r="D1843" t="s">
        <v>15</v>
      </c>
      <c r="E1843" t="s">
        <v>349</v>
      </c>
      <c r="F1843">
        <v>113</v>
      </c>
      <c r="G1843">
        <v>6.1513336962438752</v>
      </c>
      <c r="H1843">
        <v>20</v>
      </c>
      <c r="I1843">
        <v>3</v>
      </c>
      <c r="J1843">
        <v>2944</v>
      </c>
      <c r="K1843">
        <v>1753</v>
      </c>
      <c r="L1843">
        <v>1124</v>
      </c>
      <c r="M1843">
        <v>319</v>
      </c>
      <c r="N1843">
        <v>697</v>
      </c>
      <c r="O1843">
        <v>143</v>
      </c>
      <c r="P1843">
        <v>2718656850</v>
      </c>
      <c r="Q1843">
        <v>5.0501198144246091</v>
      </c>
    </row>
    <row r="1844" spans="1:17" x14ac:dyDescent="0.25">
      <c r="A1844" t="str">
        <f t="shared" ca="1" si="28"/>
        <v>CÓRDOBA;Total;COMERCIO AL POR MAYOR Y AL POR MENOR; REPARACIÓN DE VEHÍCULOS AUTOMOTORES Y MOTOCICLETAS</v>
      </c>
      <c r="B1844" t="str">
        <f ca="1">+IFERROR(_xlfn.XLOOKUP(C1844,DIVIPOLA!G:G,DIVIPOLA!F:F),C1844)</f>
        <v>CÓRDOBA</v>
      </c>
      <c r="C1844" t="s">
        <v>30</v>
      </c>
      <c r="D1844" t="s">
        <v>15</v>
      </c>
      <c r="E1844" t="s">
        <v>349</v>
      </c>
      <c r="F1844">
        <v>22</v>
      </c>
      <c r="G1844">
        <v>1.197604790419162</v>
      </c>
      <c r="H1844">
        <v>0</v>
      </c>
      <c r="I1844">
        <v>0</v>
      </c>
      <c r="J1844">
        <v>293</v>
      </c>
      <c r="K1844">
        <v>251</v>
      </c>
      <c r="L1844">
        <v>124</v>
      </c>
      <c r="M1844">
        <v>76</v>
      </c>
      <c r="N1844">
        <v>225</v>
      </c>
      <c r="O1844">
        <v>55</v>
      </c>
      <c r="P1844">
        <v>378256775</v>
      </c>
      <c r="Q1844">
        <v>0.70264183373045086</v>
      </c>
    </row>
    <row r="1845" spans="1:17" x14ac:dyDescent="0.25">
      <c r="A1845" t="str">
        <f t="shared" ca="1" si="28"/>
        <v>GUAVIARE;Total;COMERCIO AL POR MAYOR Y AL POR MENOR; REPARACIÓN DE VEHÍCULOS AUTOMOTORES Y MOTOCICLETAS</v>
      </c>
      <c r="B1845" t="str">
        <f ca="1">+IFERROR(_xlfn.XLOOKUP(C1845,DIVIPOLA!G:G,DIVIPOLA!F:F),C1845)</f>
        <v>GUAVIARE</v>
      </c>
      <c r="C1845" t="s">
        <v>31</v>
      </c>
      <c r="D1845" t="s">
        <v>15</v>
      </c>
      <c r="E1845" t="s">
        <v>349</v>
      </c>
      <c r="F1845">
        <v>1</v>
      </c>
      <c r="G1845">
        <v>5.443658138268917E-2</v>
      </c>
      <c r="H1845">
        <v>0</v>
      </c>
      <c r="I1845">
        <v>0</v>
      </c>
      <c r="J1845">
        <v>0</v>
      </c>
      <c r="K1845">
        <v>1</v>
      </c>
      <c r="L1845">
        <v>1</v>
      </c>
      <c r="M1845">
        <v>0</v>
      </c>
      <c r="N1845">
        <v>0</v>
      </c>
      <c r="O1845">
        <v>0</v>
      </c>
      <c r="P1845">
        <v>780000</v>
      </c>
      <c r="Q1845">
        <v>1.4489116032614391E-3</v>
      </c>
    </row>
    <row r="1846" spans="1:17" x14ac:dyDescent="0.25">
      <c r="A1846" t="str">
        <f t="shared" ca="1" si="28"/>
        <v>HUILA;Total;COMERCIO AL POR MAYOR Y AL POR MENOR; REPARACIÓN DE VEHÍCULOS AUTOMOTORES Y MOTOCICLETAS</v>
      </c>
      <c r="B1846" t="str">
        <f ca="1">+IFERROR(_xlfn.XLOOKUP(C1846,DIVIPOLA!G:G,DIVIPOLA!F:F),C1846)</f>
        <v>HUILA</v>
      </c>
      <c r="C1846" t="s">
        <v>32</v>
      </c>
      <c r="D1846" t="s">
        <v>15</v>
      </c>
      <c r="E1846" t="s">
        <v>349</v>
      </c>
      <c r="F1846">
        <v>19</v>
      </c>
      <c r="G1846">
        <v>1.034295046271094</v>
      </c>
      <c r="H1846">
        <v>1</v>
      </c>
      <c r="I1846">
        <v>0</v>
      </c>
      <c r="J1846">
        <v>67</v>
      </c>
      <c r="K1846">
        <v>129</v>
      </c>
      <c r="L1846">
        <v>49</v>
      </c>
      <c r="M1846">
        <v>31</v>
      </c>
      <c r="N1846">
        <v>35</v>
      </c>
      <c r="O1846">
        <v>8</v>
      </c>
      <c r="P1846">
        <v>132440100</v>
      </c>
      <c r="Q1846">
        <v>0.2460179456757762</v>
      </c>
    </row>
    <row r="1847" spans="1:17" x14ac:dyDescent="0.25">
      <c r="A1847" t="str">
        <f t="shared" ca="1" si="28"/>
        <v>LA_GUAJIRA;Total;COMERCIO AL POR MAYOR Y AL POR MENOR; REPARACIÓN DE VEHÍCULOS AUTOMOTORES Y MOTOCICLETAS</v>
      </c>
      <c r="B1847" t="str">
        <f ca="1">+IFERROR(_xlfn.XLOOKUP(C1847,DIVIPOLA!G:G,DIVIPOLA!F:F),C1847)</f>
        <v>LA_GUAJIRA</v>
      </c>
      <c r="C1847" t="s">
        <v>1187</v>
      </c>
      <c r="D1847" t="s">
        <v>15</v>
      </c>
      <c r="E1847" t="s">
        <v>349</v>
      </c>
      <c r="F1847">
        <v>3</v>
      </c>
      <c r="G1847">
        <v>0.16330974414806751</v>
      </c>
      <c r="H1847">
        <v>0</v>
      </c>
      <c r="I1847">
        <v>0</v>
      </c>
      <c r="J1847">
        <v>0</v>
      </c>
      <c r="K1847">
        <v>4</v>
      </c>
      <c r="L1847">
        <v>0</v>
      </c>
      <c r="M1847">
        <v>8</v>
      </c>
      <c r="N1847">
        <v>1</v>
      </c>
      <c r="O1847">
        <v>5</v>
      </c>
      <c r="P1847">
        <v>7020000</v>
      </c>
      <c r="Q1847">
        <v>1.3040204429352961E-2</v>
      </c>
    </row>
    <row r="1848" spans="1:17" x14ac:dyDescent="0.25">
      <c r="A1848" t="str">
        <f t="shared" ca="1" si="28"/>
        <v>MAGDALENA;Total;COMERCIO AL POR MAYOR Y AL POR MENOR; REPARACIÓN DE VEHÍCULOS AUTOMOTORES Y MOTOCICLETAS</v>
      </c>
      <c r="B1848" t="str">
        <f ca="1">+IFERROR(_xlfn.XLOOKUP(C1848,DIVIPOLA!G:G,DIVIPOLA!F:F),C1848)</f>
        <v>MAGDALENA</v>
      </c>
      <c r="C1848" t="s">
        <v>33</v>
      </c>
      <c r="D1848" t="s">
        <v>15</v>
      </c>
      <c r="E1848" t="s">
        <v>349</v>
      </c>
      <c r="F1848">
        <v>10</v>
      </c>
      <c r="G1848">
        <v>0.54436581382689164</v>
      </c>
      <c r="H1848">
        <v>0</v>
      </c>
      <c r="I1848">
        <v>0</v>
      </c>
      <c r="J1848">
        <v>204</v>
      </c>
      <c r="K1848">
        <v>40</v>
      </c>
      <c r="L1848">
        <v>142</v>
      </c>
      <c r="M1848">
        <v>18</v>
      </c>
      <c r="N1848">
        <v>69</v>
      </c>
      <c r="O1848">
        <v>3</v>
      </c>
      <c r="P1848">
        <v>162607900</v>
      </c>
      <c r="Q1848">
        <v>0.30205701678458441</v>
      </c>
    </row>
    <row r="1849" spans="1:17" x14ac:dyDescent="0.25">
      <c r="A1849" t="str">
        <f t="shared" ca="1" si="28"/>
        <v>META;Total;COMERCIO AL POR MAYOR Y AL POR MENOR; REPARACIÓN DE VEHÍCULOS AUTOMOTORES Y MOTOCICLETAS</v>
      </c>
      <c r="B1849" t="str">
        <f ca="1">+IFERROR(_xlfn.XLOOKUP(C1849,DIVIPOLA!G:G,DIVIPOLA!F:F),C1849)</f>
        <v>META</v>
      </c>
      <c r="C1849" t="s">
        <v>34</v>
      </c>
      <c r="D1849" t="s">
        <v>15</v>
      </c>
      <c r="E1849" t="s">
        <v>349</v>
      </c>
      <c r="F1849">
        <v>25</v>
      </c>
      <c r="G1849">
        <v>1.3609145345672291</v>
      </c>
      <c r="H1849">
        <v>0</v>
      </c>
      <c r="I1849">
        <v>0</v>
      </c>
      <c r="J1849">
        <v>172</v>
      </c>
      <c r="K1849">
        <v>177</v>
      </c>
      <c r="L1849">
        <v>76</v>
      </c>
      <c r="M1849">
        <v>40</v>
      </c>
      <c r="N1849">
        <v>66</v>
      </c>
      <c r="O1849">
        <v>9</v>
      </c>
      <c r="P1849">
        <v>214566625</v>
      </c>
      <c r="Q1849">
        <v>0.39857445209634118</v>
      </c>
    </row>
    <row r="1850" spans="1:17" x14ac:dyDescent="0.25">
      <c r="A1850" t="str">
        <f t="shared" ca="1" si="28"/>
        <v>NARIÑO;Total;COMERCIO AL POR MAYOR Y AL POR MENOR; REPARACIÓN DE VEHÍCULOS AUTOMOTORES Y MOTOCICLETAS</v>
      </c>
      <c r="B1850" t="str">
        <f ca="1">+IFERROR(_xlfn.XLOOKUP(C1850,DIVIPOLA!G:G,DIVIPOLA!F:F),C1850)</f>
        <v>NARIÑO</v>
      </c>
      <c r="C1850" t="s">
        <v>35</v>
      </c>
      <c r="D1850" t="s">
        <v>15</v>
      </c>
      <c r="E1850" t="s">
        <v>349</v>
      </c>
      <c r="F1850">
        <v>30</v>
      </c>
      <c r="G1850">
        <v>1.6330974414806749</v>
      </c>
      <c r="H1850">
        <v>0</v>
      </c>
      <c r="I1850">
        <v>0</v>
      </c>
      <c r="J1850">
        <v>90</v>
      </c>
      <c r="K1850">
        <v>209</v>
      </c>
      <c r="L1850">
        <v>58</v>
      </c>
      <c r="M1850">
        <v>50</v>
      </c>
      <c r="N1850">
        <v>87</v>
      </c>
      <c r="O1850">
        <v>33</v>
      </c>
      <c r="P1850">
        <v>210465125</v>
      </c>
      <c r="Q1850">
        <v>0.3909555919158581</v>
      </c>
    </row>
    <row r="1851" spans="1:17" x14ac:dyDescent="0.25">
      <c r="A1851" t="str">
        <f t="shared" ca="1" si="28"/>
        <v>NORTE_DE_SANTANDER;Total;COMERCIO AL POR MAYOR Y AL POR MENOR; REPARACIÓN DE VEHÍCULOS AUTOMOTORES Y MOTOCICLETAS</v>
      </c>
      <c r="B1851" t="str">
        <f ca="1">+IFERROR(_xlfn.XLOOKUP(C1851,DIVIPOLA!G:G,DIVIPOLA!F:F),C1851)</f>
        <v>NORTE_DE_SANTANDER</v>
      </c>
      <c r="C1851" t="s">
        <v>1186</v>
      </c>
      <c r="D1851" t="s">
        <v>15</v>
      </c>
      <c r="E1851" t="s">
        <v>349</v>
      </c>
      <c r="F1851">
        <v>90</v>
      </c>
      <c r="G1851">
        <v>4.8992923244420252</v>
      </c>
      <c r="H1851">
        <v>10</v>
      </c>
      <c r="I1851">
        <v>0</v>
      </c>
      <c r="J1851">
        <v>1057</v>
      </c>
      <c r="K1851">
        <v>881</v>
      </c>
      <c r="L1851">
        <v>445</v>
      </c>
      <c r="M1851">
        <v>182</v>
      </c>
      <c r="N1851">
        <v>590</v>
      </c>
      <c r="O1851">
        <v>89</v>
      </c>
      <c r="P1851">
        <v>1232694125</v>
      </c>
      <c r="Q1851">
        <v>2.2898266935701379</v>
      </c>
    </row>
    <row r="1852" spans="1:17" x14ac:dyDescent="0.25">
      <c r="A1852" t="str">
        <f t="shared" ca="1" si="28"/>
        <v>PUTUMAYO;Total;COMERCIO AL POR MAYOR Y AL POR MENOR; REPARACIÓN DE VEHÍCULOS AUTOMOTORES Y MOTOCICLETAS</v>
      </c>
      <c r="B1852" t="str">
        <f ca="1">+IFERROR(_xlfn.XLOOKUP(C1852,DIVIPOLA!G:G,DIVIPOLA!F:F),C1852)</f>
        <v>PUTUMAYO</v>
      </c>
      <c r="C1852" t="s">
        <v>36</v>
      </c>
      <c r="D1852" t="s">
        <v>15</v>
      </c>
      <c r="E1852" t="s">
        <v>349</v>
      </c>
      <c r="F1852">
        <v>4</v>
      </c>
      <c r="G1852">
        <v>0.21774632553075671</v>
      </c>
      <c r="H1852">
        <v>0</v>
      </c>
      <c r="I1852">
        <v>0</v>
      </c>
      <c r="J1852">
        <v>105</v>
      </c>
      <c r="K1852">
        <v>27</v>
      </c>
      <c r="L1852">
        <v>43</v>
      </c>
      <c r="M1852">
        <v>19</v>
      </c>
      <c r="N1852">
        <v>15</v>
      </c>
      <c r="O1852">
        <v>0</v>
      </c>
      <c r="P1852">
        <v>76505000</v>
      </c>
      <c r="Q1852">
        <v>0.14211407975322621</v>
      </c>
    </row>
    <row r="1853" spans="1:17" x14ac:dyDescent="0.25">
      <c r="A1853" t="str">
        <f t="shared" ca="1" si="28"/>
        <v>QUINDÍO;Total;COMERCIO AL POR MAYOR Y AL POR MENOR; REPARACIÓN DE VEHÍCULOS AUTOMOTORES Y MOTOCICLETAS</v>
      </c>
      <c r="B1853" t="str">
        <f ca="1">+IFERROR(_xlfn.XLOOKUP(C1853,DIVIPOLA!G:G,DIVIPOLA!F:F),C1853)</f>
        <v>QUINDÍO</v>
      </c>
      <c r="C1853" t="s">
        <v>37</v>
      </c>
      <c r="D1853" t="s">
        <v>15</v>
      </c>
      <c r="E1853" t="s">
        <v>349</v>
      </c>
      <c r="F1853">
        <v>23</v>
      </c>
      <c r="G1853">
        <v>1.252041371801851</v>
      </c>
      <c r="H1853">
        <v>0</v>
      </c>
      <c r="I1853">
        <v>0</v>
      </c>
      <c r="J1853">
        <v>73</v>
      </c>
      <c r="K1853">
        <v>35</v>
      </c>
      <c r="L1853">
        <v>58</v>
      </c>
      <c r="M1853">
        <v>20</v>
      </c>
      <c r="N1853">
        <v>74</v>
      </c>
      <c r="O1853">
        <v>32</v>
      </c>
      <c r="P1853">
        <v>96417750</v>
      </c>
      <c r="Q1853">
        <v>0.1791035855581547</v>
      </c>
    </row>
    <row r="1854" spans="1:17" x14ac:dyDescent="0.25">
      <c r="A1854" t="str">
        <f t="shared" ca="1" si="28"/>
        <v>RISARALDA;Total;COMERCIO AL POR MAYOR Y AL POR MENOR; REPARACIÓN DE VEHÍCULOS AUTOMOTORES Y MOTOCICLETAS</v>
      </c>
      <c r="B1854" t="str">
        <f ca="1">+IFERROR(_xlfn.XLOOKUP(C1854,DIVIPOLA!G:G,DIVIPOLA!F:F),C1854)</f>
        <v>RISARALDA</v>
      </c>
      <c r="C1854" t="s">
        <v>38</v>
      </c>
      <c r="D1854" t="s">
        <v>15</v>
      </c>
      <c r="E1854" t="s">
        <v>349</v>
      </c>
      <c r="F1854">
        <v>40</v>
      </c>
      <c r="G1854">
        <v>2.177463255307567</v>
      </c>
      <c r="H1854">
        <v>3</v>
      </c>
      <c r="I1854">
        <v>0</v>
      </c>
      <c r="J1854">
        <v>429</v>
      </c>
      <c r="K1854">
        <v>224</v>
      </c>
      <c r="L1854">
        <v>170</v>
      </c>
      <c r="M1854">
        <v>74</v>
      </c>
      <c r="N1854">
        <v>159</v>
      </c>
      <c r="O1854">
        <v>54</v>
      </c>
      <c r="P1854">
        <v>416193050</v>
      </c>
      <c r="Q1854">
        <v>0.77311146069457504</v>
      </c>
    </row>
    <row r="1855" spans="1:17" x14ac:dyDescent="0.25">
      <c r="A1855" t="str">
        <f t="shared" ca="1" si="28"/>
        <v>SANTANDER;Total;COMERCIO AL POR MAYOR Y AL POR MENOR; REPARACIÓN DE VEHÍCULOS AUTOMOTORES Y MOTOCICLETAS</v>
      </c>
      <c r="B1855" t="str">
        <f ca="1">+IFERROR(_xlfn.XLOOKUP(C1855,DIVIPOLA!G:G,DIVIPOLA!F:F),C1855)</f>
        <v>SANTANDER</v>
      </c>
      <c r="C1855" t="s">
        <v>39</v>
      </c>
      <c r="D1855" t="s">
        <v>15</v>
      </c>
      <c r="E1855" t="s">
        <v>349</v>
      </c>
      <c r="F1855">
        <v>103</v>
      </c>
      <c r="G1855">
        <v>5.606967882416984</v>
      </c>
      <c r="H1855">
        <v>0</v>
      </c>
      <c r="I1855">
        <v>0</v>
      </c>
      <c r="J1855">
        <v>2042</v>
      </c>
      <c r="K1855">
        <v>1083</v>
      </c>
      <c r="L1855">
        <v>587</v>
      </c>
      <c r="M1855">
        <v>194</v>
      </c>
      <c r="N1855">
        <v>428</v>
      </c>
      <c r="O1855">
        <v>153</v>
      </c>
      <c r="P1855">
        <v>1756677975</v>
      </c>
      <c r="Q1855">
        <v>3.263168078424755</v>
      </c>
    </row>
    <row r="1856" spans="1:17" x14ac:dyDescent="0.25">
      <c r="A1856" t="str">
        <f t="shared" ca="1" si="28"/>
        <v>SUCRE;Total;COMERCIO AL POR MAYOR Y AL POR MENOR; REPARACIÓN DE VEHÍCULOS AUTOMOTORES Y MOTOCICLETAS</v>
      </c>
      <c r="B1856" t="str">
        <f ca="1">+IFERROR(_xlfn.XLOOKUP(C1856,DIVIPOLA!G:G,DIVIPOLA!F:F),C1856)</f>
        <v>SUCRE</v>
      </c>
      <c r="C1856" t="s">
        <v>40</v>
      </c>
      <c r="D1856" t="s">
        <v>15</v>
      </c>
      <c r="E1856" t="s">
        <v>349</v>
      </c>
      <c r="F1856">
        <v>9</v>
      </c>
      <c r="G1856">
        <v>0.4899292324442025</v>
      </c>
      <c r="H1856">
        <v>0</v>
      </c>
      <c r="I1856">
        <v>0</v>
      </c>
      <c r="J1856">
        <v>26</v>
      </c>
      <c r="K1856">
        <v>44</v>
      </c>
      <c r="L1856">
        <v>23</v>
      </c>
      <c r="M1856">
        <v>4</v>
      </c>
      <c r="N1856">
        <v>123</v>
      </c>
      <c r="O1856">
        <v>29</v>
      </c>
      <c r="P1856">
        <v>75211175</v>
      </c>
      <c r="Q1856">
        <v>0.1397106976313163</v>
      </c>
    </row>
    <row r="1857" spans="1:17" x14ac:dyDescent="0.25">
      <c r="A1857" t="str">
        <f t="shared" ca="1" si="28"/>
        <v>TOLIMA;Total;COMERCIO AL POR MAYOR Y AL POR MENOR; REPARACIÓN DE VEHÍCULOS AUTOMOTORES Y MOTOCICLETAS</v>
      </c>
      <c r="B1857" t="str">
        <f ca="1">+IFERROR(_xlfn.XLOOKUP(C1857,DIVIPOLA!G:G,DIVIPOLA!F:F),C1857)</f>
        <v>TOLIMA</v>
      </c>
      <c r="C1857" t="s">
        <v>41</v>
      </c>
      <c r="D1857" t="s">
        <v>15</v>
      </c>
      <c r="E1857" t="s">
        <v>349</v>
      </c>
      <c r="F1857">
        <v>44</v>
      </c>
      <c r="G1857">
        <v>2.395209580838324</v>
      </c>
      <c r="H1857">
        <v>0</v>
      </c>
      <c r="I1857">
        <v>12</v>
      </c>
      <c r="J1857">
        <v>1121</v>
      </c>
      <c r="K1857">
        <v>996</v>
      </c>
      <c r="L1857">
        <v>372</v>
      </c>
      <c r="M1857">
        <v>120</v>
      </c>
      <c r="N1857">
        <v>470</v>
      </c>
      <c r="O1857">
        <v>53</v>
      </c>
      <c r="P1857">
        <v>1241324500</v>
      </c>
      <c r="Q1857">
        <v>2.3058582967470578</v>
      </c>
    </row>
    <row r="1858" spans="1:17" x14ac:dyDescent="0.25">
      <c r="A1858" t="str">
        <f t="shared" ca="1" si="28"/>
        <v>VALLE_DEL_CAUCA;Total;COMERCIO AL POR MAYOR Y AL POR MENOR; REPARACIÓN DE VEHÍCULOS AUTOMOTORES Y MOTOCICLETAS</v>
      </c>
      <c r="B1858" t="str">
        <f ca="1">+IFERROR(_xlfn.XLOOKUP(C1858,DIVIPOLA!G:G,DIVIPOLA!F:F),C1858)</f>
        <v>VALLE_DEL_CAUCA</v>
      </c>
      <c r="C1858" t="s">
        <v>1190</v>
      </c>
      <c r="D1858" t="s">
        <v>15</v>
      </c>
      <c r="E1858" t="s">
        <v>349</v>
      </c>
      <c r="F1858">
        <v>181</v>
      </c>
      <c r="G1858">
        <v>9.853021230266739</v>
      </c>
      <c r="H1858">
        <v>11</v>
      </c>
      <c r="I1858">
        <v>0</v>
      </c>
      <c r="J1858">
        <v>3237</v>
      </c>
      <c r="K1858">
        <v>1142</v>
      </c>
      <c r="L1858">
        <v>2453</v>
      </c>
      <c r="M1858">
        <v>505</v>
      </c>
      <c r="N1858">
        <v>1792</v>
      </c>
      <c r="O1858">
        <v>348</v>
      </c>
      <c r="P1858">
        <v>3275894700</v>
      </c>
      <c r="Q1858">
        <v>6.0852331306316074</v>
      </c>
    </row>
    <row r="1859" spans="1:17" x14ac:dyDescent="0.25">
      <c r="A1859" t="str">
        <f t="shared" ref="A1859:A1922" ca="1" si="29">B1859&amp;";"&amp;D1859&amp;";"&amp;E1859</f>
        <v>VICHADA;Total;COMERCIO AL POR MAYOR Y AL POR MENOR; REPARACIÓN DE VEHÍCULOS AUTOMOTORES Y MOTOCICLETAS</v>
      </c>
      <c r="B1859" t="str">
        <f ca="1">+IFERROR(_xlfn.XLOOKUP(C1859,DIVIPOLA!G:G,DIVIPOLA!F:F),C1859)</f>
        <v>VICHADA</v>
      </c>
      <c r="C1859" t="s">
        <v>42</v>
      </c>
      <c r="D1859" t="s">
        <v>15</v>
      </c>
      <c r="E1859" t="s">
        <v>349</v>
      </c>
      <c r="F1859">
        <v>1</v>
      </c>
      <c r="G1859">
        <v>5.443658138268917E-2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2</v>
      </c>
      <c r="N1859">
        <v>0</v>
      </c>
      <c r="O1859">
        <v>2</v>
      </c>
      <c r="P1859">
        <v>1430000</v>
      </c>
      <c r="Q1859">
        <v>2.6563379393126389E-3</v>
      </c>
    </row>
    <row r="1860" spans="1:17" x14ac:dyDescent="0.25">
      <c r="A1860" t="str">
        <f t="shared" ca="1" si="29"/>
        <v>ANTIOQUIA;Total;CONSTRUCCIÓN</v>
      </c>
      <c r="B1860" t="str">
        <f ca="1">+IFERROR(_xlfn.XLOOKUP(C1860,DIVIPOLA!G:G,DIVIPOLA!F:F),C1860)</f>
        <v>ANTIOQUIA</v>
      </c>
      <c r="C1860" t="s">
        <v>17</v>
      </c>
      <c r="D1860" t="s">
        <v>15</v>
      </c>
      <c r="E1860" t="s">
        <v>350</v>
      </c>
      <c r="F1860">
        <v>136</v>
      </c>
      <c r="G1860">
        <v>21.25</v>
      </c>
      <c r="H1860">
        <v>9</v>
      </c>
      <c r="I1860">
        <v>20</v>
      </c>
      <c r="J1860">
        <v>3528</v>
      </c>
      <c r="K1860">
        <v>2653</v>
      </c>
      <c r="L1860">
        <v>1601</v>
      </c>
      <c r="M1860">
        <v>574</v>
      </c>
      <c r="N1860">
        <v>6834</v>
      </c>
      <c r="O1860">
        <v>2066</v>
      </c>
      <c r="P1860">
        <v>5468363875</v>
      </c>
      <c r="Q1860">
        <v>31.786193243791679</v>
      </c>
    </row>
    <row r="1861" spans="1:17" x14ac:dyDescent="0.25">
      <c r="A1861" t="str">
        <f t="shared" ca="1" si="29"/>
        <v>ARAUCA;Total;CONSTRUCCIÓN</v>
      </c>
      <c r="B1861" t="str">
        <f ca="1">+IFERROR(_xlfn.XLOOKUP(C1861,DIVIPOLA!G:G,DIVIPOLA!F:F),C1861)</f>
        <v>ARAUCA</v>
      </c>
      <c r="C1861" t="s">
        <v>18</v>
      </c>
      <c r="D1861" t="s">
        <v>15</v>
      </c>
      <c r="E1861" t="s">
        <v>350</v>
      </c>
      <c r="F1861">
        <v>2</v>
      </c>
      <c r="G1861">
        <v>0.3125</v>
      </c>
      <c r="H1861">
        <v>2</v>
      </c>
      <c r="I1861">
        <v>0</v>
      </c>
      <c r="J1861">
        <v>2</v>
      </c>
      <c r="K1861">
        <v>0</v>
      </c>
      <c r="L1861">
        <v>2</v>
      </c>
      <c r="M1861">
        <v>2</v>
      </c>
      <c r="N1861">
        <v>0</v>
      </c>
      <c r="O1861">
        <v>0</v>
      </c>
      <c r="P1861">
        <v>2990000</v>
      </c>
      <c r="Q1861">
        <v>1.7380101246268501E-2</v>
      </c>
    </row>
    <row r="1862" spans="1:17" x14ac:dyDescent="0.25">
      <c r="A1862" t="str">
        <f t="shared" ca="1" si="29"/>
        <v>SAN_ANDRÉS_PROVIDENCIA_Y_SANTA_CATALINA;Total;CONSTRUCCIÓN</v>
      </c>
      <c r="B1862" t="str">
        <f ca="1">+IFERROR(_xlfn.XLOOKUP(C1862,DIVIPOLA!G:G,DIVIPOLA!F:F),C1862)</f>
        <v>SAN_ANDRÉS_PROVIDENCIA_Y_SANTA_CATALINA</v>
      </c>
      <c r="C1862" t="s">
        <v>1189</v>
      </c>
      <c r="D1862" t="s">
        <v>15</v>
      </c>
      <c r="E1862" t="s">
        <v>350</v>
      </c>
      <c r="F1862">
        <v>1</v>
      </c>
      <c r="G1862">
        <v>0.15625</v>
      </c>
      <c r="H1862">
        <v>0</v>
      </c>
      <c r="I1862">
        <v>0</v>
      </c>
      <c r="J1862">
        <v>1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390000</v>
      </c>
      <c r="Q1862">
        <v>2.266969727774151E-3</v>
      </c>
    </row>
    <row r="1863" spans="1:17" x14ac:dyDescent="0.25">
      <c r="A1863" t="str">
        <f t="shared" ca="1" si="29"/>
        <v>ATLÁNTICO;Total;CONSTRUCCIÓN</v>
      </c>
      <c r="B1863" t="str">
        <f ca="1">+IFERROR(_xlfn.XLOOKUP(C1863,DIVIPOLA!G:G,DIVIPOLA!F:F),C1863)</f>
        <v>ATLÁNTICO</v>
      </c>
      <c r="C1863" t="s">
        <v>19</v>
      </c>
      <c r="D1863" t="s">
        <v>15</v>
      </c>
      <c r="E1863" t="s">
        <v>350</v>
      </c>
      <c r="F1863">
        <v>25</v>
      </c>
      <c r="G1863">
        <v>3.90625</v>
      </c>
      <c r="H1863">
        <v>0</v>
      </c>
      <c r="I1863">
        <v>1</v>
      </c>
      <c r="J1863">
        <v>275</v>
      </c>
      <c r="K1863">
        <v>88</v>
      </c>
      <c r="L1863">
        <v>90</v>
      </c>
      <c r="M1863">
        <v>55</v>
      </c>
      <c r="N1863">
        <v>161</v>
      </c>
      <c r="O1863">
        <v>115</v>
      </c>
      <c r="P1863">
        <v>272204400</v>
      </c>
      <c r="Q1863">
        <v>1.582254191197247</v>
      </c>
    </row>
    <row r="1864" spans="1:17" x14ac:dyDescent="0.25">
      <c r="A1864" t="str">
        <f t="shared" ca="1" si="29"/>
        <v>BOGOTÁ;Total;CONSTRUCCIÓN</v>
      </c>
      <c r="B1864" t="str">
        <f ca="1">+IFERROR(_xlfn.XLOOKUP(C1864,DIVIPOLA!G:G,DIVIPOLA!F:F),C1864)</f>
        <v>BOGOTÁ</v>
      </c>
      <c r="C1864" t="s">
        <v>1146</v>
      </c>
      <c r="D1864" t="s">
        <v>15</v>
      </c>
      <c r="E1864" t="s">
        <v>350</v>
      </c>
      <c r="F1864">
        <v>190</v>
      </c>
      <c r="G1864">
        <v>29.6875</v>
      </c>
      <c r="H1864">
        <v>35</v>
      </c>
      <c r="I1864">
        <v>15</v>
      </c>
      <c r="J1864">
        <v>5508</v>
      </c>
      <c r="K1864">
        <v>2753</v>
      </c>
      <c r="L1864">
        <v>2188</v>
      </c>
      <c r="M1864">
        <v>648</v>
      </c>
      <c r="N1864">
        <v>7327</v>
      </c>
      <c r="O1864">
        <v>2586</v>
      </c>
      <c r="P1864">
        <v>6817552625</v>
      </c>
      <c r="Q1864">
        <v>39.628680559954368</v>
      </c>
    </row>
    <row r="1865" spans="1:17" x14ac:dyDescent="0.25">
      <c r="A1865" t="str">
        <f t="shared" ca="1" si="29"/>
        <v>BOLÍVAR;Total;CONSTRUCCIÓN</v>
      </c>
      <c r="B1865" t="str">
        <f ca="1">+IFERROR(_xlfn.XLOOKUP(C1865,DIVIPOLA!G:G,DIVIPOLA!F:F),C1865)</f>
        <v>BOLÍVAR</v>
      </c>
      <c r="C1865" t="s">
        <v>21</v>
      </c>
      <c r="D1865" t="s">
        <v>15</v>
      </c>
      <c r="E1865" t="s">
        <v>350</v>
      </c>
      <c r="F1865">
        <v>8</v>
      </c>
      <c r="G1865">
        <v>1.25</v>
      </c>
      <c r="H1865">
        <v>0</v>
      </c>
      <c r="I1865">
        <v>0</v>
      </c>
      <c r="J1865">
        <v>309</v>
      </c>
      <c r="K1865">
        <v>265</v>
      </c>
      <c r="L1865">
        <v>206</v>
      </c>
      <c r="M1865">
        <v>283</v>
      </c>
      <c r="N1865">
        <v>1056</v>
      </c>
      <c r="O1865">
        <v>409</v>
      </c>
      <c r="P1865">
        <v>774960225</v>
      </c>
      <c r="Q1865">
        <v>4.5046445392411423</v>
      </c>
    </row>
    <row r="1866" spans="1:17" x14ac:dyDescent="0.25">
      <c r="A1866" t="str">
        <f t="shared" ca="1" si="29"/>
        <v>BOYACÁ;Total;CONSTRUCCIÓN</v>
      </c>
      <c r="B1866" t="str">
        <f ca="1">+IFERROR(_xlfn.XLOOKUP(C1866,DIVIPOLA!G:G,DIVIPOLA!F:F),C1866)</f>
        <v>BOYACÁ</v>
      </c>
      <c r="C1866" t="s">
        <v>22</v>
      </c>
      <c r="D1866" t="s">
        <v>15</v>
      </c>
      <c r="E1866" t="s">
        <v>350</v>
      </c>
      <c r="F1866">
        <v>11</v>
      </c>
      <c r="G1866">
        <v>1.71875</v>
      </c>
      <c r="H1866">
        <v>0</v>
      </c>
      <c r="I1866">
        <v>0</v>
      </c>
      <c r="J1866">
        <v>44</v>
      </c>
      <c r="K1866">
        <v>40</v>
      </c>
      <c r="L1866">
        <v>6</v>
      </c>
      <c r="M1866">
        <v>2</v>
      </c>
      <c r="N1866">
        <v>18</v>
      </c>
      <c r="O1866">
        <v>12</v>
      </c>
      <c r="P1866">
        <v>47987875</v>
      </c>
      <c r="Q1866">
        <v>0.27894117929541029</v>
      </c>
    </row>
    <row r="1867" spans="1:17" x14ac:dyDescent="0.25">
      <c r="A1867" t="str">
        <f t="shared" ca="1" si="29"/>
        <v>CALDAS;Total;CONSTRUCCIÓN</v>
      </c>
      <c r="B1867" t="str">
        <f ca="1">+IFERROR(_xlfn.XLOOKUP(C1867,DIVIPOLA!G:G,DIVIPOLA!F:F),C1867)</f>
        <v>CALDAS</v>
      </c>
      <c r="C1867" t="s">
        <v>23</v>
      </c>
      <c r="D1867" t="s">
        <v>15</v>
      </c>
      <c r="E1867" t="s">
        <v>350</v>
      </c>
      <c r="F1867">
        <v>17</v>
      </c>
      <c r="G1867">
        <v>2.65625</v>
      </c>
      <c r="H1867">
        <v>0</v>
      </c>
      <c r="I1867">
        <v>0</v>
      </c>
      <c r="J1867">
        <v>19</v>
      </c>
      <c r="K1867">
        <v>17</v>
      </c>
      <c r="L1867">
        <v>32</v>
      </c>
      <c r="M1867">
        <v>10</v>
      </c>
      <c r="N1867">
        <v>77</v>
      </c>
      <c r="O1867">
        <v>25</v>
      </c>
      <c r="P1867">
        <v>51795250</v>
      </c>
      <c r="Q1867">
        <v>0.30107247126280551</v>
      </c>
    </row>
    <row r="1868" spans="1:17" x14ac:dyDescent="0.25">
      <c r="A1868" t="str">
        <f t="shared" ca="1" si="29"/>
        <v>CAQUETÁ;Total;CONSTRUCCIÓN</v>
      </c>
      <c r="B1868" t="str">
        <f ca="1">+IFERROR(_xlfn.XLOOKUP(C1868,DIVIPOLA!G:G,DIVIPOLA!F:F),C1868)</f>
        <v>CAQUETÁ</v>
      </c>
      <c r="C1868" t="s">
        <v>24</v>
      </c>
      <c r="D1868" t="s">
        <v>15</v>
      </c>
      <c r="E1868" t="s">
        <v>350</v>
      </c>
      <c r="F1868">
        <v>1</v>
      </c>
      <c r="G1868">
        <v>0.15625</v>
      </c>
      <c r="H1868">
        <v>0</v>
      </c>
      <c r="I1868">
        <v>0</v>
      </c>
      <c r="J1868">
        <v>0</v>
      </c>
      <c r="K1868">
        <v>0</v>
      </c>
      <c r="L1868">
        <v>1</v>
      </c>
      <c r="M1868">
        <v>0</v>
      </c>
      <c r="N1868">
        <v>0</v>
      </c>
      <c r="O1868">
        <v>0</v>
      </c>
      <c r="P1868">
        <v>284700</v>
      </c>
      <c r="Q1868">
        <v>1.654887901275131E-3</v>
      </c>
    </row>
    <row r="1869" spans="1:17" x14ac:dyDescent="0.25">
      <c r="A1869" t="str">
        <f t="shared" ca="1" si="29"/>
        <v>CASANARE;Total;CONSTRUCCIÓN</v>
      </c>
      <c r="B1869" t="str">
        <f ca="1">+IFERROR(_xlfn.XLOOKUP(C1869,DIVIPOLA!G:G,DIVIPOLA!F:F),C1869)</f>
        <v>CASANARE</v>
      </c>
      <c r="C1869" t="s">
        <v>25</v>
      </c>
      <c r="D1869" t="s">
        <v>15</v>
      </c>
      <c r="E1869" t="s">
        <v>350</v>
      </c>
      <c r="F1869">
        <v>4</v>
      </c>
      <c r="G1869">
        <v>0.625</v>
      </c>
      <c r="H1869">
        <v>3</v>
      </c>
      <c r="I1869">
        <v>0</v>
      </c>
      <c r="J1869">
        <v>19</v>
      </c>
      <c r="K1869">
        <v>5</v>
      </c>
      <c r="L1869">
        <v>9</v>
      </c>
      <c r="M1869">
        <v>0</v>
      </c>
      <c r="N1869">
        <v>8</v>
      </c>
      <c r="O1869">
        <v>2</v>
      </c>
      <c r="P1869">
        <v>16048500</v>
      </c>
      <c r="Q1869">
        <v>9.3285804297906352E-2</v>
      </c>
    </row>
    <row r="1870" spans="1:17" x14ac:dyDescent="0.25">
      <c r="A1870" t="str">
        <f t="shared" ca="1" si="29"/>
        <v>CAUCA;Total;CONSTRUCCIÓN</v>
      </c>
      <c r="B1870" t="str">
        <f ca="1">+IFERROR(_xlfn.XLOOKUP(C1870,DIVIPOLA!G:G,DIVIPOLA!F:F),C1870)</f>
        <v>CAUCA</v>
      </c>
      <c r="C1870" t="s">
        <v>26</v>
      </c>
      <c r="D1870" t="s">
        <v>15</v>
      </c>
      <c r="E1870" t="s">
        <v>350</v>
      </c>
      <c r="F1870">
        <v>2</v>
      </c>
      <c r="G1870">
        <v>0.3125</v>
      </c>
      <c r="H1870">
        <v>0</v>
      </c>
      <c r="I1870">
        <v>0</v>
      </c>
      <c r="J1870">
        <v>76</v>
      </c>
      <c r="K1870">
        <v>58</v>
      </c>
      <c r="L1870">
        <v>23</v>
      </c>
      <c r="M1870">
        <v>17</v>
      </c>
      <c r="N1870">
        <v>337</v>
      </c>
      <c r="O1870">
        <v>63</v>
      </c>
      <c r="P1870">
        <v>158600000</v>
      </c>
      <c r="Q1870">
        <v>0.9219010226281551</v>
      </c>
    </row>
    <row r="1871" spans="1:17" x14ac:dyDescent="0.25">
      <c r="A1871" t="str">
        <f t="shared" ca="1" si="29"/>
        <v>CESAR;Total;CONSTRUCCIÓN</v>
      </c>
      <c r="B1871" t="str">
        <f ca="1">+IFERROR(_xlfn.XLOOKUP(C1871,DIVIPOLA!G:G,DIVIPOLA!F:F),C1871)</f>
        <v>CESAR</v>
      </c>
      <c r="C1871" t="s">
        <v>27</v>
      </c>
      <c r="D1871" t="s">
        <v>15</v>
      </c>
      <c r="E1871" t="s">
        <v>350</v>
      </c>
      <c r="F1871">
        <v>3</v>
      </c>
      <c r="G1871">
        <v>0.46875</v>
      </c>
      <c r="H1871">
        <v>0</v>
      </c>
      <c r="I1871">
        <v>0</v>
      </c>
      <c r="J1871">
        <v>2</v>
      </c>
      <c r="K1871">
        <v>1</v>
      </c>
      <c r="L1871">
        <v>0</v>
      </c>
      <c r="M1871">
        <v>0</v>
      </c>
      <c r="N1871">
        <v>0</v>
      </c>
      <c r="O1871">
        <v>3</v>
      </c>
      <c r="P1871">
        <v>2275000</v>
      </c>
      <c r="Q1871">
        <v>1.322399007868255E-2</v>
      </c>
    </row>
    <row r="1872" spans="1:17" x14ac:dyDescent="0.25">
      <c r="A1872" t="str">
        <f t="shared" ca="1" si="29"/>
        <v>CUNDINAMARCA;Total;CONSTRUCCIÓN</v>
      </c>
      <c r="B1872" t="str">
        <f ca="1">+IFERROR(_xlfn.XLOOKUP(C1872,DIVIPOLA!G:G,DIVIPOLA!F:F),C1872)</f>
        <v>CUNDINAMARCA</v>
      </c>
      <c r="C1872" t="s">
        <v>29</v>
      </c>
      <c r="D1872" t="s">
        <v>15</v>
      </c>
      <c r="E1872" t="s">
        <v>350</v>
      </c>
      <c r="F1872">
        <v>25</v>
      </c>
      <c r="G1872">
        <v>3.90625</v>
      </c>
      <c r="H1872">
        <v>3</v>
      </c>
      <c r="I1872">
        <v>0</v>
      </c>
      <c r="J1872">
        <v>275</v>
      </c>
      <c r="K1872">
        <v>79</v>
      </c>
      <c r="L1872">
        <v>119</v>
      </c>
      <c r="M1872">
        <v>22</v>
      </c>
      <c r="N1872">
        <v>473</v>
      </c>
      <c r="O1872">
        <v>68</v>
      </c>
      <c r="P1872">
        <v>306581925</v>
      </c>
      <c r="Q1872">
        <v>1.7820819052762189</v>
      </c>
    </row>
    <row r="1873" spans="1:17" x14ac:dyDescent="0.25">
      <c r="A1873" t="str">
        <f t="shared" ca="1" si="29"/>
        <v>CÓRDOBA;Total;CONSTRUCCIÓN</v>
      </c>
      <c r="B1873" t="str">
        <f ca="1">+IFERROR(_xlfn.XLOOKUP(C1873,DIVIPOLA!G:G,DIVIPOLA!F:F),C1873)</f>
        <v>CÓRDOBA</v>
      </c>
      <c r="C1873" t="s">
        <v>30</v>
      </c>
      <c r="D1873" t="s">
        <v>15</v>
      </c>
      <c r="E1873" t="s">
        <v>350</v>
      </c>
      <c r="F1873">
        <v>5</v>
      </c>
      <c r="G1873">
        <v>0.78125</v>
      </c>
      <c r="H1873">
        <v>0</v>
      </c>
      <c r="I1873">
        <v>0</v>
      </c>
      <c r="J1873">
        <v>51</v>
      </c>
      <c r="K1873">
        <v>33</v>
      </c>
      <c r="L1873">
        <v>11</v>
      </c>
      <c r="M1873">
        <v>13</v>
      </c>
      <c r="N1873">
        <v>55</v>
      </c>
      <c r="O1873">
        <v>40</v>
      </c>
      <c r="P1873">
        <v>69310150</v>
      </c>
      <c r="Q1873">
        <v>0.40288208173714263</v>
      </c>
    </row>
    <row r="1874" spans="1:17" x14ac:dyDescent="0.25">
      <c r="A1874" t="str">
        <f t="shared" ca="1" si="29"/>
        <v>HUILA;Total;CONSTRUCCIÓN</v>
      </c>
      <c r="B1874" t="str">
        <f ca="1">+IFERROR(_xlfn.XLOOKUP(C1874,DIVIPOLA!G:G,DIVIPOLA!F:F),C1874)</f>
        <v>HUILA</v>
      </c>
      <c r="C1874" t="s">
        <v>32</v>
      </c>
      <c r="D1874" t="s">
        <v>15</v>
      </c>
      <c r="E1874" t="s">
        <v>350</v>
      </c>
      <c r="F1874">
        <v>14</v>
      </c>
      <c r="G1874">
        <v>2.1875</v>
      </c>
      <c r="H1874">
        <v>0</v>
      </c>
      <c r="I1874">
        <v>1</v>
      </c>
      <c r="J1874">
        <v>127</v>
      </c>
      <c r="K1874">
        <v>78</v>
      </c>
      <c r="L1874">
        <v>56</v>
      </c>
      <c r="M1874">
        <v>9</v>
      </c>
      <c r="N1874">
        <v>86</v>
      </c>
      <c r="O1874">
        <v>41</v>
      </c>
      <c r="P1874">
        <v>144490125</v>
      </c>
      <c r="Q1874">
        <v>0.83988394701872604</v>
      </c>
    </row>
    <row r="1875" spans="1:17" x14ac:dyDescent="0.25">
      <c r="A1875" t="str">
        <f t="shared" ca="1" si="29"/>
        <v>MAGDALENA;Total;CONSTRUCCIÓN</v>
      </c>
      <c r="B1875" t="str">
        <f ca="1">+IFERROR(_xlfn.XLOOKUP(C1875,DIVIPOLA!G:G,DIVIPOLA!F:F),C1875)</f>
        <v>MAGDALENA</v>
      </c>
      <c r="C1875" t="s">
        <v>33</v>
      </c>
      <c r="D1875" t="s">
        <v>15</v>
      </c>
      <c r="E1875" t="s">
        <v>350</v>
      </c>
      <c r="F1875">
        <v>8</v>
      </c>
      <c r="G1875">
        <v>1.25</v>
      </c>
      <c r="H1875">
        <v>0</v>
      </c>
      <c r="I1875">
        <v>0</v>
      </c>
      <c r="J1875">
        <v>76</v>
      </c>
      <c r="K1875">
        <v>110</v>
      </c>
      <c r="L1875">
        <v>10</v>
      </c>
      <c r="M1875">
        <v>10</v>
      </c>
      <c r="N1875">
        <v>376</v>
      </c>
      <c r="O1875">
        <v>97</v>
      </c>
      <c r="P1875">
        <v>202433400</v>
      </c>
      <c r="Q1875">
        <v>1.1766933068984511</v>
      </c>
    </row>
    <row r="1876" spans="1:17" x14ac:dyDescent="0.25">
      <c r="A1876" t="str">
        <f t="shared" ca="1" si="29"/>
        <v>META;Total;CONSTRUCCIÓN</v>
      </c>
      <c r="B1876" t="str">
        <f ca="1">+IFERROR(_xlfn.XLOOKUP(C1876,DIVIPOLA!G:G,DIVIPOLA!F:F),C1876)</f>
        <v>META</v>
      </c>
      <c r="C1876" t="s">
        <v>34</v>
      </c>
      <c r="D1876" t="s">
        <v>15</v>
      </c>
      <c r="E1876" t="s">
        <v>350</v>
      </c>
      <c r="F1876">
        <v>18</v>
      </c>
      <c r="G1876">
        <v>2.8125</v>
      </c>
      <c r="H1876">
        <v>3</v>
      </c>
      <c r="I1876">
        <v>0</v>
      </c>
      <c r="J1876">
        <v>89</v>
      </c>
      <c r="K1876">
        <v>53</v>
      </c>
      <c r="L1876">
        <v>77</v>
      </c>
      <c r="M1876">
        <v>10</v>
      </c>
      <c r="N1876">
        <v>269</v>
      </c>
      <c r="O1876">
        <v>53</v>
      </c>
      <c r="P1876">
        <v>159075150</v>
      </c>
      <c r="Q1876">
        <v>0.92466294741315991</v>
      </c>
    </row>
    <row r="1877" spans="1:17" x14ac:dyDescent="0.25">
      <c r="A1877" t="str">
        <f t="shared" ca="1" si="29"/>
        <v>NARIÑO;Total;CONSTRUCCIÓN</v>
      </c>
      <c r="B1877" t="str">
        <f ca="1">+IFERROR(_xlfn.XLOOKUP(C1877,DIVIPOLA!G:G,DIVIPOLA!F:F),C1877)</f>
        <v>NARIÑO</v>
      </c>
      <c r="C1877" t="s">
        <v>35</v>
      </c>
      <c r="D1877" t="s">
        <v>15</v>
      </c>
      <c r="E1877" t="s">
        <v>350</v>
      </c>
      <c r="F1877">
        <v>9</v>
      </c>
      <c r="G1877">
        <v>1.40625</v>
      </c>
      <c r="H1877">
        <v>0</v>
      </c>
      <c r="I1877">
        <v>0</v>
      </c>
      <c r="J1877">
        <v>2</v>
      </c>
      <c r="K1877">
        <v>21</v>
      </c>
      <c r="L1877">
        <v>34</v>
      </c>
      <c r="M1877">
        <v>8</v>
      </c>
      <c r="N1877">
        <v>24</v>
      </c>
      <c r="O1877">
        <v>33</v>
      </c>
      <c r="P1877">
        <v>40602575</v>
      </c>
      <c r="Q1877">
        <v>0.23601232921712709</v>
      </c>
    </row>
    <row r="1878" spans="1:17" x14ac:dyDescent="0.25">
      <c r="A1878" t="str">
        <f t="shared" ca="1" si="29"/>
        <v>NORTE_DE_SANTANDER;Total;CONSTRUCCIÓN</v>
      </c>
      <c r="B1878" t="str">
        <f ca="1">+IFERROR(_xlfn.XLOOKUP(C1878,DIVIPOLA!G:G,DIVIPOLA!F:F),C1878)</f>
        <v>NORTE_DE_SANTANDER</v>
      </c>
      <c r="C1878" t="s">
        <v>1186</v>
      </c>
      <c r="D1878" t="s">
        <v>15</v>
      </c>
      <c r="E1878" t="s">
        <v>350</v>
      </c>
      <c r="F1878">
        <v>20</v>
      </c>
      <c r="G1878">
        <v>3.125</v>
      </c>
      <c r="H1878">
        <v>0</v>
      </c>
      <c r="I1878">
        <v>4</v>
      </c>
      <c r="J1878">
        <v>111</v>
      </c>
      <c r="K1878">
        <v>101</v>
      </c>
      <c r="L1878">
        <v>66</v>
      </c>
      <c r="M1878">
        <v>56</v>
      </c>
      <c r="N1878">
        <v>132</v>
      </c>
      <c r="O1878">
        <v>64</v>
      </c>
      <c r="P1878">
        <v>185752450</v>
      </c>
      <c r="Q1878">
        <v>1.079731233358671</v>
      </c>
    </row>
    <row r="1879" spans="1:17" x14ac:dyDescent="0.25">
      <c r="A1879" t="str">
        <f t="shared" ca="1" si="29"/>
        <v>PUTUMAYO;Total;CONSTRUCCIÓN</v>
      </c>
      <c r="B1879" t="str">
        <f ca="1">+IFERROR(_xlfn.XLOOKUP(C1879,DIVIPOLA!G:G,DIVIPOLA!F:F),C1879)</f>
        <v>PUTUMAYO</v>
      </c>
      <c r="C1879" t="s">
        <v>36</v>
      </c>
      <c r="D1879" t="s">
        <v>15</v>
      </c>
      <c r="E1879" t="s">
        <v>350</v>
      </c>
      <c r="F1879">
        <v>2</v>
      </c>
      <c r="G1879">
        <v>0.3125</v>
      </c>
      <c r="H1879">
        <v>0</v>
      </c>
      <c r="I1879">
        <v>0</v>
      </c>
      <c r="J1879">
        <v>0</v>
      </c>
      <c r="K1879">
        <v>0</v>
      </c>
      <c r="L1879">
        <v>1</v>
      </c>
      <c r="M1879">
        <v>0</v>
      </c>
      <c r="N1879">
        <v>3</v>
      </c>
      <c r="O1879">
        <v>2</v>
      </c>
      <c r="P1879">
        <v>1495000</v>
      </c>
      <c r="Q1879">
        <v>8.6900506231342486E-3</v>
      </c>
    </row>
    <row r="1880" spans="1:17" x14ac:dyDescent="0.25">
      <c r="A1880" t="str">
        <f t="shared" ca="1" si="29"/>
        <v>QUINDÍO;Total;CONSTRUCCIÓN</v>
      </c>
      <c r="B1880" t="str">
        <f ca="1">+IFERROR(_xlfn.XLOOKUP(C1880,DIVIPOLA!G:G,DIVIPOLA!F:F),C1880)</f>
        <v>QUINDÍO</v>
      </c>
      <c r="C1880" t="s">
        <v>37</v>
      </c>
      <c r="D1880" t="s">
        <v>15</v>
      </c>
      <c r="E1880" t="s">
        <v>350</v>
      </c>
      <c r="F1880">
        <v>8</v>
      </c>
      <c r="G1880">
        <v>1.25</v>
      </c>
      <c r="H1880">
        <v>0</v>
      </c>
      <c r="I1880">
        <v>0</v>
      </c>
      <c r="J1880">
        <v>65</v>
      </c>
      <c r="K1880">
        <v>22</v>
      </c>
      <c r="L1880">
        <v>31</v>
      </c>
      <c r="M1880">
        <v>5</v>
      </c>
      <c r="N1880">
        <v>66</v>
      </c>
      <c r="O1880">
        <v>10</v>
      </c>
      <c r="P1880">
        <v>64531675</v>
      </c>
      <c r="Q1880">
        <v>0.37510603514758978</v>
      </c>
    </row>
    <row r="1881" spans="1:17" x14ac:dyDescent="0.25">
      <c r="A1881" t="str">
        <f t="shared" ca="1" si="29"/>
        <v>RISARALDA;Total;CONSTRUCCIÓN</v>
      </c>
      <c r="B1881" t="str">
        <f ca="1">+IFERROR(_xlfn.XLOOKUP(C1881,DIVIPOLA!G:G,DIVIPOLA!F:F),C1881)</f>
        <v>RISARALDA</v>
      </c>
      <c r="C1881" t="s">
        <v>38</v>
      </c>
      <c r="D1881" t="s">
        <v>15</v>
      </c>
      <c r="E1881" t="s">
        <v>350</v>
      </c>
      <c r="F1881">
        <v>19</v>
      </c>
      <c r="G1881">
        <v>2.96875</v>
      </c>
      <c r="H1881">
        <v>0</v>
      </c>
      <c r="I1881">
        <v>0</v>
      </c>
      <c r="J1881">
        <v>136</v>
      </c>
      <c r="K1881">
        <v>49</v>
      </c>
      <c r="L1881">
        <v>97</v>
      </c>
      <c r="M1881">
        <v>10</v>
      </c>
      <c r="N1881">
        <v>266</v>
      </c>
      <c r="O1881">
        <v>56</v>
      </c>
      <c r="P1881">
        <v>178370725</v>
      </c>
      <c r="Q1881">
        <v>1.036823163836226</v>
      </c>
    </row>
    <row r="1882" spans="1:17" x14ac:dyDescent="0.25">
      <c r="A1882" t="str">
        <f t="shared" ca="1" si="29"/>
        <v>SANTANDER;Total;CONSTRUCCIÓN</v>
      </c>
      <c r="B1882" t="str">
        <f ca="1">+IFERROR(_xlfn.XLOOKUP(C1882,DIVIPOLA!G:G,DIVIPOLA!F:F),C1882)</f>
        <v>SANTANDER</v>
      </c>
      <c r="C1882" t="s">
        <v>39</v>
      </c>
      <c r="D1882" t="s">
        <v>15</v>
      </c>
      <c r="E1882" t="s">
        <v>350</v>
      </c>
      <c r="F1882">
        <v>33</v>
      </c>
      <c r="G1882">
        <v>5.15625</v>
      </c>
      <c r="H1882">
        <v>0</v>
      </c>
      <c r="I1882">
        <v>0</v>
      </c>
      <c r="J1882">
        <v>731</v>
      </c>
      <c r="K1882">
        <v>452</v>
      </c>
      <c r="L1882">
        <v>242</v>
      </c>
      <c r="M1882">
        <v>43</v>
      </c>
      <c r="N1882">
        <v>517</v>
      </c>
      <c r="O1882">
        <v>136</v>
      </c>
      <c r="P1882">
        <v>756931825</v>
      </c>
      <c r="Q1882">
        <v>4.3998500852919022</v>
      </c>
    </row>
    <row r="1883" spans="1:17" x14ac:dyDescent="0.25">
      <c r="A1883" t="str">
        <f t="shared" ca="1" si="29"/>
        <v>SUCRE;Total;CONSTRUCCIÓN</v>
      </c>
      <c r="B1883" t="str">
        <f ca="1">+IFERROR(_xlfn.XLOOKUP(C1883,DIVIPOLA!G:G,DIVIPOLA!F:F),C1883)</f>
        <v>SUCRE</v>
      </c>
      <c r="C1883" t="s">
        <v>40</v>
      </c>
      <c r="D1883" t="s">
        <v>15</v>
      </c>
      <c r="E1883" t="s">
        <v>350</v>
      </c>
      <c r="F1883">
        <v>1</v>
      </c>
      <c r="G1883">
        <v>0.15625</v>
      </c>
      <c r="H1883">
        <v>0</v>
      </c>
      <c r="I1883">
        <v>0</v>
      </c>
      <c r="J1883">
        <v>7</v>
      </c>
      <c r="K1883">
        <v>3</v>
      </c>
      <c r="L1883">
        <v>2</v>
      </c>
      <c r="M1883">
        <v>0</v>
      </c>
      <c r="N1883">
        <v>23</v>
      </c>
      <c r="O1883">
        <v>8</v>
      </c>
      <c r="P1883">
        <v>12172875</v>
      </c>
      <c r="Q1883">
        <v>7.0757792628150712E-2</v>
      </c>
    </row>
    <row r="1884" spans="1:17" x14ac:dyDescent="0.25">
      <c r="A1884" t="str">
        <f t="shared" ca="1" si="29"/>
        <v>TOLIMA;Total;CONSTRUCCIÓN</v>
      </c>
      <c r="B1884" t="str">
        <f ca="1">+IFERROR(_xlfn.XLOOKUP(C1884,DIVIPOLA!G:G,DIVIPOLA!F:F),C1884)</f>
        <v>TOLIMA</v>
      </c>
      <c r="C1884" t="s">
        <v>41</v>
      </c>
      <c r="D1884" t="s">
        <v>15</v>
      </c>
      <c r="E1884" t="s">
        <v>350</v>
      </c>
      <c r="F1884">
        <v>24</v>
      </c>
      <c r="G1884">
        <v>3.75</v>
      </c>
      <c r="H1884">
        <v>3</v>
      </c>
      <c r="I1884">
        <v>0</v>
      </c>
      <c r="J1884">
        <v>81</v>
      </c>
      <c r="K1884">
        <v>35</v>
      </c>
      <c r="L1884">
        <v>55</v>
      </c>
      <c r="M1884">
        <v>4</v>
      </c>
      <c r="N1884">
        <v>160</v>
      </c>
      <c r="O1884">
        <v>37</v>
      </c>
      <c r="P1884">
        <v>111969000</v>
      </c>
      <c r="Q1884">
        <v>0.65084700884395896</v>
      </c>
    </row>
    <row r="1885" spans="1:17" x14ac:dyDescent="0.25">
      <c r="A1885" t="str">
        <f t="shared" ca="1" si="29"/>
        <v>VALLE_DEL_CAUCA;Total;CONSTRUCCIÓN</v>
      </c>
      <c r="B1885" t="str">
        <f ca="1">+IFERROR(_xlfn.XLOOKUP(C1885,DIVIPOLA!G:G,DIVIPOLA!F:F),C1885)</f>
        <v>VALLE_DEL_CAUCA</v>
      </c>
      <c r="C1885" t="s">
        <v>1190</v>
      </c>
      <c r="D1885" t="s">
        <v>15</v>
      </c>
      <c r="E1885" t="s">
        <v>350</v>
      </c>
      <c r="F1885">
        <v>54</v>
      </c>
      <c r="G1885">
        <v>8.4375</v>
      </c>
      <c r="H1885">
        <v>0</v>
      </c>
      <c r="I1885">
        <v>0</v>
      </c>
      <c r="J1885">
        <v>634</v>
      </c>
      <c r="K1885">
        <v>277</v>
      </c>
      <c r="L1885">
        <v>1330</v>
      </c>
      <c r="M1885">
        <v>158</v>
      </c>
      <c r="N1885">
        <v>2288</v>
      </c>
      <c r="O1885">
        <v>304</v>
      </c>
      <c r="P1885">
        <v>1356412850</v>
      </c>
      <c r="Q1885">
        <v>7.8844791520868238</v>
      </c>
    </row>
    <row r="1886" spans="1:17" x14ac:dyDescent="0.25">
      <c r="A1886" t="str">
        <f t="shared" ca="1" si="29"/>
        <v>ANTIOQUIA;Total;DISTRIBUCIÓN DE AGUA; EVACUACIÓN Y TRATAMIENTO DE AGUAS RESIDUALES, GESTIÓN DE DESECHOS Y ACTIVIDADES DE SANEAMIENTO AMBIENTAL</v>
      </c>
      <c r="B1886" t="str">
        <f ca="1">+IFERROR(_xlfn.XLOOKUP(C1886,DIVIPOLA!G:G,DIVIPOLA!F:F),C1886)</f>
        <v>ANTIOQUIA</v>
      </c>
      <c r="C1886" t="s">
        <v>17</v>
      </c>
      <c r="D1886" t="s">
        <v>15</v>
      </c>
      <c r="E1886" t="s">
        <v>351</v>
      </c>
      <c r="F1886">
        <v>10</v>
      </c>
      <c r="G1886">
        <v>24.390243902439021</v>
      </c>
      <c r="H1886">
        <v>0</v>
      </c>
      <c r="I1886">
        <v>0</v>
      </c>
      <c r="J1886">
        <v>77</v>
      </c>
      <c r="K1886">
        <v>99</v>
      </c>
      <c r="L1886">
        <v>14</v>
      </c>
      <c r="M1886">
        <v>25</v>
      </c>
      <c r="N1886">
        <v>17</v>
      </c>
      <c r="O1886">
        <v>10</v>
      </c>
      <c r="P1886">
        <v>101563800</v>
      </c>
      <c r="Q1886">
        <v>3.858515183340713</v>
      </c>
    </row>
    <row r="1887" spans="1:17" x14ac:dyDescent="0.25">
      <c r="A1887" t="str">
        <f t="shared" ca="1" si="29"/>
        <v>ATLÁNTICO;Total;DISTRIBUCIÓN DE AGUA; EVACUACIÓN Y TRATAMIENTO DE AGUAS RESIDUALES, GESTIÓN DE DESECHOS Y ACTIVIDADES DE SANEAMIENTO AMBIENTAL</v>
      </c>
      <c r="B1887" t="str">
        <f ca="1">+IFERROR(_xlfn.XLOOKUP(C1887,DIVIPOLA!G:G,DIVIPOLA!F:F),C1887)</f>
        <v>ATLÁNTICO</v>
      </c>
      <c r="C1887" t="s">
        <v>19</v>
      </c>
      <c r="D1887" t="s">
        <v>15</v>
      </c>
      <c r="E1887" t="s">
        <v>351</v>
      </c>
      <c r="F1887">
        <v>1</v>
      </c>
      <c r="G1887">
        <v>2.4390243902439019</v>
      </c>
      <c r="H1887">
        <v>0</v>
      </c>
      <c r="I1887">
        <v>0</v>
      </c>
      <c r="J1887">
        <v>16</v>
      </c>
      <c r="K1887">
        <v>12</v>
      </c>
      <c r="L1887">
        <v>14</v>
      </c>
      <c r="M1887">
        <v>9</v>
      </c>
      <c r="N1887">
        <v>30</v>
      </c>
      <c r="O1887">
        <v>24</v>
      </c>
      <c r="P1887">
        <v>36441600</v>
      </c>
      <c r="Q1887">
        <v>1.384454568509931</v>
      </c>
    </row>
    <row r="1888" spans="1:17" x14ac:dyDescent="0.25">
      <c r="A1888" t="str">
        <f t="shared" ca="1" si="29"/>
        <v>BOGOTÁ;Total;DISTRIBUCIÓN DE AGUA; EVACUACIÓN Y TRATAMIENTO DE AGUAS RESIDUALES, GESTIÓN DE DESECHOS Y ACTIVIDADES DE SANEAMIENTO AMBIENTAL</v>
      </c>
      <c r="B1888" t="str">
        <f ca="1">+IFERROR(_xlfn.XLOOKUP(C1888,DIVIPOLA!G:G,DIVIPOLA!F:F),C1888)</f>
        <v>BOGOTÁ</v>
      </c>
      <c r="C1888" t="s">
        <v>1146</v>
      </c>
      <c r="D1888" t="s">
        <v>15</v>
      </c>
      <c r="E1888" t="s">
        <v>351</v>
      </c>
      <c r="F1888">
        <v>12</v>
      </c>
      <c r="G1888">
        <v>29.26829268292683</v>
      </c>
      <c r="H1888">
        <v>12</v>
      </c>
      <c r="I1888">
        <v>13</v>
      </c>
      <c r="J1888">
        <v>1626</v>
      </c>
      <c r="K1888">
        <v>1246</v>
      </c>
      <c r="L1888">
        <v>440</v>
      </c>
      <c r="M1888">
        <v>498</v>
      </c>
      <c r="N1888">
        <v>409</v>
      </c>
      <c r="O1888">
        <v>198</v>
      </c>
      <c r="P1888">
        <v>1780139075</v>
      </c>
      <c r="Q1888">
        <v>67.629348737892741</v>
      </c>
    </row>
    <row r="1889" spans="1:17" x14ac:dyDescent="0.25">
      <c r="A1889" t="str">
        <f t="shared" ca="1" si="29"/>
        <v>BOLÍVAR;Total;DISTRIBUCIÓN DE AGUA; EVACUACIÓN Y TRATAMIENTO DE AGUAS RESIDUALES, GESTIÓN DE DESECHOS Y ACTIVIDADES DE SANEAMIENTO AMBIENTAL</v>
      </c>
      <c r="B1889" t="str">
        <f ca="1">+IFERROR(_xlfn.XLOOKUP(C1889,DIVIPOLA!G:G,DIVIPOLA!F:F),C1889)</f>
        <v>BOLÍVAR</v>
      </c>
      <c r="C1889" t="s">
        <v>21</v>
      </c>
      <c r="D1889" t="s">
        <v>15</v>
      </c>
      <c r="E1889" t="s">
        <v>351</v>
      </c>
      <c r="F1889">
        <v>3</v>
      </c>
      <c r="G1889">
        <v>7.3170731707317067</v>
      </c>
      <c r="H1889">
        <v>0</v>
      </c>
      <c r="I1889">
        <v>0</v>
      </c>
      <c r="J1889">
        <v>45</v>
      </c>
      <c r="K1889">
        <v>13</v>
      </c>
      <c r="L1889">
        <v>0</v>
      </c>
      <c r="M1889">
        <v>0</v>
      </c>
      <c r="N1889">
        <v>51</v>
      </c>
      <c r="O1889">
        <v>5</v>
      </c>
      <c r="P1889">
        <v>36954450</v>
      </c>
      <c r="Q1889">
        <v>1.4039382773882541</v>
      </c>
    </row>
    <row r="1890" spans="1:17" x14ac:dyDescent="0.25">
      <c r="A1890" t="str">
        <f t="shared" ca="1" si="29"/>
        <v>CAQUETÁ;Total;DISTRIBUCIÓN DE AGUA; EVACUACIÓN Y TRATAMIENTO DE AGUAS RESIDUALES, GESTIÓN DE DESECHOS Y ACTIVIDADES DE SANEAMIENTO AMBIENTAL</v>
      </c>
      <c r="B1890" t="str">
        <f ca="1">+IFERROR(_xlfn.XLOOKUP(C1890,DIVIPOLA!G:G,DIVIPOLA!F:F),C1890)</f>
        <v>CAQUETÁ</v>
      </c>
      <c r="C1890" t="s">
        <v>24</v>
      </c>
      <c r="D1890" t="s">
        <v>15</v>
      </c>
      <c r="E1890" t="s">
        <v>351</v>
      </c>
      <c r="F1890">
        <v>1</v>
      </c>
      <c r="G1890">
        <v>2.4390243902439019</v>
      </c>
      <c r="H1890">
        <v>0</v>
      </c>
      <c r="I1890">
        <v>0</v>
      </c>
      <c r="J1890">
        <v>4</v>
      </c>
      <c r="K1890">
        <v>35</v>
      </c>
      <c r="L1890">
        <v>0</v>
      </c>
      <c r="M1890">
        <v>0</v>
      </c>
      <c r="N1890">
        <v>0</v>
      </c>
      <c r="O1890">
        <v>0</v>
      </c>
      <c r="P1890">
        <v>19760000</v>
      </c>
      <c r="Q1890">
        <v>0.75070310507102411</v>
      </c>
    </row>
    <row r="1891" spans="1:17" x14ac:dyDescent="0.25">
      <c r="A1891" t="str">
        <f t="shared" ca="1" si="29"/>
        <v>CUNDINAMARCA;Total;DISTRIBUCIÓN DE AGUA; EVACUACIÓN Y TRATAMIENTO DE AGUAS RESIDUALES, GESTIÓN DE DESECHOS Y ACTIVIDADES DE SANEAMIENTO AMBIENTAL</v>
      </c>
      <c r="B1891" t="str">
        <f ca="1">+IFERROR(_xlfn.XLOOKUP(C1891,DIVIPOLA!G:G,DIVIPOLA!F:F),C1891)</f>
        <v>CUNDINAMARCA</v>
      </c>
      <c r="C1891" t="s">
        <v>29</v>
      </c>
      <c r="D1891" t="s">
        <v>15</v>
      </c>
      <c r="E1891" t="s">
        <v>351</v>
      </c>
      <c r="F1891">
        <v>4</v>
      </c>
      <c r="G1891">
        <v>9.7560975609756095</v>
      </c>
      <c r="H1891">
        <v>0</v>
      </c>
      <c r="I1891">
        <v>0</v>
      </c>
      <c r="J1891">
        <v>54</v>
      </c>
      <c r="K1891">
        <v>4</v>
      </c>
      <c r="L1891">
        <v>44</v>
      </c>
      <c r="M1891">
        <v>9</v>
      </c>
      <c r="N1891">
        <v>48</v>
      </c>
      <c r="O1891">
        <v>0</v>
      </c>
      <c r="P1891">
        <v>48672650</v>
      </c>
      <c r="Q1891">
        <v>1.849124974040242</v>
      </c>
    </row>
    <row r="1892" spans="1:17" x14ac:dyDescent="0.25">
      <c r="A1892" t="str">
        <f t="shared" ca="1" si="29"/>
        <v>CÓRDOBA;Total;DISTRIBUCIÓN DE AGUA; EVACUACIÓN Y TRATAMIENTO DE AGUAS RESIDUALES, GESTIÓN DE DESECHOS Y ACTIVIDADES DE SANEAMIENTO AMBIENTAL</v>
      </c>
      <c r="B1892" t="str">
        <f ca="1">+IFERROR(_xlfn.XLOOKUP(C1892,DIVIPOLA!G:G,DIVIPOLA!F:F),C1892)</f>
        <v>CÓRDOBA</v>
      </c>
      <c r="C1892" t="s">
        <v>30</v>
      </c>
      <c r="D1892" t="s">
        <v>15</v>
      </c>
      <c r="E1892" t="s">
        <v>351</v>
      </c>
      <c r="F1892">
        <v>1</v>
      </c>
      <c r="G1892">
        <v>2.4390243902439019</v>
      </c>
      <c r="H1892">
        <v>0</v>
      </c>
      <c r="I1892">
        <v>0</v>
      </c>
      <c r="J1892">
        <v>18</v>
      </c>
      <c r="K1892">
        <v>13</v>
      </c>
      <c r="L1892">
        <v>5</v>
      </c>
      <c r="M1892">
        <v>0</v>
      </c>
      <c r="N1892">
        <v>26</v>
      </c>
      <c r="O1892">
        <v>35</v>
      </c>
      <c r="P1892">
        <v>31525000</v>
      </c>
      <c r="Q1892">
        <v>1.197667782761338</v>
      </c>
    </row>
    <row r="1893" spans="1:17" x14ac:dyDescent="0.25">
      <c r="A1893" t="str">
        <f t="shared" ca="1" si="29"/>
        <v>HUILA;Total;DISTRIBUCIÓN DE AGUA; EVACUACIÓN Y TRATAMIENTO DE AGUAS RESIDUALES, GESTIÓN DE DESECHOS Y ACTIVIDADES DE SANEAMIENTO AMBIENTAL</v>
      </c>
      <c r="B1893" t="str">
        <f ca="1">+IFERROR(_xlfn.XLOOKUP(C1893,DIVIPOLA!G:G,DIVIPOLA!F:F),C1893)</f>
        <v>HUILA</v>
      </c>
      <c r="C1893" t="s">
        <v>32</v>
      </c>
      <c r="D1893" t="s">
        <v>15</v>
      </c>
      <c r="E1893" t="s">
        <v>351</v>
      </c>
      <c r="F1893">
        <v>2</v>
      </c>
      <c r="G1893">
        <v>4.8780487804878048</v>
      </c>
      <c r="H1893">
        <v>0</v>
      </c>
      <c r="I1893">
        <v>0</v>
      </c>
      <c r="J1893">
        <v>338</v>
      </c>
      <c r="K1893">
        <v>183</v>
      </c>
      <c r="L1893">
        <v>52</v>
      </c>
      <c r="M1893">
        <v>23</v>
      </c>
      <c r="N1893">
        <v>301</v>
      </c>
      <c r="O1893">
        <v>67</v>
      </c>
      <c r="P1893">
        <v>338850525</v>
      </c>
      <c r="Q1893">
        <v>12.87328650164204</v>
      </c>
    </row>
    <row r="1894" spans="1:17" x14ac:dyDescent="0.25">
      <c r="A1894" t="str">
        <f t="shared" ca="1" si="29"/>
        <v>META;Total;DISTRIBUCIÓN DE AGUA; EVACUACIÓN Y TRATAMIENTO DE AGUAS RESIDUALES, GESTIÓN DE DESECHOS Y ACTIVIDADES DE SANEAMIENTO AMBIENTAL</v>
      </c>
      <c r="B1894" t="str">
        <f ca="1">+IFERROR(_xlfn.XLOOKUP(C1894,DIVIPOLA!G:G,DIVIPOLA!F:F),C1894)</f>
        <v>META</v>
      </c>
      <c r="C1894" t="s">
        <v>34</v>
      </c>
      <c r="D1894" t="s">
        <v>15</v>
      </c>
      <c r="E1894" t="s">
        <v>351</v>
      </c>
      <c r="F1894">
        <v>2</v>
      </c>
      <c r="G1894">
        <v>4.8780487804878048</v>
      </c>
      <c r="H1894">
        <v>0</v>
      </c>
      <c r="I1894">
        <v>0</v>
      </c>
      <c r="J1894">
        <v>243</v>
      </c>
      <c r="K1894">
        <v>177</v>
      </c>
      <c r="L1894">
        <v>0</v>
      </c>
      <c r="M1894">
        <v>0</v>
      </c>
      <c r="N1894">
        <v>0</v>
      </c>
      <c r="O1894">
        <v>0</v>
      </c>
      <c r="P1894">
        <v>192206950</v>
      </c>
      <c r="Q1894">
        <v>7.3021434302242447</v>
      </c>
    </row>
    <row r="1895" spans="1:17" x14ac:dyDescent="0.25">
      <c r="A1895" t="str">
        <f t="shared" ca="1" si="29"/>
        <v>NARIÑO;Total;DISTRIBUCIÓN DE AGUA; EVACUACIÓN Y TRATAMIENTO DE AGUAS RESIDUALES, GESTIÓN DE DESECHOS Y ACTIVIDADES DE SANEAMIENTO AMBIENTAL</v>
      </c>
      <c r="B1895" t="str">
        <f ca="1">+IFERROR(_xlfn.XLOOKUP(C1895,DIVIPOLA!G:G,DIVIPOLA!F:F),C1895)</f>
        <v>NARIÑO</v>
      </c>
      <c r="C1895" t="s">
        <v>35</v>
      </c>
      <c r="D1895" t="s">
        <v>15</v>
      </c>
      <c r="E1895" t="s">
        <v>351</v>
      </c>
      <c r="F1895">
        <v>1</v>
      </c>
      <c r="G1895">
        <v>2.4390243902439019</v>
      </c>
      <c r="H1895">
        <v>0</v>
      </c>
      <c r="I1895">
        <v>0</v>
      </c>
      <c r="J1895">
        <v>3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1170000</v>
      </c>
      <c r="Q1895">
        <v>4.4449525958152748E-2</v>
      </c>
    </row>
    <row r="1896" spans="1:17" x14ac:dyDescent="0.25">
      <c r="A1896" t="str">
        <f t="shared" ca="1" si="29"/>
        <v>RISARALDA;Total;DISTRIBUCIÓN DE AGUA; EVACUACIÓN Y TRATAMIENTO DE AGUAS RESIDUALES, GESTIÓN DE DESECHOS Y ACTIVIDADES DE SANEAMIENTO AMBIENTAL</v>
      </c>
      <c r="B1896" t="str">
        <f ca="1">+IFERROR(_xlfn.XLOOKUP(C1896,DIVIPOLA!G:G,DIVIPOLA!F:F),C1896)</f>
        <v>RISARALDA</v>
      </c>
      <c r="C1896" t="s">
        <v>38</v>
      </c>
      <c r="D1896" t="s">
        <v>15</v>
      </c>
      <c r="E1896" t="s">
        <v>351</v>
      </c>
      <c r="F1896">
        <v>1</v>
      </c>
      <c r="G1896">
        <v>2.4390243902439019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2</v>
      </c>
      <c r="O1896">
        <v>0</v>
      </c>
      <c r="P1896">
        <v>390000</v>
      </c>
      <c r="Q1896">
        <v>1.481650865271758E-2</v>
      </c>
    </row>
    <row r="1897" spans="1:17" x14ac:dyDescent="0.25">
      <c r="A1897" t="str">
        <f t="shared" ca="1" si="29"/>
        <v>SANTANDER;Total;DISTRIBUCIÓN DE AGUA; EVACUACIÓN Y TRATAMIENTO DE AGUAS RESIDUALES, GESTIÓN DE DESECHOS Y ACTIVIDADES DE SANEAMIENTO AMBIENTAL</v>
      </c>
      <c r="B1897" t="str">
        <f ca="1">+IFERROR(_xlfn.XLOOKUP(C1897,DIVIPOLA!G:G,DIVIPOLA!F:F),C1897)</f>
        <v>SANTANDER</v>
      </c>
      <c r="C1897" t="s">
        <v>39</v>
      </c>
      <c r="D1897" t="s">
        <v>15</v>
      </c>
      <c r="E1897" t="s">
        <v>351</v>
      </c>
      <c r="F1897">
        <v>1</v>
      </c>
      <c r="G1897">
        <v>2.4390243902439019</v>
      </c>
      <c r="H1897">
        <v>0</v>
      </c>
      <c r="I1897">
        <v>0</v>
      </c>
      <c r="J1897">
        <v>26</v>
      </c>
      <c r="K1897">
        <v>19</v>
      </c>
      <c r="L1897">
        <v>5</v>
      </c>
      <c r="M1897">
        <v>0</v>
      </c>
      <c r="N1897">
        <v>13</v>
      </c>
      <c r="O1897">
        <v>35</v>
      </c>
      <c r="P1897">
        <v>35230000</v>
      </c>
      <c r="Q1897">
        <v>1.338424614962155</v>
      </c>
    </row>
    <row r="1898" spans="1:17" x14ac:dyDescent="0.25">
      <c r="A1898" t="str">
        <f t="shared" ca="1" si="29"/>
        <v>VALLE_DEL_CAUCA;Total;DISTRIBUCIÓN DE AGUA; EVACUACIÓN Y TRATAMIENTO DE AGUAS RESIDUALES, GESTIÓN DE DESECHOS Y ACTIVIDADES DE SANEAMIENTO AMBIENTAL</v>
      </c>
      <c r="B1898" t="str">
        <f ca="1">+IFERROR(_xlfn.XLOOKUP(C1898,DIVIPOLA!G:G,DIVIPOLA!F:F),C1898)</f>
        <v>VALLE_DEL_CAUCA</v>
      </c>
      <c r="C1898" t="s">
        <v>1190</v>
      </c>
      <c r="D1898" t="s">
        <v>15</v>
      </c>
      <c r="E1898" t="s">
        <v>351</v>
      </c>
      <c r="F1898">
        <v>2</v>
      </c>
      <c r="G1898">
        <v>4.8780487804878048</v>
      </c>
      <c r="H1898">
        <v>0</v>
      </c>
      <c r="I1898">
        <v>0</v>
      </c>
      <c r="J1898">
        <v>6</v>
      </c>
      <c r="K1898">
        <v>8</v>
      </c>
      <c r="L1898">
        <v>2</v>
      </c>
      <c r="M1898">
        <v>2</v>
      </c>
      <c r="N1898">
        <v>6</v>
      </c>
      <c r="O1898">
        <v>1</v>
      </c>
      <c r="P1898">
        <v>9295000</v>
      </c>
      <c r="Q1898">
        <v>0.35312678955643573</v>
      </c>
    </row>
    <row r="1899" spans="1:17" x14ac:dyDescent="0.25">
      <c r="A1899" t="str">
        <f t="shared" ca="1" si="29"/>
        <v>ANTIOQUIA;Total;EDUCACIÓN</v>
      </c>
      <c r="B1899" t="str">
        <f ca="1">+IFERROR(_xlfn.XLOOKUP(C1899,DIVIPOLA!G:G,DIVIPOLA!F:F),C1899)</f>
        <v>ANTIOQUIA</v>
      </c>
      <c r="C1899" t="s">
        <v>17</v>
      </c>
      <c r="D1899" t="s">
        <v>15</v>
      </c>
      <c r="E1899" t="s">
        <v>352</v>
      </c>
      <c r="F1899">
        <v>23</v>
      </c>
      <c r="G1899">
        <v>15.33333333333333</v>
      </c>
      <c r="H1899">
        <v>3</v>
      </c>
      <c r="I1899">
        <v>0</v>
      </c>
      <c r="J1899">
        <v>541</v>
      </c>
      <c r="K1899">
        <v>320</v>
      </c>
      <c r="L1899">
        <v>292</v>
      </c>
      <c r="M1899">
        <v>57</v>
      </c>
      <c r="N1899">
        <v>133</v>
      </c>
      <c r="O1899">
        <v>9</v>
      </c>
      <c r="P1899">
        <v>513329375</v>
      </c>
      <c r="Q1899">
        <v>15.69268945558769</v>
      </c>
    </row>
    <row r="1900" spans="1:17" x14ac:dyDescent="0.25">
      <c r="A1900" t="str">
        <f t="shared" ca="1" si="29"/>
        <v>ATLÁNTICO;Total;EDUCACIÓN</v>
      </c>
      <c r="B1900" t="str">
        <f ca="1">+IFERROR(_xlfn.XLOOKUP(C1900,DIVIPOLA!G:G,DIVIPOLA!F:F),C1900)</f>
        <v>ATLÁNTICO</v>
      </c>
      <c r="C1900" t="s">
        <v>19</v>
      </c>
      <c r="D1900" t="s">
        <v>15</v>
      </c>
      <c r="E1900" t="s">
        <v>352</v>
      </c>
      <c r="F1900">
        <v>7</v>
      </c>
      <c r="G1900">
        <v>4.666666666666667</v>
      </c>
      <c r="H1900">
        <v>0</v>
      </c>
      <c r="I1900">
        <v>0</v>
      </c>
      <c r="J1900">
        <v>63</v>
      </c>
      <c r="K1900">
        <v>37</v>
      </c>
      <c r="L1900">
        <v>33</v>
      </c>
      <c r="M1900">
        <v>2</v>
      </c>
      <c r="N1900">
        <v>15</v>
      </c>
      <c r="O1900">
        <v>0</v>
      </c>
      <c r="P1900">
        <v>57589350</v>
      </c>
      <c r="Q1900">
        <v>1.76053004077382</v>
      </c>
    </row>
    <row r="1901" spans="1:17" x14ac:dyDescent="0.25">
      <c r="A1901" t="str">
        <f t="shared" ca="1" si="29"/>
        <v>BOGOTÁ;Total;EDUCACIÓN</v>
      </c>
      <c r="B1901" t="str">
        <f ca="1">+IFERROR(_xlfn.XLOOKUP(C1901,DIVIPOLA!G:G,DIVIPOLA!F:F),C1901)</f>
        <v>BOGOTÁ</v>
      </c>
      <c r="C1901" t="s">
        <v>1146</v>
      </c>
      <c r="D1901" t="s">
        <v>15</v>
      </c>
      <c r="E1901" t="s">
        <v>352</v>
      </c>
      <c r="F1901">
        <v>57</v>
      </c>
      <c r="G1901">
        <v>38</v>
      </c>
      <c r="H1901">
        <v>2</v>
      </c>
      <c r="I1901">
        <v>6</v>
      </c>
      <c r="J1901">
        <v>2779</v>
      </c>
      <c r="K1901">
        <v>1516</v>
      </c>
      <c r="L1901">
        <v>758</v>
      </c>
      <c r="M1901">
        <v>247</v>
      </c>
      <c r="N1901">
        <v>358</v>
      </c>
      <c r="O1901">
        <v>90</v>
      </c>
      <c r="P1901">
        <v>2277461225</v>
      </c>
      <c r="Q1901">
        <v>69.622923393128104</v>
      </c>
    </row>
    <row r="1902" spans="1:17" x14ac:dyDescent="0.25">
      <c r="A1902" t="str">
        <f t="shared" ca="1" si="29"/>
        <v>BOLÍVAR;Total;EDUCACIÓN</v>
      </c>
      <c r="B1902" t="str">
        <f ca="1">+IFERROR(_xlfn.XLOOKUP(C1902,DIVIPOLA!G:G,DIVIPOLA!F:F),C1902)</f>
        <v>BOLÍVAR</v>
      </c>
      <c r="C1902" t="s">
        <v>21</v>
      </c>
      <c r="D1902" t="s">
        <v>15</v>
      </c>
      <c r="E1902" t="s">
        <v>352</v>
      </c>
      <c r="F1902">
        <v>2</v>
      </c>
      <c r="G1902">
        <v>1.333333333333333</v>
      </c>
      <c r="H1902">
        <v>0</v>
      </c>
      <c r="I1902">
        <v>0</v>
      </c>
      <c r="J1902">
        <v>34</v>
      </c>
      <c r="K1902">
        <v>4</v>
      </c>
      <c r="L1902">
        <v>308</v>
      </c>
      <c r="M1902">
        <v>3</v>
      </c>
      <c r="N1902">
        <v>5</v>
      </c>
      <c r="O1902">
        <v>2</v>
      </c>
      <c r="P1902">
        <v>98215000</v>
      </c>
      <c r="Q1902">
        <v>3.0024728175365869</v>
      </c>
    </row>
    <row r="1903" spans="1:17" x14ac:dyDescent="0.25">
      <c r="A1903" t="str">
        <f t="shared" ca="1" si="29"/>
        <v>BOYACÁ;Total;EDUCACIÓN</v>
      </c>
      <c r="B1903" t="str">
        <f ca="1">+IFERROR(_xlfn.XLOOKUP(C1903,DIVIPOLA!G:G,DIVIPOLA!F:F),C1903)</f>
        <v>BOYACÁ</v>
      </c>
      <c r="C1903" t="s">
        <v>22</v>
      </c>
      <c r="D1903" t="s">
        <v>15</v>
      </c>
      <c r="E1903" t="s">
        <v>352</v>
      </c>
      <c r="F1903">
        <v>3</v>
      </c>
      <c r="G1903">
        <v>2</v>
      </c>
      <c r="H1903">
        <v>0</v>
      </c>
      <c r="I1903">
        <v>0</v>
      </c>
      <c r="J1903">
        <v>3</v>
      </c>
      <c r="K1903">
        <v>6</v>
      </c>
      <c r="L1903">
        <v>0</v>
      </c>
      <c r="M1903">
        <v>1</v>
      </c>
      <c r="N1903">
        <v>3</v>
      </c>
      <c r="O1903">
        <v>0</v>
      </c>
      <c r="P1903">
        <v>5265000</v>
      </c>
      <c r="Q1903">
        <v>0.1609532086171169</v>
      </c>
    </row>
    <row r="1904" spans="1:17" x14ac:dyDescent="0.25">
      <c r="A1904" t="str">
        <f t="shared" ca="1" si="29"/>
        <v>CALDAS;Total;EDUCACIÓN</v>
      </c>
      <c r="B1904" t="str">
        <f ca="1">+IFERROR(_xlfn.XLOOKUP(C1904,DIVIPOLA!G:G,DIVIPOLA!F:F),C1904)</f>
        <v>CALDAS</v>
      </c>
      <c r="C1904" t="s">
        <v>23</v>
      </c>
      <c r="D1904" t="s">
        <v>15</v>
      </c>
      <c r="E1904" t="s">
        <v>352</v>
      </c>
      <c r="F1904">
        <v>1</v>
      </c>
      <c r="G1904">
        <v>0.66666666666666674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1</v>
      </c>
      <c r="N1904">
        <v>0</v>
      </c>
      <c r="O1904">
        <v>0</v>
      </c>
      <c r="P1904">
        <v>390000</v>
      </c>
      <c r="Q1904">
        <v>1.192245989756421E-2</v>
      </c>
    </row>
    <row r="1905" spans="1:17" x14ac:dyDescent="0.25">
      <c r="A1905" t="str">
        <f t="shared" ca="1" si="29"/>
        <v>CASANARE;Total;EDUCACIÓN</v>
      </c>
      <c r="B1905" t="str">
        <f ca="1">+IFERROR(_xlfn.XLOOKUP(C1905,DIVIPOLA!G:G,DIVIPOLA!F:F),C1905)</f>
        <v>CASANARE</v>
      </c>
      <c r="C1905" t="s">
        <v>25</v>
      </c>
      <c r="D1905" t="s">
        <v>15</v>
      </c>
      <c r="E1905" t="s">
        <v>352</v>
      </c>
      <c r="F1905">
        <v>2</v>
      </c>
      <c r="G1905">
        <v>1.333333333333333</v>
      </c>
      <c r="H1905">
        <v>0</v>
      </c>
      <c r="I1905">
        <v>0</v>
      </c>
      <c r="J1905">
        <v>1</v>
      </c>
      <c r="K1905">
        <v>3</v>
      </c>
      <c r="L1905">
        <v>0</v>
      </c>
      <c r="M1905">
        <v>3</v>
      </c>
      <c r="N1905">
        <v>0</v>
      </c>
      <c r="O1905">
        <v>0</v>
      </c>
      <c r="P1905">
        <v>3120000</v>
      </c>
      <c r="Q1905">
        <v>9.5379679180513682E-2</v>
      </c>
    </row>
    <row r="1906" spans="1:17" x14ac:dyDescent="0.25">
      <c r="A1906" t="str">
        <f t="shared" ca="1" si="29"/>
        <v>CESAR;Total;EDUCACIÓN</v>
      </c>
      <c r="B1906" t="str">
        <f ca="1">+IFERROR(_xlfn.XLOOKUP(C1906,DIVIPOLA!G:G,DIVIPOLA!F:F),C1906)</f>
        <v>CESAR</v>
      </c>
      <c r="C1906" t="s">
        <v>27</v>
      </c>
      <c r="D1906" t="s">
        <v>15</v>
      </c>
      <c r="E1906" t="s">
        <v>352</v>
      </c>
      <c r="F1906">
        <v>1</v>
      </c>
      <c r="G1906">
        <v>0.66666666666666674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2</v>
      </c>
      <c r="N1906">
        <v>0</v>
      </c>
      <c r="O1906">
        <v>0</v>
      </c>
      <c r="P1906">
        <v>780000</v>
      </c>
      <c r="Q1906">
        <v>2.3844919795128421E-2</v>
      </c>
    </row>
    <row r="1907" spans="1:17" x14ac:dyDescent="0.25">
      <c r="A1907" t="str">
        <f t="shared" ca="1" si="29"/>
        <v>CUNDINAMARCA;Total;EDUCACIÓN</v>
      </c>
      <c r="B1907" t="str">
        <f ca="1">+IFERROR(_xlfn.XLOOKUP(C1907,DIVIPOLA!G:G,DIVIPOLA!F:F),C1907)</f>
        <v>CUNDINAMARCA</v>
      </c>
      <c r="C1907" t="s">
        <v>29</v>
      </c>
      <c r="D1907" t="s">
        <v>15</v>
      </c>
      <c r="E1907" t="s">
        <v>352</v>
      </c>
      <c r="F1907">
        <v>12</v>
      </c>
      <c r="G1907">
        <v>8</v>
      </c>
      <c r="H1907">
        <v>0</v>
      </c>
      <c r="I1907">
        <v>0</v>
      </c>
      <c r="J1907">
        <v>31</v>
      </c>
      <c r="K1907">
        <v>10</v>
      </c>
      <c r="L1907">
        <v>46</v>
      </c>
      <c r="M1907">
        <v>16</v>
      </c>
      <c r="N1907">
        <v>9</v>
      </c>
      <c r="O1907">
        <v>3</v>
      </c>
      <c r="P1907">
        <v>38979525</v>
      </c>
      <c r="Q1907">
        <v>1.191620060611799</v>
      </c>
    </row>
    <row r="1908" spans="1:17" x14ac:dyDescent="0.25">
      <c r="A1908" t="str">
        <f t="shared" ca="1" si="29"/>
        <v>CÓRDOBA;Total;EDUCACIÓN</v>
      </c>
      <c r="B1908" t="str">
        <f ca="1">+IFERROR(_xlfn.XLOOKUP(C1908,DIVIPOLA!G:G,DIVIPOLA!F:F),C1908)</f>
        <v>CÓRDOBA</v>
      </c>
      <c r="C1908" t="s">
        <v>30</v>
      </c>
      <c r="D1908" t="s">
        <v>15</v>
      </c>
      <c r="E1908" t="s">
        <v>352</v>
      </c>
      <c r="F1908">
        <v>1</v>
      </c>
      <c r="G1908">
        <v>0.66666666666666674</v>
      </c>
      <c r="H1908">
        <v>0</v>
      </c>
      <c r="I1908">
        <v>0</v>
      </c>
      <c r="J1908">
        <v>18</v>
      </c>
      <c r="K1908">
        <v>33</v>
      </c>
      <c r="L1908">
        <v>0</v>
      </c>
      <c r="M1908">
        <v>0</v>
      </c>
      <c r="N1908">
        <v>0</v>
      </c>
      <c r="O1908">
        <v>0</v>
      </c>
      <c r="P1908">
        <v>25130950</v>
      </c>
      <c r="Q1908">
        <v>0.76826344503254185</v>
      </c>
    </row>
    <row r="1909" spans="1:17" x14ac:dyDescent="0.25">
      <c r="A1909" t="str">
        <f t="shared" ca="1" si="29"/>
        <v>HUILA;Total;EDUCACIÓN</v>
      </c>
      <c r="B1909" t="str">
        <f ca="1">+IFERROR(_xlfn.XLOOKUP(C1909,DIVIPOLA!G:G,DIVIPOLA!F:F),C1909)</f>
        <v>HUILA</v>
      </c>
      <c r="C1909" t="s">
        <v>32</v>
      </c>
      <c r="D1909" t="s">
        <v>15</v>
      </c>
      <c r="E1909" t="s">
        <v>352</v>
      </c>
      <c r="F1909">
        <v>1</v>
      </c>
      <c r="G1909">
        <v>0.66666666666666674</v>
      </c>
      <c r="H1909">
        <v>0</v>
      </c>
      <c r="I1909">
        <v>0</v>
      </c>
      <c r="J1909">
        <v>4</v>
      </c>
      <c r="K1909">
        <v>10</v>
      </c>
      <c r="L1909">
        <v>0</v>
      </c>
      <c r="M1909">
        <v>5</v>
      </c>
      <c r="N1909">
        <v>0</v>
      </c>
      <c r="O1909">
        <v>0</v>
      </c>
      <c r="P1909">
        <v>8710000</v>
      </c>
      <c r="Q1909">
        <v>0.26626827104560069</v>
      </c>
    </row>
    <row r="1910" spans="1:17" x14ac:dyDescent="0.25">
      <c r="A1910" t="str">
        <f t="shared" ca="1" si="29"/>
        <v>LA_GUAJIRA;Total;EDUCACIÓN</v>
      </c>
      <c r="B1910" t="str">
        <f ca="1">+IFERROR(_xlfn.XLOOKUP(C1910,DIVIPOLA!G:G,DIVIPOLA!F:F),C1910)</f>
        <v>LA_GUAJIRA</v>
      </c>
      <c r="C1910" t="s">
        <v>1187</v>
      </c>
      <c r="D1910" t="s">
        <v>15</v>
      </c>
      <c r="E1910" t="s">
        <v>352</v>
      </c>
      <c r="F1910">
        <v>1</v>
      </c>
      <c r="G1910">
        <v>0.66666666666666674</v>
      </c>
      <c r="H1910">
        <v>0</v>
      </c>
      <c r="I1910">
        <v>0</v>
      </c>
      <c r="J1910">
        <v>0</v>
      </c>
      <c r="K1910">
        <v>1</v>
      </c>
      <c r="L1910">
        <v>0</v>
      </c>
      <c r="M1910">
        <v>3</v>
      </c>
      <c r="N1910">
        <v>0</v>
      </c>
      <c r="O1910">
        <v>0</v>
      </c>
      <c r="P1910">
        <v>1690000</v>
      </c>
      <c r="Q1910">
        <v>5.1663992889444912E-2</v>
      </c>
    </row>
    <row r="1911" spans="1:17" x14ac:dyDescent="0.25">
      <c r="A1911" t="str">
        <f t="shared" ca="1" si="29"/>
        <v>META;Total;EDUCACIÓN</v>
      </c>
      <c r="B1911" t="str">
        <f ca="1">+IFERROR(_xlfn.XLOOKUP(C1911,DIVIPOLA!G:G,DIVIPOLA!F:F),C1911)</f>
        <v>META</v>
      </c>
      <c r="C1911" t="s">
        <v>34</v>
      </c>
      <c r="D1911" t="s">
        <v>15</v>
      </c>
      <c r="E1911" t="s">
        <v>352</v>
      </c>
      <c r="F1911">
        <v>4</v>
      </c>
      <c r="G1911">
        <v>2.666666666666667</v>
      </c>
      <c r="H1911">
        <v>0</v>
      </c>
      <c r="I1911">
        <v>0</v>
      </c>
      <c r="J1911">
        <v>3</v>
      </c>
      <c r="K1911">
        <v>10</v>
      </c>
      <c r="L1911">
        <v>12</v>
      </c>
      <c r="M1911">
        <v>6</v>
      </c>
      <c r="N1911">
        <v>8</v>
      </c>
      <c r="O1911">
        <v>8</v>
      </c>
      <c r="P1911">
        <v>15990000</v>
      </c>
      <c r="Q1911">
        <v>0.48882085580013263</v>
      </c>
    </row>
    <row r="1912" spans="1:17" x14ac:dyDescent="0.25">
      <c r="A1912" t="str">
        <f t="shared" ca="1" si="29"/>
        <v>NORTE_DE_SANTANDER;Total;EDUCACIÓN</v>
      </c>
      <c r="B1912" t="str">
        <f ca="1">+IFERROR(_xlfn.XLOOKUP(C1912,DIVIPOLA!G:G,DIVIPOLA!F:F),C1912)</f>
        <v>NORTE_DE_SANTANDER</v>
      </c>
      <c r="C1912" t="s">
        <v>1186</v>
      </c>
      <c r="D1912" t="s">
        <v>15</v>
      </c>
      <c r="E1912" t="s">
        <v>352</v>
      </c>
      <c r="F1912">
        <v>2</v>
      </c>
      <c r="G1912">
        <v>1.333333333333333</v>
      </c>
      <c r="H1912">
        <v>0</v>
      </c>
      <c r="I1912">
        <v>0</v>
      </c>
      <c r="J1912">
        <v>2</v>
      </c>
      <c r="K1912">
        <v>2</v>
      </c>
      <c r="L1912">
        <v>0</v>
      </c>
      <c r="M1912">
        <v>0</v>
      </c>
      <c r="N1912">
        <v>0</v>
      </c>
      <c r="O1912">
        <v>0</v>
      </c>
      <c r="P1912">
        <v>1894100</v>
      </c>
      <c r="Q1912">
        <v>5.7903413569170191E-2</v>
      </c>
    </row>
    <row r="1913" spans="1:17" x14ac:dyDescent="0.25">
      <c r="A1913" t="str">
        <f t="shared" ca="1" si="29"/>
        <v>QUINDÍO;Total;EDUCACIÓN</v>
      </c>
      <c r="B1913" t="str">
        <f ca="1">+IFERROR(_xlfn.XLOOKUP(C1913,DIVIPOLA!G:G,DIVIPOLA!F:F),C1913)</f>
        <v>QUINDÍO</v>
      </c>
      <c r="C1913" t="s">
        <v>37</v>
      </c>
      <c r="D1913" t="s">
        <v>15</v>
      </c>
      <c r="E1913" t="s">
        <v>352</v>
      </c>
      <c r="F1913">
        <v>1</v>
      </c>
      <c r="G1913">
        <v>0.66666666666666674</v>
      </c>
      <c r="H1913">
        <v>0</v>
      </c>
      <c r="I1913">
        <v>0</v>
      </c>
      <c r="J1913">
        <v>3</v>
      </c>
      <c r="K1913">
        <v>24</v>
      </c>
      <c r="L1913">
        <v>4</v>
      </c>
      <c r="M1913">
        <v>9</v>
      </c>
      <c r="N1913">
        <v>1</v>
      </c>
      <c r="O1913">
        <v>0</v>
      </c>
      <c r="P1913">
        <v>18499975</v>
      </c>
      <c r="Q1913">
        <v>0.56555182062420628</v>
      </c>
    </row>
    <row r="1914" spans="1:17" x14ac:dyDescent="0.25">
      <c r="A1914" t="str">
        <f t="shared" ca="1" si="29"/>
        <v>RISARALDA;Total;EDUCACIÓN</v>
      </c>
      <c r="B1914" t="str">
        <f ca="1">+IFERROR(_xlfn.XLOOKUP(C1914,DIVIPOLA!G:G,DIVIPOLA!F:F),C1914)</f>
        <v>RISARALDA</v>
      </c>
      <c r="C1914" t="s">
        <v>38</v>
      </c>
      <c r="D1914" t="s">
        <v>15</v>
      </c>
      <c r="E1914" t="s">
        <v>352</v>
      </c>
      <c r="F1914">
        <v>3</v>
      </c>
      <c r="G1914">
        <v>2</v>
      </c>
      <c r="H1914">
        <v>0</v>
      </c>
      <c r="I1914">
        <v>0</v>
      </c>
      <c r="J1914">
        <v>18</v>
      </c>
      <c r="K1914">
        <v>14</v>
      </c>
      <c r="L1914">
        <v>21</v>
      </c>
      <c r="M1914">
        <v>38</v>
      </c>
      <c r="N1914">
        <v>3</v>
      </c>
      <c r="O1914">
        <v>0</v>
      </c>
      <c r="P1914">
        <v>35344075</v>
      </c>
      <c r="Q1914">
        <v>1.080482863600005</v>
      </c>
    </row>
    <row r="1915" spans="1:17" x14ac:dyDescent="0.25">
      <c r="A1915" t="str">
        <f t="shared" ca="1" si="29"/>
        <v>SANTANDER;Total;EDUCACIÓN</v>
      </c>
      <c r="B1915" t="str">
        <f ca="1">+IFERROR(_xlfn.XLOOKUP(C1915,DIVIPOLA!G:G,DIVIPOLA!F:F),C1915)</f>
        <v>SANTANDER</v>
      </c>
      <c r="C1915" t="s">
        <v>39</v>
      </c>
      <c r="D1915" t="s">
        <v>15</v>
      </c>
      <c r="E1915" t="s">
        <v>352</v>
      </c>
      <c r="F1915">
        <v>6</v>
      </c>
      <c r="G1915">
        <v>4</v>
      </c>
      <c r="H1915">
        <v>0</v>
      </c>
      <c r="I1915">
        <v>0</v>
      </c>
      <c r="J1915">
        <v>53</v>
      </c>
      <c r="K1915">
        <v>33</v>
      </c>
      <c r="L1915">
        <v>24</v>
      </c>
      <c r="M1915">
        <v>0</v>
      </c>
      <c r="N1915">
        <v>18</v>
      </c>
      <c r="O1915">
        <v>0</v>
      </c>
      <c r="P1915">
        <v>47617050</v>
      </c>
      <c r="Q1915">
        <v>1.455672741193103</v>
      </c>
    </row>
    <row r="1916" spans="1:17" x14ac:dyDescent="0.25">
      <c r="A1916" t="str">
        <f t="shared" ca="1" si="29"/>
        <v>SUCRE;Total;EDUCACIÓN</v>
      </c>
      <c r="B1916" t="str">
        <f ca="1">+IFERROR(_xlfn.XLOOKUP(C1916,DIVIPOLA!G:G,DIVIPOLA!F:F),C1916)</f>
        <v>SUCRE</v>
      </c>
      <c r="C1916" t="s">
        <v>40</v>
      </c>
      <c r="D1916" t="s">
        <v>15</v>
      </c>
      <c r="E1916" t="s">
        <v>352</v>
      </c>
      <c r="F1916">
        <v>1</v>
      </c>
      <c r="G1916">
        <v>0.66666666666666674</v>
      </c>
      <c r="H1916">
        <v>0</v>
      </c>
      <c r="I1916">
        <v>0</v>
      </c>
      <c r="J1916">
        <v>1</v>
      </c>
      <c r="K1916">
        <v>1</v>
      </c>
      <c r="L1916">
        <v>4</v>
      </c>
      <c r="M1916">
        <v>1</v>
      </c>
      <c r="N1916">
        <v>2</v>
      </c>
      <c r="O1916">
        <v>0</v>
      </c>
      <c r="P1916">
        <v>2730000</v>
      </c>
      <c r="Q1916">
        <v>8.3457219282949482E-2</v>
      </c>
    </row>
    <row r="1917" spans="1:17" x14ac:dyDescent="0.25">
      <c r="A1917" t="str">
        <f t="shared" ca="1" si="29"/>
        <v>TOLIMA;Total;EDUCACIÓN</v>
      </c>
      <c r="B1917" t="str">
        <f ca="1">+IFERROR(_xlfn.XLOOKUP(C1917,DIVIPOLA!G:G,DIVIPOLA!F:F),C1917)</f>
        <v>TOLIMA</v>
      </c>
      <c r="C1917" t="s">
        <v>41</v>
      </c>
      <c r="D1917" t="s">
        <v>15</v>
      </c>
      <c r="E1917" t="s">
        <v>352</v>
      </c>
      <c r="F1917">
        <v>4</v>
      </c>
      <c r="G1917">
        <v>2.666666666666667</v>
      </c>
      <c r="H1917">
        <v>0</v>
      </c>
      <c r="I1917">
        <v>0</v>
      </c>
      <c r="J1917">
        <v>26</v>
      </c>
      <c r="K1917">
        <v>10</v>
      </c>
      <c r="L1917">
        <v>2</v>
      </c>
      <c r="M1917">
        <v>0</v>
      </c>
      <c r="N1917">
        <v>1</v>
      </c>
      <c r="O1917">
        <v>1</v>
      </c>
      <c r="P1917">
        <v>16380000</v>
      </c>
      <c r="Q1917">
        <v>0.50074331569769692</v>
      </c>
    </row>
    <row r="1918" spans="1:17" x14ac:dyDescent="0.25">
      <c r="A1918" t="str">
        <f t="shared" ca="1" si="29"/>
        <v>VALLE_DEL_CAUCA;Total;EDUCACIÓN</v>
      </c>
      <c r="B1918" t="str">
        <f ca="1">+IFERROR(_xlfn.XLOOKUP(C1918,DIVIPOLA!G:G,DIVIPOLA!F:F),C1918)</f>
        <v>VALLE_DEL_CAUCA</v>
      </c>
      <c r="C1918" t="s">
        <v>1190</v>
      </c>
      <c r="D1918" t="s">
        <v>15</v>
      </c>
      <c r="E1918" t="s">
        <v>352</v>
      </c>
      <c r="F1918">
        <v>18</v>
      </c>
      <c r="G1918">
        <v>12</v>
      </c>
      <c r="H1918">
        <v>0</v>
      </c>
      <c r="I1918">
        <v>0</v>
      </c>
      <c r="J1918">
        <v>84</v>
      </c>
      <c r="K1918">
        <v>40</v>
      </c>
      <c r="L1918">
        <v>98</v>
      </c>
      <c r="M1918">
        <v>21</v>
      </c>
      <c r="N1918">
        <v>66</v>
      </c>
      <c r="O1918">
        <v>5</v>
      </c>
      <c r="P1918">
        <v>102021400</v>
      </c>
      <c r="Q1918">
        <v>3.118836026136814</v>
      </c>
    </row>
    <row r="1919" spans="1:17" x14ac:dyDescent="0.25">
      <c r="A1919" t="str">
        <f t="shared" ca="1" si="29"/>
        <v>ANTIOQUIA;Total;EXPLOTACIÓN DE MINAS Y CANTERAS</v>
      </c>
      <c r="B1919" t="str">
        <f ca="1">+IFERROR(_xlfn.XLOOKUP(C1919,DIVIPOLA!G:G,DIVIPOLA!F:F),C1919)</f>
        <v>ANTIOQUIA</v>
      </c>
      <c r="C1919" t="s">
        <v>17</v>
      </c>
      <c r="D1919" t="s">
        <v>15</v>
      </c>
      <c r="E1919" t="s">
        <v>353</v>
      </c>
      <c r="F1919">
        <v>3</v>
      </c>
      <c r="G1919">
        <v>8.8235294117647065</v>
      </c>
      <c r="H1919">
        <v>0</v>
      </c>
      <c r="I1919">
        <v>0</v>
      </c>
      <c r="J1919">
        <v>68</v>
      </c>
      <c r="K1919">
        <v>1</v>
      </c>
      <c r="L1919">
        <v>15</v>
      </c>
      <c r="M1919">
        <v>0</v>
      </c>
      <c r="N1919">
        <v>13</v>
      </c>
      <c r="O1919">
        <v>2</v>
      </c>
      <c r="P1919">
        <v>34427575</v>
      </c>
      <c r="Q1919">
        <v>1.406355503878892</v>
      </c>
    </row>
    <row r="1920" spans="1:17" x14ac:dyDescent="0.25">
      <c r="A1920" t="str">
        <f t="shared" ca="1" si="29"/>
        <v>BOGOTÁ;Total;EXPLOTACIÓN DE MINAS Y CANTERAS</v>
      </c>
      <c r="B1920" t="str">
        <f ca="1">+IFERROR(_xlfn.XLOOKUP(C1920,DIVIPOLA!G:G,DIVIPOLA!F:F),C1920)</f>
        <v>BOGOTÁ</v>
      </c>
      <c r="C1920" t="s">
        <v>1146</v>
      </c>
      <c r="D1920" t="s">
        <v>15</v>
      </c>
      <c r="E1920" t="s">
        <v>353</v>
      </c>
      <c r="F1920">
        <v>15</v>
      </c>
      <c r="G1920">
        <v>44.117647058823529</v>
      </c>
      <c r="H1920">
        <v>8</v>
      </c>
      <c r="I1920">
        <v>7</v>
      </c>
      <c r="J1920">
        <v>2417</v>
      </c>
      <c r="K1920">
        <v>1040</v>
      </c>
      <c r="L1920">
        <v>286</v>
      </c>
      <c r="M1920">
        <v>121</v>
      </c>
      <c r="N1920">
        <v>1240</v>
      </c>
      <c r="O1920">
        <v>413</v>
      </c>
      <c r="P1920">
        <v>2000910925</v>
      </c>
      <c r="Q1920">
        <v>81.736575757809092</v>
      </c>
    </row>
    <row r="1921" spans="1:17" x14ac:dyDescent="0.25">
      <c r="A1921" t="str">
        <f t="shared" ca="1" si="29"/>
        <v>BOLÍVAR;Total;EXPLOTACIÓN DE MINAS Y CANTERAS</v>
      </c>
      <c r="B1921" t="str">
        <f ca="1">+IFERROR(_xlfn.XLOOKUP(C1921,DIVIPOLA!G:G,DIVIPOLA!F:F),C1921)</f>
        <v>BOLÍVAR</v>
      </c>
      <c r="C1921" t="s">
        <v>21</v>
      </c>
      <c r="D1921" t="s">
        <v>15</v>
      </c>
      <c r="E1921" t="s">
        <v>353</v>
      </c>
      <c r="F1921">
        <v>1</v>
      </c>
      <c r="G1921">
        <v>2.9411764705882351</v>
      </c>
      <c r="H1921">
        <v>0</v>
      </c>
      <c r="I1921">
        <v>0</v>
      </c>
      <c r="J1921">
        <v>220</v>
      </c>
      <c r="K1921">
        <v>273</v>
      </c>
      <c r="L1921">
        <v>2</v>
      </c>
      <c r="M1921">
        <v>11</v>
      </c>
      <c r="N1921">
        <v>16</v>
      </c>
      <c r="O1921">
        <v>20</v>
      </c>
      <c r="P1921">
        <v>247815425</v>
      </c>
      <c r="Q1921">
        <v>10.123181400224579</v>
      </c>
    </row>
    <row r="1922" spans="1:17" x14ac:dyDescent="0.25">
      <c r="A1922" t="str">
        <f t="shared" ca="1" si="29"/>
        <v>BOYACÁ;Total;EXPLOTACIÓN DE MINAS Y CANTERAS</v>
      </c>
      <c r="B1922" t="str">
        <f ca="1">+IFERROR(_xlfn.XLOOKUP(C1922,DIVIPOLA!G:G,DIVIPOLA!F:F),C1922)</f>
        <v>BOYACÁ</v>
      </c>
      <c r="C1922" t="s">
        <v>22</v>
      </c>
      <c r="D1922" t="s">
        <v>15</v>
      </c>
      <c r="E1922" t="s">
        <v>353</v>
      </c>
      <c r="F1922">
        <v>4</v>
      </c>
      <c r="G1922">
        <v>11.76470588235294</v>
      </c>
      <c r="H1922">
        <v>0</v>
      </c>
      <c r="I1922">
        <v>0</v>
      </c>
      <c r="J1922">
        <v>52</v>
      </c>
      <c r="K1922">
        <v>16</v>
      </c>
      <c r="L1922">
        <v>2</v>
      </c>
      <c r="M1922">
        <v>0</v>
      </c>
      <c r="N1922">
        <v>18</v>
      </c>
      <c r="O1922">
        <v>6</v>
      </c>
      <c r="P1922">
        <v>36074350</v>
      </c>
      <c r="Q1922">
        <v>1.473625739580946</v>
      </c>
    </row>
    <row r="1923" spans="1:17" x14ac:dyDescent="0.25">
      <c r="A1923" t="str">
        <f t="shared" ref="A1923:A1986" ca="1" si="30">B1923&amp;";"&amp;D1923&amp;";"&amp;E1923</f>
        <v>CALDAS;Total;EXPLOTACIÓN DE MINAS Y CANTERAS</v>
      </c>
      <c r="B1923" t="str">
        <f ca="1">+IFERROR(_xlfn.XLOOKUP(C1923,DIVIPOLA!G:G,DIVIPOLA!F:F),C1923)</f>
        <v>CALDAS</v>
      </c>
      <c r="C1923" t="s">
        <v>23</v>
      </c>
      <c r="D1923" t="s">
        <v>15</v>
      </c>
      <c r="E1923" t="s">
        <v>353</v>
      </c>
      <c r="F1923">
        <v>1</v>
      </c>
      <c r="G1923">
        <v>2.9411764705882351</v>
      </c>
      <c r="H1923">
        <v>0</v>
      </c>
      <c r="I1923">
        <v>0</v>
      </c>
      <c r="J1923">
        <v>7</v>
      </c>
      <c r="K1923">
        <v>4</v>
      </c>
      <c r="L1923">
        <v>0</v>
      </c>
      <c r="M1923">
        <v>0</v>
      </c>
      <c r="N1923">
        <v>22</v>
      </c>
      <c r="O1923">
        <v>5</v>
      </c>
      <c r="P1923">
        <v>10725000</v>
      </c>
      <c r="Q1923">
        <v>0.43811284353025493</v>
      </c>
    </row>
    <row r="1924" spans="1:17" x14ac:dyDescent="0.25">
      <c r="A1924" t="str">
        <f t="shared" ca="1" si="30"/>
        <v>HUILA;Total;EXPLOTACIÓN DE MINAS Y CANTERAS</v>
      </c>
      <c r="B1924" t="str">
        <f ca="1">+IFERROR(_xlfn.XLOOKUP(C1924,DIVIPOLA!G:G,DIVIPOLA!F:F),C1924)</f>
        <v>HUILA</v>
      </c>
      <c r="C1924" t="s">
        <v>32</v>
      </c>
      <c r="D1924" t="s">
        <v>15</v>
      </c>
      <c r="E1924" t="s">
        <v>353</v>
      </c>
      <c r="F1924">
        <v>1</v>
      </c>
      <c r="G1924">
        <v>2.9411764705882351</v>
      </c>
      <c r="H1924">
        <v>0</v>
      </c>
      <c r="I1924">
        <v>0</v>
      </c>
      <c r="J1924">
        <v>3</v>
      </c>
      <c r="K1924">
        <v>0</v>
      </c>
      <c r="L1924">
        <v>0</v>
      </c>
      <c r="M1924">
        <v>0</v>
      </c>
      <c r="N1924">
        <v>5</v>
      </c>
      <c r="O1924">
        <v>5</v>
      </c>
      <c r="P1924">
        <v>3986125</v>
      </c>
      <c r="Q1924">
        <v>0.16283194017874469</v>
      </c>
    </row>
    <row r="1925" spans="1:17" x14ac:dyDescent="0.25">
      <c r="A1925" t="str">
        <f t="shared" ca="1" si="30"/>
        <v>MAGDALENA;Total;EXPLOTACIÓN DE MINAS Y CANTERAS</v>
      </c>
      <c r="B1925" t="str">
        <f ca="1">+IFERROR(_xlfn.XLOOKUP(C1925,DIVIPOLA!G:G,DIVIPOLA!F:F),C1925)</f>
        <v>MAGDALENA</v>
      </c>
      <c r="C1925" t="s">
        <v>33</v>
      </c>
      <c r="D1925" t="s">
        <v>15</v>
      </c>
      <c r="E1925" t="s">
        <v>353</v>
      </c>
      <c r="F1925">
        <v>1</v>
      </c>
      <c r="G1925">
        <v>2.9411764705882351</v>
      </c>
      <c r="H1925">
        <v>0</v>
      </c>
      <c r="I1925">
        <v>0</v>
      </c>
      <c r="J1925">
        <v>24</v>
      </c>
      <c r="K1925">
        <v>8</v>
      </c>
      <c r="L1925">
        <v>3</v>
      </c>
      <c r="M1925">
        <v>3</v>
      </c>
      <c r="N1925">
        <v>47</v>
      </c>
      <c r="O1925">
        <v>27</v>
      </c>
      <c r="P1925">
        <v>33410000</v>
      </c>
      <c r="Q1925">
        <v>1.3647878883306119</v>
      </c>
    </row>
    <row r="1926" spans="1:17" x14ac:dyDescent="0.25">
      <c r="A1926" t="str">
        <f t="shared" ca="1" si="30"/>
        <v>META;Total;EXPLOTACIÓN DE MINAS Y CANTERAS</v>
      </c>
      <c r="B1926" t="str">
        <f ca="1">+IFERROR(_xlfn.XLOOKUP(C1926,DIVIPOLA!G:G,DIVIPOLA!F:F),C1926)</f>
        <v>META</v>
      </c>
      <c r="C1926" t="s">
        <v>34</v>
      </c>
      <c r="D1926" t="s">
        <v>15</v>
      </c>
      <c r="E1926" t="s">
        <v>353</v>
      </c>
      <c r="F1926">
        <v>1</v>
      </c>
      <c r="G1926">
        <v>2.9411764705882351</v>
      </c>
      <c r="H1926">
        <v>0</v>
      </c>
      <c r="I1926">
        <v>0</v>
      </c>
      <c r="J1926">
        <v>26</v>
      </c>
      <c r="K1926">
        <v>10</v>
      </c>
      <c r="L1926">
        <v>10</v>
      </c>
      <c r="M1926">
        <v>0</v>
      </c>
      <c r="N1926">
        <v>31</v>
      </c>
      <c r="O1926">
        <v>7</v>
      </c>
      <c r="P1926">
        <v>26260000</v>
      </c>
      <c r="Q1926">
        <v>1.0727126593104419</v>
      </c>
    </row>
    <row r="1927" spans="1:17" x14ac:dyDescent="0.25">
      <c r="A1927" t="str">
        <f t="shared" ca="1" si="30"/>
        <v>NARIÑO;Total;EXPLOTACIÓN DE MINAS Y CANTERAS</v>
      </c>
      <c r="B1927" t="str">
        <f ca="1">+IFERROR(_xlfn.XLOOKUP(C1927,DIVIPOLA!G:G,DIVIPOLA!F:F),C1927)</f>
        <v>NARIÑO</v>
      </c>
      <c r="C1927" t="s">
        <v>35</v>
      </c>
      <c r="D1927" t="s">
        <v>15</v>
      </c>
      <c r="E1927" t="s">
        <v>353</v>
      </c>
      <c r="F1927">
        <v>1</v>
      </c>
      <c r="G1927">
        <v>2.9411764705882351</v>
      </c>
      <c r="H1927">
        <v>0</v>
      </c>
      <c r="I1927">
        <v>0</v>
      </c>
      <c r="J1927">
        <v>0</v>
      </c>
      <c r="K1927">
        <v>3</v>
      </c>
      <c r="L1927">
        <v>0</v>
      </c>
      <c r="M1927">
        <v>0</v>
      </c>
      <c r="N1927">
        <v>0</v>
      </c>
      <c r="O1927">
        <v>0</v>
      </c>
      <c r="P1927">
        <v>1560000</v>
      </c>
      <c r="Q1927">
        <v>6.3725504513491613E-2</v>
      </c>
    </row>
    <row r="1928" spans="1:17" x14ac:dyDescent="0.25">
      <c r="A1928" t="str">
        <f t="shared" ca="1" si="30"/>
        <v>NORTE_DE_SANTANDER;Total;EXPLOTACIÓN DE MINAS Y CANTERAS</v>
      </c>
      <c r="B1928" t="str">
        <f ca="1">+IFERROR(_xlfn.XLOOKUP(C1928,DIVIPOLA!G:G,DIVIPOLA!F:F),C1928)</f>
        <v>NORTE_DE_SANTANDER</v>
      </c>
      <c r="C1928" t="s">
        <v>1186</v>
      </c>
      <c r="D1928" t="s">
        <v>15</v>
      </c>
      <c r="E1928" t="s">
        <v>353</v>
      </c>
      <c r="F1928">
        <v>2</v>
      </c>
      <c r="G1928">
        <v>5.8823529411764701</v>
      </c>
      <c r="H1928">
        <v>0</v>
      </c>
      <c r="I1928">
        <v>0</v>
      </c>
      <c r="J1928">
        <v>33</v>
      </c>
      <c r="K1928">
        <v>1</v>
      </c>
      <c r="L1928">
        <v>1</v>
      </c>
      <c r="M1928">
        <v>0</v>
      </c>
      <c r="N1928">
        <v>46</v>
      </c>
      <c r="O1928">
        <v>18</v>
      </c>
      <c r="P1928">
        <v>28661425</v>
      </c>
      <c r="Q1928">
        <v>1.170810107820899</v>
      </c>
    </row>
    <row r="1929" spans="1:17" x14ac:dyDescent="0.25">
      <c r="A1929" t="str">
        <f t="shared" ca="1" si="30"/>
        <v>SANTANDER;Total;EXPLOTACIÓN DE MINAS Y CANTERAS</v>
      </c>
      <c r="B1929" t="str">
        <f ca="1">+IFERROR(_xlfn.XLOOKUP(C1929,DIVIPOLA!G:G,DIVIPOLA!F:F),C1929)</f>
        <v>SANTANDER</v>
      </c>
      <c r="C1929" t="s">
        <v>39</v>
      </c>
      <c r="D1929" t="s">
        <v>15</v>
      </c>
      <c r="E1929" t="s">
        <v>353</v>
      </c>
      <c r="F1929">
        <v>2</v>
      </c>
      <c r="G1929">
        <v>5.8823529411764701</v>
      </c>
      <c r="H1929">
        <v>0</v>
      </c>
      <c r="I1929">
        <v>0</v>
      </c>
      <c r="J1929">
        <v>8</v>
      </c>
      <c r="K1929">
        <v>4</v>
      </c>
      <c r="L1929">
        <v>0</v>
      </c>
      <c r="M1929">
        <v>2</v>
      </c>
      <c r="N1929">
        <v>0</v>
      </c>
      <c r="O1929">
        <v>2</v>
      </c>
      <c r="P1929">
        <v>6765850</v>
      </c>
      <c r="Q1929">
        <v>0.27638282353372262</v>
      </c>
    </row>
    <row r="1930" spans="1:17" x14ac:dyDescent="0.25">
      <c r="A1930" t="str">
        <f t="shared" ca="1" si="30"/>
        <v>TOLIMA;Total;EXPLOTACIÓN DE MINAS Y CANTERAS</v>
      </c>
      <c r="B1930" t="str">
        <f ca="1">+IFERROR(_xlfn.XLOOKUP(C1930,DIVIPOLA!G:G,DIVIPOLA!F:F),C1930)</f>
        <v>TOLIMA</v>
      </c>
      <c r="C1930" t="s">
        <v>41</v>
      </c>
      <c r="D1930" t="s">
        <v>15</v>
      </c>
      <c r="E1930" t="s">
        <v>353</v>
      </c>
      <c r="F1930">
        <v>2</v>
      </c>
      <c r="G1930">
        <v>5.8823529411764701</v>
      </c>
      <c r="H1930">
        <v>0</v>
      </c>
      <c r="I1930">
        <v>0</v>
      </c>
      <c r="J1930">
        <v>17</v>
      </c>
      <c r="K1930">
        <v>7</v>
      </c>
      <c r="L1930">
        <v>3</v>
      </c>
      <c r="M1930">
        <v>0</v>
      </c>
      <c r="N1930">
        <v>9</v>
      </c>
      <c r="O1930">
        <v>12</v>
      </c>
      <c r="P1930">
        <v>17402775</v>
      </c>
      <c r="Q1930">
        <v>0.71089783128831996</v>
      </c>
    </row>
    <row r="1931" spans="1:17" x14ac:dyDescent="0.25">
      <c r="A1931" t="str">
        <f t="shared" ca="1" si="30"/>
        <v>ANTIOQUIA;Total;INDUSTRIAS MANUFACTURERAS</v>
      </c>
      <c r="B1931" t="str">
        <f ca="1">+IFERROR(_xlfn.XLOOKUP(C1931,DIVIPOLA!G:G,DIVIPOLA!F:F),C1931)</f>
        <v>ANTIOQUIA</v>
      </c>
      <c r="C1931" t="s">
        <v>17</v>
      </c>
      <c r="D1931" t="s">
        <v>15</v>
      </c>
      <c r="E1931" t="s">
        <v>354</v>
      </c>
      <c r="F1931">
        <v>364</v>
      </c>
      <c r="G1931">
        <v>29.449838187702269</v>
      </c>
      <c r="H1931">
        <v>30</v>
      </c>
      <c r="I1931">
        <v>2</v>
      </c>
      <c r="J1931">
        <v>16151</v>
      </c>
      <c r="K1931">
        <v>4549</v>
      </c>
      <c r="L1931">
        <v>9415</v>
      </c>
      <c r="M1931">
        <v>2007</v>
      </c>
      <c r="N1931">
        <v>5322</v>
      </c>
      <c r="O1931">
        <v>853</v>
      </c>
      <c r="P1931">
        <v>13508150175</v>
      </c>
      <c r="Q1931">
        <v>30.245802336875808</v>
      </c>
    </row>
    <row r="1932" spans="1:17" x14ac:dyDescent="0.25">
      <c r="A1932" t="str">
        <f t="shared" ca="1" si="30"/>
        <v>ARAUCA;Total;INDUSTRIAS MANUFACTURERAS</v>
      </c>
      <c r="B1932" t="str">
        <f ca="1">+IFERROR(_xlfn.XLOOKUP(C1932,DIVIPOLA!G:G,DIVIPOLA!F:F),C1932)</f>
        <v>ARAUCA</v>
      </c>
      <c r="C1932" t="s">
        <v>18</v>
      </c>
      <c r="D1932" t="s">
        <v>15</v>
      </c>
      <c r="E1932" t="s">
        <v>354</v>
      </c>
      <c r="F1932">
        <v>2</v>
      </c>
      <c r="G1932">
        <v>0.16181229773462791</v>
      </c>
      <c r="H1932">
        <v>0</v>
      </c>
      <c r="I1932">
        <v>0</v>
      </c>
      <c r="J1932">
        <v>2</v>
      </c>
      <c r="K1932">
        <v>3</v>
      </c>
      <c r="L1932">
        <v>1</v>
      </c>
      <c r="M1932">
        <v>0</v>
      </c>
      <c r="N1932">
        <v>3</v>
      </c>
      <c r="O1932">
        <v>1</v>
      </c>
      <c r="P1932">
        <v>3510000</v>
      </c>
      <c r="Q1932">
        <v>7.8591638993556062E-3</v>
      </c>
    </row>
    <row r="1933" spans="1:17" x14ac:dyDescent="0.25">
      <c r="A1933" t="str">
        <f t="shared" ca="1" si="30"/>
        <v>ATLÁNTICO;Total;INDUSTRIAS MANUFACTURERAS</v>
      </c>
      <c r="B1933" t="str">
        <f ca="1">+IFERROR(_xlfn.XLOOKUP(C1933,DIVIPOLA!G:G,DIVIPOLA!F:F),C1933)</f>
        <v>ATLÁNTICO</v>
      </c>
      <c r="C1933" t="s">
        <v>19</v>
      </c>
      <c r="D1933" t="s">
        <v>15</v>
      </c>
      <c r="E1933" t="s">
        <v>354</v>
      </c>
      <c r="F1933">
        <v>45</v>
      </c>
      <c r="G1933">
        <v>3.6407766990291259</v>
      </c>
      <c r="H1933">
        <v>0</v>
      </c>
      <c r="I1933">
        <v>8</v>
      </c>
      <c r="J1933">
        <v>1196</v>
      </c>
      <c r="K1933">
        <v>463</v>
      </c>
      <c r="L1933">
        <v>352</v>
      </c>
      <c r="M1933">
        <v>432</v>
      </c>
      <c r="N1933">
        <v>588</v>
      </c>
      <c r="O1933">
        <v>178</v>
      </c>
      <c r="P1933">
        <v>1159382900</v>
      </c>
      <c r="Q1933">
        <v>2.595948784390373</v>
      </c>
    </row>
    <row r="1934" spans="1:17" x14ac:dyDescent="0.25">
      <c r="A1934" t="str">
        <f t="shared" ca="1" si="30"/>
        <v>BOGOTÁ;Total;INDUSTRIAS MANUFACTURERAS</v>
      </c>
      <c r="B1934" t="str">
        <f ca="1">+IFERROR(_xlfn.XLOOKUP(C1934,DIVIPOLA!G:G,DIVIPOLA!F:F),C1934)</f>
        <v>BOGOTÁ</v>
      </c>
      <c r="C1934" t="s">
        <v>1146</v>
      </c>
      <c r="D1934" t="s">
        <v>15</v>
      </c>
      <c r="E1934" t="s">
        <v>354</v>
      </c>
      <c r="F1934">
        <v>295</v>
      </c>
      <c r="G1934">
        <v>23.867313915857601</v>
      </c>
      <c r="H1934">
        <v>96</v>
      </c>
      <c r="I1934">
        <v>106</v>
      </c>
      <c r="J1934">
        <v>14017</v>
      </c>
      <c r="K1934">
        <v>7132</v>
      </c>
      <c r="L1934">
        <v>5460</v>
      </c>
      <c r="M1934">
        <v>2134</v>
      </c>
      <c r="N1934">
        <v>2711</v>
      </c>
      <c r="O1934">
        <v>741</v>
      </c>
      <c r="P1934">
        <v>12605507200</v>
      </c>
      <c r="Q1934">
        <v>28.224714279004889</v>
      </c>
    </row>
    <row r="1935" spans="1:17" x14ac:dyDescent="0.25">
      <c r="A1935" t="str">
        <f t="shared" ca="1" si="30"/>
        <v>BOLÍVAR;Total;INDUSTRIAS MANUFACTURERAS</v>
      </c>
      <c r="B1935" t="str">
        <f ca="1">+IFERROR(_xlfn.XLOOKUP(C1935,DIVIPOLA!G:G,DIVIPOLA!F:F),C1935)</f>
        <v>BOLÍVAR</v>
      </c>
      <c r="C1935" t="s">
        <v>21</v>
      </c>
      <c r="D1935" t="s">
        <v>15</v>
      </c>
      <c r="E1935" t="s">
        <v>354</v>
      </c>
      <c r="F1935">
        <v>13</v>
      </c>
      <c r="G1935">
        <v>1.051779935275081</v>
      </c>
      <c r="H1935">
        <v>0</v>
      </c>
      <c r="I1935">
        <v>0</v>
      </c>
      <c r="J1935">
        <v>257</v>
      </c>
      <c r="K1935">
        <v>185</v>
      </c>
      <c r="L1935">
        <v>133</v>
      </c>
      <c r="M1935">
        <v>20</v>
      </c>
      <c r="N1935">
        <v>414</v>
      </c>
      <c r="O1935">
        <v>85</v>
      </c>
      <c r="P1935">
        <v>354741725</v>
      </c>
      <c r="Q1935">
        <v>0.79429440419234587</v>
      </c>
    </row>
    <row r="1936" spans="1:17" x14ac:dyDescent="0.25">
      <c r="A1936" t="str">
        <f t="shared" ca="1" si="30"/>
        <v>BOYACÁ;Total;INDUSTRIAS MANUFACTURERAS</v>
      </c>
      <c r="B1936" t="str">
        <f ca="1">+IFERROR(_xlfn.XLOOKUP(C1936,DIVIPOLA!G:G,DIVIPOLA!F:F),C1936)</f>
        <v>BOYACÁ</v>
      </c>
      <c r="C1936" t="s">
        <v>22</v>
      </c>
      <c r="D1936" t="s">
        <v>15</v>
      </c>
      <c r="E1936" t="s">
        <v>354</v>
      </c>
      <c r="F1936">
        <v>12</v>
      </c>
      <c r="G1936">
        <v>0.97087378640776689</v>
      </c>
      <c r="H1936">
        <v>0</v>
      </c>
      <c r="I1936">
        <v>0</v>
      </c>
      <c r="J1936">
        <v>141</v>
      </c>
      <c r="K1936">
        <v>133</v>
      </c>
      <c r="L1936">
        <v>127</v>
      </c>
      <c r="M1936">
        <v>51</v>
      </c>
      <c r="N1936">
        <v>51</v>
      </c>
      <c r="O1936">
        <v>70</v>
      </c>
      <c r="P1936">
        <v>213898425</v>
      </c>
      <c r="Q1936">
        <v>0.47893526492564742</v>
      </c>
    </row>
    <row r="1937" spans="1:17" x14ac:dyDescent="0.25">
      <c r="A1937" t="str">
        <f t="shared" ca="1" si="30"/>
        <v>CALDAS;Total;INDUSTRIAS MANUFACTURERAS</v>
      </c>
      <c r="B1937" t="str">
        <f ca="1">+IFERROR(_xlfn.XLOOKUP(C1937,DIVIPOLA!G:G,DIVIPOLA!F:F),C1937)</f>
        <v>CALDAS</v>
      </c>
      <c r="C1937" t="s">
        <v>23</v>
      </c>
      <c r="D1937" t="s">
        <v>15</v>
      </c>
      <c r="E1937" t="s">
        <v>354</v>
      </c>
      <c r="F1937">
        <v>39</v>
      </c>
      <c r="G1937">
        <v>3.1553398058252431</v>
      </c>
      <c r="H1937">
        <v>0</v>
      </c>
      <c r="I1937">
        <v>10</v>
      </c>
      <c r="J1937">
        <v>1650</v>
      </c>
      <c r="K1937">
        <v>278</v>
      </c>
      <c r="L1937">
        <v>1070</v>
      </c>
      <c r="M1937">
        <v>390</v>
      </c>
      <c r="N1937">
        <v>563</v>
      </c>
      <c r="O1937">
        <v>129</v>
      </c>
      <c r="P1937">
        <v>1409518175</v>
      </c>
      <c r="Q1937">
        <v>3.156021184172535</v>
      </c>
    </row>
    <row r="1938" spans="1:17" x14ac:dyDescent="0.25">
      <c r="A1938" t="str">
        <f t="shared" ca="1" si="30"/>
        <v>CASANARE;Total;INDUSTRIAS MANUFACTURERAS</v>
      </c>
      <c r="B1938" t="str">
        <f ca="1">+IFERROR(_xlfn.XLOOKUP(C1938,DIVIPOLA!G:G,DIVIPOLA!F:F),C1938)</f>
        <v>CASANARE</v>
      </c>
      <c r="C1938" t="s">
        <v>25</v>
      </c>
      <c r="D1938" t="s">
        <v>15</v>
      </c>
      <c r="E1938" t="s">
        <v>354</v>
      </c>
      <c r="F1938">
        <v>6</v>
      </c>
      <c r="G1938">
        <v>0.48543689320388339</v>
      </c>
      <c r="H1938">
        <v>0</v>
      </c>
      <c r="I1938">
        <v>0</v>
      </c>
      <c r="J1938">
        <v>8</v>
      </c>
      <c r="K1938">
        <v>8</v>
      </c>
      <c r="L1938">
        <v>6</v>
      </c>
      <c r="M1938">
        <v>10</v>
      </c>
      <c r="N1938">
        <v>7</v>
      </c>
      <c r="O1938">
        <v>1</v>
      </c>
      <c r="P1938">
        <v>14843725</v>
      </c>
      <c r="Q1938">
        <v>3.3236258590302638E-2</v>
      </c>
    </row>
    <row r="1939" spans="1:17" x14ac:dyDescent="0.25">
      <c r="A1939" t="str">
        <f t="shared" ca="1" si="30"/>
        <v>CAUCA;Total;INDUSTRIAS MANUFACTURERAS</v>
      </c>
      <c r="B1939" t="str">
        <f ca="1">+IFERROR(_xlfn.XLOOKUP(C1939,DIVIPOLA!G:G,DIVIPOLA!F:F),C1939)</f>
        <v>CAUCA</v>
      </c>
      <c r="C1939" t="s">
        <v>26</v>
      </c>
      <c r="D1939" t="s">
        <v>15</v>
      </c>
      <c r="E1939" t="s">
        <v>354</v>
      </c>
      <c r="F1939">
        <v>7</v>
      </c>
      <c r="G1939">
        <v>0.56634304207119746</v>
      </c>
      <c r="H1939">
        <v>0</v>
      </c>
      <c r="I1939">
        <v>0</v>
      </c>
      <c r="J1939">
        <v>53</v>
      </c>
      <c r="K1939">
        <v>28</v>
      </c>
      <c r="L1939">
        <v>17</v>
      </c>
      <c r="M1939">
        <v>0</v>
      </c>
      <c r="N1939">
        <v>14</v>
      </c>
      <c r="O1939">
        <v>29</v>
      </c>
      <c r="P1939">
        <v>52965900</v>
      </c>
      <c r="Q1939">
        <v>0.11859478324127611</v>
      </c>
    </row>
    <row r="1940" spans="1:17" x14ac:dyDescent="0.25">
      <c r="A1940" t="str">
        <f t="shared" ca="1" si="30"/>
        <v>CESAR;Total;INDUSTRIAS MANUFACTURERAS</v>
      </c>
      <c r="B1940" t="str">
        <f ca="1">+IFERROR(_xlfn.XLOOKUP(C1940,DIVIPOLA!G:G,DIVIPOLA!F:F),C1940)</f>
        <v>CESAR</v>
      </c>
      <c r="C1940" t="s">
        <v>27</v>
      </c>
      <c r="D1940" t="s">
        <v>15</v>
      </c>
      <c r="E1940" t="s">
        <v>354</v>
      </c>
      <c r="F1940">
        <v>4</v>
      </c>
      <c r="G1940">
        <v>0.3236245954692557</v>
      </c>
      <c r="H1940">
        <v>0</v>
      </c>
      <c r="I1940">
        <v>1</v>
      </c>
      <c r="J1940">
        <v>36</v>
      </c>
      <c r="K1940">
        <v>38</v>
      </c>
      <c r="L1940">
        <v>12</v>
      </c>
      <c r="M1940">
        <v>10</v>
      </c>
      <c r="N1940">
        <v>22</v>
      </c>
      <c r="O1940">
        <v>11</v>
      </c>
      <c r="P1940">
        <v>49714600</v>
      </c>
      <c r="Q1940">
        <v>0.1113148688293174</v>
      </c>
    </row>
    <row r="1941" spans="1:17" x14ac:dyDescent="0.25">
      <c r="A1941" t="str">
        <f t="shared" ca="1" si="30"/>
        <v>CUNDINAMARCA;Total;INDUSTRIAS MANUFACTURERAS</v>
      </c>
      <c r="B1941" t="str">
        <f ca="1">+IFERROR(_xlfn.XLOOKUP(C1941,DIVIPOLA!G:G,DIVIPOLA!F:F),C1941)</f>
        <v>CUNDINAMARCA</v>
      </c>
      <c r="C1941" t="s">
        <v>29</v>
      </c>
      <c r="D1941" t="s">
        <v>15</v>
      </c>
      <c r="E1941" t="s">
        <v>354</v>
      </c>
      <c r="F1941">
        <v>74</v>
      </c>
      <c r="G1941">
        <v>5.9870550161812286</v>
      </c>
      <c r="H1941">
        <v>5</v>
      </c>
      <c r="I1941">
        <v>12</v>
      </c>
      <c r="J1941">
        <v>1018</v>
      </c>
      <c r="K1941">
        <v>396</v>
      </c>
      <c r="L1941">
        <v>541</v>
      </c>
      <c r="M1941">
        <v>117</v>
      </c>
      <c r="N1941">
        <v>368</v>
      </c>
      <c r="O1941">
        <v>70</v>
      </c>
      <c r="P1941">
        <v>906891700</v>
      </c>
      <c r="Q1941">
        <v>2.0306012846909498</v>
      </c>
    </row>
    <row r="1942" spans="1:17" x14ac:dyDescent="0.25">
      <c r="A1942" t="str">
        <f t="shared" ca="1" si="30"/>
        <v>CÓRDOBA;Total;INDUSTRIAS MANUFACTURERAS</v>
      </c>
      <c r="B1942" t="str">
        <f ca="1">+IFERROR(_xlfn.XLOOKUP(C1942,DIVIPOLA!G:G,DIVIPOLA!F:F),C1942)</f>
        <v>CÓRDOBA</v>
      </c>
      <c r="C1942" t="s">
        <v>30</v>
      </c>
      <c r="D1942" t="s">
        <v>15</v>
      </c>
      <c r="E1942" t="s">
        <v>354</v>
      </c>
      <c r="F1942">
        <v>5</v>
      </c>
      <c r="G1942">
        <v>0.40453074433656949</v>
      </c>
      <c r="H1942">
        <v>0</v>
      </c>
      <c r="I1942">
        <v>0</v>
      </c>
      <c r="J1942">
        <v>104</v>
      </c>
      <c r="K1942">
        <v>346</v>
      </c>
      <c r="L1942">
        <v>20</v>
      </c>
      <c r="M1942">
        <v>16</v>
      </c>
      <c r="N1942">
        <v>32</v>
      </c>
      <c r="O1942">
        <v>26</v>
      </c>
      <c r="P1942">
        <v>251370925</v>
      </c>
      <c r="Q1942">
        <v>0.56283911655487906</v>
      </c>
    </row>
    <row r="1943" spans="1:17" x14ac:dyDescent="0.25">
      <c r="A1943" t="str">
        <f t="shared" ca="1" si="30"/>
        <v>HUILA;Total;INDUSTRIAS MANUFACTURERAS</v>
      </c>
      <c r="B1943" t="str">
        <f ca="1">+IFERROR(_xlfn.XLOOKUP(C1943,DIVIPOLA!G:G,DIVIPOLA!F:F),C1943)</f>
        <v>HUILA</v>
      </c>
      <c r="C1943" t="s">
        <v>32</v>
      </c>
      <c r="D1943" t="s">
        <v>15</v>
      </c>
      <c r="E1943" t="s">
        <v>354</v>
      </c>
      <c r="F1943">
        <v>4</v>
      </c>
      <c r="G1943">
        <v>0.3236245954692557</v>
      </c>
      <c r="H1943">
        <v>0</v>
      </c>
      <c r="I1943">
        <v>0</v>
      </c>
      <c r="J1943">
        <v>6</v>
      </c>
      <c r="K1943">
        <v>4</v>
      </c>
      <c r="L1943">
        <v>1</v>
      </c>
      <c r="M1943">
        <v>0</v>
      </c>
      <c r="N1943">
        <v>10</v>
      </c>
      <c r="O1943">
        <v>5</v>
      </c>
      <c r="P1943">
        <v>8329100</v>
      </c>
      <c r="Q1943">
        <v>1.8649504853026432E-2</v>
      </c>
    </row>
    <row r="1944" spans="1:17" x14ac:dyDescent="0.25">
      <c r="A1944" t="str">
        <f t="shared" ca="1" si="30"/>
        <v>MAGDALENA;Total;INDUSTRIAS MANUFACTURERAS</v>
      </c>
      <c r="B1944" t="str">
        <f ca="1">+IFERROR(_xlfn.XLOOKUP(C1944,DIVIPOLA!G:G,DIVIPOLA!F:F),C1944)</f>
        <v>MAGDALENA</v>
      </c>
      <c r="C1944" t="s">
        <v>33</v>
      </c>
      <c r="D1944" t="s">
        <v>15</v>
      </c>
      <c r="E1944" t="s">
        <v>354</v>
      </c>
      <c r="F1944">
        <v>9</v>
      </c>
      <c r="G1944">
        <v>0.72815533980582525</v>
      </c>
      <c r="H1944">
        <v>0</v>
      </c>
      <c r="I1944">
        <v>0</v>
      </c>
      <c r="J1944">
        <v>21</v>
      </c>
      <c r="K1944">
        <v>20</v>
      </c>
      <c r="L1944">
        <v>6</v>
      </c>
      <c r="M1944">
        <v>13</v>
      </c>
      <c r="N1944">
        <v>13</v>
      </c>
      <c r="O1944">
        <v>15</v>
      </c>
      <c r="P1944">
        <v>32630000</v>
      </c>
      <c r="Q1944">
        <v>7.3061116249565072E-2</v>
      </c>
    </row>
    <row r="1945" spans="1:17" x14ac:dyDescent="0.25">
      <c r="A1945" t="str">
        <f t="shared" ca="1" si="30"/>
        <v>META;Total;INDUSTRIAS MANUFACTURERAS</v>
      </c>
      <c r="B1945" t="str">
        <f ca="1">+IFERROR(_xlfn.XLOOKUP(C1945,DIVIPOLA!G:G,DIVIPOLA!F:F),C1945)</f>
        <v>META</v>
      </c>
      <c r="C1945" t="s">
        <v>34</v>
      </c>
      <c r="D1945" t="s">
        <v>15</v>
      </c>
      <c r="E1945" t="s">
        <v>354</v>
      </c>
      <c r="F1945">
        <v>9</v>
      </c>
      <c r="G1945">
        <v>0.72815533980582525</v>
      </c>
      <c r="H1945">
        <v>0</v>
      </c>
      <c r="I1945">
        <v>0</v>
      </c>
      <c r="J1945">
        <v>28</v>
      </c>
      <c r="K1945">
        <v>51</v>
      </c>
      <c r="L1945">
        <v>9</v>
      </c>
      <c r="M1945">
        <v>21</v>
      </c>
      <c r="N1945">
        <v>23</v>
      </c>
      <c r="O1945">
        <v>34</v>
      </c>
      <c r="P1945">
        <v>65690950</v>
      </c>
      <c r="Q1945">
        <v>0.14708716317788439</v>
      </c>
    </row>
    <row r="1946" spans="1:17" x14ac:dyDescent="0.25">
      <c r="A1946" t="str">
        <f t="shared" ca="1" si="30"/>
        <v>NARIÑO;Total;INDUSTRIAS MANUFACTURERAS</v>
      </c>
      <c r="B1946" t="str">
        <f ca="1">+IFERROR(_xlfn.XLOOKUP(C1946,DIVIPOLA!G:G,DIVIPOLA!F:F),C1946)</f>
        <v>NARIÑO</v>
      </c>
      <c r="C1946" t="s">
        <v>35</v>
      </c>
      <c r="D1946" t="s">
        <v>15</v>
      </c>
      <c r="E1946" t="s">
        <v>354</v>
      </c>
      <c r="F1946">
        <v>7</v>
      </c>
      <c r="G1946">
        <v>0.56634304207119746</v>
      </c>
      <c r="H1946">
        <v>0</v>
      </c>
      <c r="I1946">
        <v>0</v>
      </c>
      <c r="J1946">
        <v>43</v>
      </c>
      <c r="K1946">
        <v>57</v>
      </c>
      <c r="L1946">
        <v>17</v>
      </c>
      <c r="M1946">
        <v>6</v>
      </c>
      <c r="N1946">
        <v>11</v>
      </c>
      <c r="O1946">
        <v>50</v>
      </c>
      <c r="P1946">
        <v>71762600</v>
      </c>
      <c r="Q1946">
        <v>0.16068206132304749</v>
      </c>
    </row>
    <row r="1947" spans="1:17" x14ac:dyDescent="0.25">
      <c r="A1947" t="str">
        <f t="shared" ca="1" si="30"/>
        <v>NORTE_DE_SANTANDER;Total;INDUSTRIAS MANUFACTURERAS</v>
      </c>
      <c r="B1947" t="str">
        <f ca="1">+IFERROR(_xlfn.XLOOKUP(C1947,DIVIPOLA!G:G,DIVIPOLA!F:F),C1947)</f>
        <v>NORTE_DE_SANTANDER</v>
      </c>
      <c r="C1947" t="s">
        <v>1186</v>
      </c>
      <c r="D1947" t="s">
        <v>15</v>
      </c>
      <c r="E1947" t="s">
        <v>354</v>
      </c>
      <c r="F1947">
        <v>50</v>
      </c>
      <c r="G1947">
        <v>4.0453074433656946</v>
      </c>
      <c r="H1947">
        <v>0</v>
      </c>
      <c r="I1947">
        <v>0</v>
      </c>
      <c r="J1947">
        <v>354</v>
      </c>
      <c r="K1947">
        <v>413</v>
      </c>
      <c r="L1947">
        <v>123</v>
      </c>
      <c r="M1947">
        <v>91</v>
      </c>
      <c r="N1947">
        <v>231</v>
      </c>
      <c r="O1947">
        <v>129</v>
      </c>
      <c r="P1947">
        <v>514793500</v>
      </c>
      <c r="Q1947">
        <v>1.1526628178982681</v>
      </c>
    </row>
    <row r="1948" spans="1:17" x14ac:dyDescent="0.25">
      <c r="A1948" t="str">
        <f t="shared" ca="1" si="30"/>
        <v>PUTUMAYO;Total;INDUSTRIAS MANUFACTURERAS</v>
      </c>
      <c r="B1948" t="str">
        <f ca="1">+IFERROR(_xlfn.XLOOKUP(C1948,DIVIPOLA!G:G,DIVIPOLA!F:F),C1948)</f>
        <v>PUTUMAYO</v>
      </c>
      <c r="C1948" t="s">
        <v>36</v>
      </c>
      <c r="D1948" t="s">
        <v>15</v>
      </c>
      <c r="E1948" t="s">
        <v>354</v>
      </c>
      <c r="F1948">
        <v>3</v>
      </c>
      <c r="G1948">
        <v>0.2427184466019417</v>
      </c>
      <c r="H1948">
        <v>0</v>
      </c>
      <c r="I1948">
        <v>0</v>
      </c>
      <c r="J1948">
        <v>4</v>
      </c>
      <c r="K1948">
        <v>11</v>
      </c>
      <c r="L1948">
        <v>6</v>
      </c>
      <c r="M1948">
        <v>0</v>
      </c>
      <c r="N1948">
        <v>2</v>
      </c>
      <c r="O1948">
        <v>4</v>
      </c>
      <c r="P1948">
        <v>10758475</v>
      </c>
      <c r="Q1948">
        <v>2.4089065051885981E-2</v>
      </c>
    </row>
    <row r="1949" spans="1:17" x14ac:dyDescent="0.25">
      <c r="A1949" t="str">
        <f t="shared" ca="1" si="30"/>
        <v>QUINDÍO;Total;INDUSTRIAS MANUFACTURERAS</v>
      </c>
      <c r="B1949" t="str">
        <f ca="1">+IFERROR(_xlfn.XLOOKUP(C1949,DIVIPOLA!G:G,DIVIPOLA!F:F),C1949)</f>
        <v>QUINDÍO</v>
      </c>
      <c r="C1949" t="s">
        <v>37</v>
      </c>
      <c r="D1949" t="s">
        <v>15</v>
      </c>
      <c r="E1949" t="s">
        <v>354</v>
      </c>
      <c r="F1949">
        <v>17</v>
      </c>
      <c r="G1949">
        <v>1.375404530744337</v>
      </c>
      <c r="H1949">
        <v>1</v>
      </c>
      <c r="I1949">
        <v>10</v>
      </c>
      <c r="J1949">
        <v>1077</v>
      </c>
      <c r="K1949">
        <v>627</v>
      </c>
      <c r="L1949">
        <v>308</v>
      </c>
      <c r="M1949">
        <v>208</v>
      </c>
      <c r="N1949">
        <v>240</v>
      </c>
      <c r="O1949">
        <v>70</v>
      </c>
      <c r="P1949">
        <v>1006176275</v>
      </c>
      <c r="Q1949">
        <v>2.2529071956889171</v>
      </c>
    </row>
    <row r="1950" spans="1:17" x14ac:dyDescent="0.25">
      <c r="A1950" t="str">
        <f t="shared" ca="1" si="30"/>
        <v>RISARALDA;Total;INDUSTRIAS MANUFACTURERAS</v>
      </c>
      <c r="B1950" t="str">
        <f ca="1">+IFERROR(_xlfn.XLOOKUP(C1950,DIVIPOLA!G:G,DIVIPOLA!F:F),C1950)</f>
        <v>RISARALDA</v>
      </c>
      <c r="C1950" t="s">
        <v>38</v>
      </c>
      <c r="D1950" t="s">
        <v>15</v>
      </c>
      <c r="E1950" t="s">
        <v>354</v>
      </c>
      <c r="F1950">
        <v>40</v>
      </c>
      <c r="G1950">
        <v>3.2362459546925559</v>
      </c>
      <c r="H1950">
        <v>20</v>
      </c>
      <c r="I1950">
        <v>17</v>
      </c>
      <c r="J1950">
        <v>5395</v>
      </c>
      <c r="K1950">
        <v>1445</v>
      </c>
      <c r="L1950">
        <v>1579</v>
      </c>
      <c r="M1950">
        <v>305</v>
      </c>
      <c r="N1950">
        <v>2681</v>
      </c>
      <c r="O1950">
        <v>282</v>
      </c>
      <c r="P1950">
        <v>4107140050</v>
      </c>
      <c r="Q1950">
        <v>9.1962070685349211</v>
      </c>
    </row>
    <row r="1951" spans="1:17" x14ac:dyDescent="0.25">
      <c r="A1951" t="str">
        <f t="shared" ca="1" si="30"/>
        <v>SANTANDER;Total;INDUSTRIAS MANUFACTURERAS</v>
      </c>
      <c r="B1951" t="str">
        <f ca="1">+IFERROR(_xlfn.XLOOKUP(C1951,DIVIPOLA!G:G,DIVIPOLA!F:F),C1951)</f>
        <v>SANTANDER</v>
      </c>
      <c r="C1951" t="s">
        <v>39</v>
      </c>
      <c r="D1951" t="s">
        <v>15</v>
      </c>
      <c r="E1951" t="s">
        <v>354</v>
      </c>
      <c r="F1951">
        <v>52</v>
      </c>
      <c r="G1951">
        <v>4.2071197411003238</v>
      </c>
      <c r="H1951">
        <v>0</v>
      </c>
      <c r="I1951">
        <v>0</v>
      </c>
      <c r="J1951">
        <v>2235</v>
      </c>
      <c r="K1951">
        <v>609</v>
      </c>
      <c r="L1951">
        <v>758</v>
      </c>
      <c r="M1951">
        <v>138</v>
      </c>
      <c r="N1951">
        <v>1301</v>
      </c>
      <c r="O1951">
        <v>113</v>
      </c>
      <c r="P1951">
        <v>1765613200</v>
      </c>
      <c r="Q1951">
        <v>3.953345732668299</v>
      </c>
    </row>
    <row r="1952" spans="1:17" x14ac:dyDescent="0.25">
      <c r="A1952" t="str">
        <f t="shared" ca="1" si="30"/>
        <v>SUCRE;Total;INDUSTRIAS MANUFACTURERAS</v>
      </c>
      <c r="B1952" t="str">
        <f ca="1">+IFERROR(_xlfn.XLOOKUP(C1952,DIVIPOLA!G:G,DIVIPOLA!F:F),C1952)</f>
        <v>SUCRE</v>
      </c>
      <c r="C1952" t="s">
        <v>40</v>
      </c>
      <c r="D1952" t="s">
        <v>15</v>
      </c>
      <c r="E1952" t="s">
        <v>354</v>
      </c>
      <c r="F1952">
        <v>5</v>
      </c>
      <c r="G1952">
        <v>0.40453074433656949</v>
      </c>
      <c r="H1952">
        <v>0</v>
      </c>
      <c r="I1952">
        <v>0</v>
      </c>
      <c r="J1952">
        <v>23</v>
      </c>
      <c r="K1952">
        <v>29</v>
      </c>
      <c r="L1952">
        <v>2</v>
      </c>
      <c r="M1952">
        <v>2</v>
      </c>
      <c r="N1952">
        <v>15</v>
      </c>
      <c r="O1952">
        <v>0</v>
      </c>
      <c r="P1952">
        <v>29386500</v>
      </c>
      <c r="Q1952">
        <v>6.5798666646271653E-2</v>
      </c>
    </row>
    <row r="1953" spans="1:17" x14ac:dyDescent="0.25">
      <c r="A1953" t="str">
        <f t="shared" ca="1" si="30"/>
        <v>TOLIMA;Total;INDUSTRIAS MANUFACTURERAS</v>
      </c>
      <c r="B1953" t="str">
        <f ca="1">+IFERROR(_xlfn.XLOOKUP(C1953,DIVIPOLA!G:G,DIVIPOLA!F:F),C1953)</f>
        <v>TOLIMA</v>
      </c>
      <c r="C1953" t="s">
        <v>41</v>
      </c>
      <c r="D1953" t="s">
        <v>15</v>
      </c>
      <c r="E1953" t="s">
        <v>354</v>
      </c>
      <c r="F1953">
        <v>24</v>
      </c>
      <c r="G1953">
        <v>1.941747572815534</v>
      </c>
      <c r="H1953">
        <v>0</v>
      </c>
      <c r="I1953">
        <v>0</v>
      </c>
      <c r="J1953">
        <v>292</v>
      </c>
      <c r="K1953">
        <v>277</v>
      </c>
      <c r="L1953">
        <v>124</v>
      </c>
      <c r="M1953">
        <v>65</v>
      </c>
      <c r="N1953">
        <v>103</v>
      </c>
      <c r="O1953">
        <v>30</v>
      </c>
      <c r="P1953">
        <v>348241075</v>
      </c>
      <c r="Q1953">
        <v>0.77973894157059476</v>
      </c>
    </row>
    <row r="1954" spans="1:17" x14ac:dyDescent="0.25">
      <c r="A1954" t="str">
        <f t="shared" ca="1" si="30"/>
        <v>VALLE_DEL_CAUCA;Total;INDUSTRIAS MANUFACTURERAS</v>
      </c>
      <c r="B1954" t="str">
        <f ca="1">+IFERROR(_xlfn.XLOOKUP(C1954,DIVIPOLA!G:G,DIVIPOLA!F:F),C1954)</f>
        <v>VALLE_DEL_CAUCA</v>
      </c>
      <c r="C1954" t="s">
        <v>1190</v>
      </c>
      <c r="D1954" t="s">
        <v>15</v>
      </c>
      <c r="E1954" t="s">
        <v>354</v>
      </c>
      <c r="F1954">
        <v>150</v>
      </c>
      <c r="G1954">
        <v>12.13592233009709</v>
      </c>
      <c r="H1954">
        <v>28</v>
      </c>
      <c r="I1954">
        <v>36</v>
      </c>
      <c r="J1954">
        <v>6690</v>
      </c>
      <c r="K1954">
        <v>2627</v>
      </c>
      <c r="L1954">
        <v>3301</v>
      </c>
      <c r="M1954">
        <v>698</v>
      </c>
      <c r="N1954">
        <v>3849</v>
      </c>
      <c r="O1954">
        <v>518</v>
      </c>
      <c r="P1954">
        <v>6170222175</v>
      </c>
      <c r="Q1954">
        <v>13.815608936969641</v>
      </c>
    </row>
    <row r="1955" spans="1:17" x14ac:dyDescent="0.25">
      <c r="A1955" t="str">
        <f t="shared" ca="1" si="30"/>
        <v>ANTIOQUIA;Total;INFORMACIÓN Y COMUNICACIONES</v>
      </c>
      <c r="B1955" t="str">
        <f ca="1">+IFERROR(_xlfn.XLOOKUP(C1955,DIVIPOLA!G:G,DIVIPOLA!F:F),C1955)</f>
        <v>ANTIOQUIA</v>
      </c>
      <c r="C1955" t="s">
        <v>17</v>
      </c>
      <c r="D1955" t="s">
        <v>15</v>
      </c>
      <c r="E1955" t="s">
        <v>355</v>
      </c>
      <c r="F1955">
        <v>115</v>
      </c>
      <c r="G1955">
        <v>24.312896405919659</v>
      </c>
      <c r="H1955">
        <v>12</v>
      </c>
      <c r="I1955">
        <v>0</v>
      </c>
      <c r="J1955">
        <v>4069</v>
      </c>
      <c r="K1955">
        <v>1097</v>
      </c>
      <c r="L1955">
        <v>536</v>
      </c>
      <c r="M1955">
        <v>176</v>
      </c>
      <c r="N1955">
        <v>590</v>
      </c>
      <c r="O1955">
        <v>207</v>
      </c>
      <c r="P1955">
        <v>2614100775</v>
      </c>
      <c r="Q1955">
        <v>15.68297778414105</v>
      </c>
    </row>
    <row r="1956" spans="1:17" x14ac:dyDescent="0.25">
      <c r="A1956" t="str">
        <f t="shared" ca="1" si="30"/>
        <v>ARAUCA;Total;INFORMACIÓN Y COMUNICACIONES</v>
      </c>
      <c r="B1956" t="str">
        <f ca="1">+IFERROR(_xlfn.XLOOKUP(C1956,DIVIPOLA!G:G,DIVIPOLA!F:F),C1956)</f>
        <v>ARAUCA</v>
      </c>
      <c r="C1956" t="s">
        <v>18</v>
      </c>
      <c r="D1956" t="s">
        <v>15</v>
      </c>
      <c r="E1956" t="s">
        <v>355</v>
      </c>
      <c r="F1956">
        <v>1</v>
      </c>
      <c r="G1956">
        <v>0.21141649048625791</v>
      </c>
      <c r="H1956">
        <v>0</v>
      </c>
      <c r="I1956">
        <v>0</v>
      </c>
      <c r="J1956">
        <v>9</v>
      </c>
      <c r="K1956">
        <v>22</v>
      </c>
      <c r="L1956">
        <v>4</v>
      </c>
      <c r="M1956">
        <v>7</v>
      </c>
      <c r="N1956">
        <v>0</v>
      </c>
      <c r="O1956">
        <v>0</v>
      </c>
      <c r="P1956">
        <v>18720000</v>
      </c>
      <c r="Q1956">
        <v>0.1123083497494929</v>
      </c>
    </row>
    <row r="1957" spans="1:17" x14ac:dyDescent="0.25">
      <c r="A1957" t="str">
        <f t="shared" ca="1" si="30"/>
        <v>ATLÁNTICO;Total;INFORMACIÓN Y COMUNICACIONES</v>
      </c>
      <c r="B1957" t="str">
        <f ca="1">+IFERROR(_xlfn.XLOOKUP(C1957,DIVIPOLA!G:G,DIVIPOLA!F:F),C1957)</f>
        <v>ATLÁNTICO</v>
      </c>
      <c r="C1957" t="s">
        <v>19</v>
      </c>
      <c r="D1957" t="s">
        <v>15</v>
      </c>
      <c r="E1957" t="s">
        <v>355</v>
      </c>
      <c r="F1957">
        <v>9</v>
      </c>
      <c r="G1957">
        <v>1.9027484143763209</v>
      </c>
      <c r="H1957">
        <v>0</v>
      </c>
      <c r="I1957">
        <v>0</v>
      </c>
      <c r="J1957">
        <v>413</v>
      </c>
      <c r="K1957">
        <v>297</v>
      </c>
      <c r="L1957">
        <v>15</v>
      </c>
      <c r="M1957">
        <v>13</v>
      </c>
      <c r="N1957">
        <v>171</v>
      </c>
      <c r="O1957">
        <v>60</v>
      </c>
      <c r="P1957">
        <v>392256150</v>
      </c>
      <c r="Q1957">
        <v>2.3532927823498691</v>
      </c>
    </row>
    <row r="1958" spans="1:17" x14ac:dyDescent="0.25">
      <c r="A1958" t="str">
        <f t="shared" ca="1" si="30"/>
        <v>BOGOTÁ;Total;INFORMACIÓN Y COMUNICACIONES</v>
      </c>
      <c r="B1958" t="str">
        <f ca="1">+IFERROR(_xlfn.XLOOKUP(C1958,DIVIPOLA!G:G,DIVIPOLA!F:F),C1958)</f>
        <v>BOGOTÁ</v>
      </c>
      <c r="C1958" t="s">
        <v>1146</v>
      </c>
      <c r="D1958" t="s">
        <v>15</v>
      </c>
      <c r="E1958" t="s">
        <v>355</v>
      </c>
      <c r="F1958">
        <v>218</v>
      </c>
      <c r="G1958">
        <v>46.088794926004233</v>
      </c>
      <c r="H1958">
        <v>61</v>
      </c>
      <c r="I1958">
        <v>17</v>
      </c>
      <c r="J1958">
        <v>17364</v>
      </c>
      <c r="K1958">
        <v>4406</v>
      </c>
      <c r="L1958">
        <v>2607</v>
      </c>
      <c r="M1958">
        <v>669</v>
      </c>
      <c r="N1958">
        <v>6542</v>
      </c>
      <c r="O1958">
        <v>1107</v>
      </c>
      <c r="P1958">
        <v>11922012050</v>
      </c>
      <c r="Q1958">
        <v>71.524652725911807</v>
      </c>
    </row>
    <row r="1959" spans="1:17" x14ac:dyDescent="0.25">
      <c r="A1959" t="str">
        <f t="shared" ca="1" si="30"/>
        <v>BOLÍVAR;Total;INFORMACIÓN Y COMUNICACIONES</v>
      </c>
      <c r="B1959" t="str">
        <f ca="1">+IFERROR(_xlfn.XLOOKUP(C1959,DIVIPOLA!G:G,DIVIPOLA!F:F),C1959)</f>
        <v>BOLÍVAR</v>
      </c>
      <c r="C1959" t="s">
        <v>21</v>
      </c>
      <c r="D1959" t="s">
        <v>15</v>
      </c>
      <c r="E1959" t="s">
        <v>355</v>
      </c>
      <c r="F1959">
        <v>4</v>
      </c>
      <c r="G1959">
        <v>0.84566596194503174</v>
      </c>
      <c r="H1959">
        <v>0</v>
      </c>
      <c r="I1959">
        <v>0</v>
      </c>
      <c r="J1959">
        <v>4</v>
      </c>
      <c r="K1959">
        <v>4</v>
      </c>
      <c r="L1959">
        <v>4</v>
      </c>
      <c r="M1959">
        <v>0</v>
      </c>
      <c r="N1959">
        <v>9</v>
      </c>
      <c r="O1959">
        <v>1</v>
      </c>
      <c r="P1959">
        <v>6883500</v>
      </c>
      <c r="Q1959">
        <v>4.129671610580312E-2</v>
      </c>
    </row>
    <row r="1960" spans="1:17" x14ac:dyDescent="0.25">
      <c r="A1960" t="str">
        <f t="shared" ca="1" si="30"/>
        <v>BOYACÁ;Total;INFORMACIÓN Y COMUNICACIONES</v>
      </c>
      <c r="B1960" t="str">
        <f ca="1">+IFERROR(_xlfn.XLOOKUP(C1960,DIVIPOLA!G:G,DIVIPOLA!F:F),C1960)</f>
        <v>BOYACÁ</v>
      </c>
      <c r="C1960" t="s">
        <v>22</v>
      </c>
      <c r="D1960" t="s">
        <v>15</v>
      </c>
      <c r="E1960" t="s">
        <v>355</v>
      </c>
      <c r="F1960">
        <v>7</v>
      </c>
      <c r="G1960">
        <v>1.4799154334038049</v>
      </c>
      <c r="H1960">
        <v>0</v>
      </c>
      <c r="I1960">
        <v>0</v>
      </c>
      <c r="J1960">
        <v>131</v>
      </c>
      <c r="K1960">
        <v>76</v>
      </c>
      <c r="L1960">
        <v>106</v>
      </c>
      <c r="M1960">
        <v>16</v>
      </c>
      <c r="N1960">
        <v>79</v>
      </c>
      <c r="O1960">
        <v>11</v>
      </c>
      <c r="P1960">
        <v>147014725</v>
      </c>
      <c r="Q1960">
        <v>0.8819968564970897</v>
      </c>
    </row>
    <row r="1961" spans="1:17" x14ac:dyDescent="0.25">
      <c r="A1961" t="str">
        <f t="shared" ca="1" si="30"/>
        <v>CALDAS;Total;INFORMACIÓN Y COMUNICACIONES</v>
      </c>
      <c r="B1961" t="str">
        <f ca="1">+IFERROR(_xlfn.XLOOKUP(C1961,DIVIPOLA!G:G,DIVIPOLA!F:F),C1961)</f>
        <v>CALDAS</v>
      </c>
      <c r="C1961" t="s">
        <v>23</v>
      </c>
      <c r="D1961" t="s">
        <v>15</v>
      </c>
      <c r="E1961" t="s">
        <v>355</v>
      </c>
      <c r="F1961">
        <v>8</v>
      </c>
      <c r="G1961">
        <v>1.691331923890063</v>
      </c>
      <c r="H1961">
        <v>0</v>
      </c>
      <c r="I1961">
        <v>0</v>
      </c>
      <c r="J1961">
        <v>142</v>
      </c>
      <c r="K1961">
        <v>83</v>
      </c>
      <c r="L1961">
        <v>86</v>
      </c>
      <c r="M1961">
        <v>9</v>
      </c>
      <c r="N1961">
        <v>38</v>
      </c>
      <c r="O1961">
        <v>13</v>
      </c>
      <c r="P1961">
        <v>137965425</v>
      </c>
      <c r="Q1961">
        <v>0.82770668826054661</v>
      </c>
    </row>
    <row r="1962" spans="1:17" x14ac:dyDescent="0.25">
      <c r="A1962" t="str">
        <f t="shared" ca="1" si="30"/>
        <v>CASANARE;Total;INFORMACIÓN Y COMUNICACIONES</v>
      </c>
      <c r="B1962" t="str">
        <f ca="1">+IFERROR(_xlfn.XLOOKUP(C1962,DIVIPOLA!G:G,DIVIPOLA!F:F),C1962)</f>
        <v>CASANARE</v>
      </c>
      <c r="C1962" t="s">
        <v>25</v>
      </c>
      <c r="D1962" t="s">
        <v>15</v>
      </c>
      <c r="E1962" t="s">
        <v>355</v>
      </c>
      <c r="F1962">
        <v>2</v>
      </c>
      <c r="G1962">
        <v>0.42283298097251593</v>
      </c>
      <c r="H1962">
        <v>0</v>
      </c>
      <c r="I1962">
        <v>0</v>
      </c>
      <c r="J1962">
        <v>2</v>
      </c>
      <c r="K1962">
        <v>10</v>
      </c>
      <c r="L1962">
        <v>0</v>
      </c>
      <c r="M1962">
        <v>0</v>
      </c>
      <c r="N1962">
        <v>0</v>
      </c>
      <c r="O1962">
        <v>0</v>
      </c>
      <c r="P1962">
        <v>6029400</v>
      </c>
      <c r="Q1962">
        <v>3.6172647648482513E-2</v>
      </c>
    </row>
    <row r="1963" spans="1:17" x14ac:dyDescent="0.25">
      <c r="A1963" t="str">
        <f t="shared" ca="1" si="30"/>
        <v>CUNDINAMARCA;Total;INFORMACIÓN Y COMUNICACIONES</v>
      </c>
      <c r="B1963" t="str">
        <f ca="1">+IFERROR(_xlfn.XLOOKUP(C1963,DIVIPOLA!G:G,DIVIPOLA!F:F),C1963)</f>
        <v>CUNDINAMARCA</v>
      </c>
      <c r="C1963" t="s">
        <v>29</v>
      </c>
      <c r="D1963" t="s">
        <v>15</v>
      </c>
      <c r="E1963" t="s">
        <v>355</v>
      </c>
      <c r="F1963">
        <v>14</v>
      </c>
      <c r="G1963">
        <v>2.9598308668076112</v>
      </c>
      <c r="H1963">
        <v>0</v>
      </c>
      <c r="I1963">
        <v>0</v>
      </c>
      <c r="J1963">
        <v>46</v>
      </c>
      <c r="K1963">
        <v>37</v>
      </c>
      <c r="L1963">
        <v>68</v>
      </c>
      <c r="M1963">
        <v>16</v>
      </c>
      <c r="N1963">
        <v>53</v>
      </c>
      <c r="O1963">
        <v>2</v>
      </c>
      <c r="P1963">
        <v>72764250</v>
      </c>
      <c r="Q1963">
        <v>0.43654021571899249</v>
      </c>
    </row>
    <row r="1964" spans="1:17" x14ac:dyDescent="0.25">
      <c r="A1964" t="str">
        <f t="shared" ca="1" si="30"/>
        <v>CÓRDOBA;Total;INFORMACIÓN Y COMUNICACIONES</v>
      </c>
      <c r="B1964" t="str">
        <f ca="1">+IFERROR(_xlfn.XLOOKUP(C1964,DIVIPOLA!G:G,DIVIPOLA!F:F),C1964)</f>
        <v>CÓRDOBA</v>
      </c>
      <c r="C1964" t="s">
        <v>30</v>
      </c>
      <c r="D1964" t="s">
        <v>15</v>
      </c>
      <c r="E1964" t="s">
        <v>355</v>
      </c>
      <c r="F1964">
        <v>3</v>
      </c>
      <c r="G1964">
        <v>0.63424947145877375</v>
      </c>
      <c r="H1964">
        <v>0</v>
      </c>
      <c r="I1964">
        <v>0</v>
      </c>
      <c r="J1964">
        <v>26</v>
      </c>
      <c r="K1964">
        <v>45</v>
      </c>
      <c r="L1964">
        <v>19</v>
      </c>
      <c r="M1964">
        <v>18</v>
      </c>
      <c r="N1964">
        <v>58</v>
      </c>
      <c r="O1964">
        <v>38</v>
      </c>
      <c r="P1964">
        <v>70438225</v>
      </c>
      <c r="Q1964">
        <v>0.42258551330307031</v>
      </c>
    </row>
    <row r="1965" spans="1:17" x14ac:dyDescent="0.25">
      <c r="A1965" t="str">
        <f t="shared" ca="1" si="30"/>
        <v>HUILA;Total;INFORMACIÓN Y COMUNICACIONES</v>
      </c>
      <c r="B1965" t="str">
        <f ca="1">+IFERROR(_xlfn.XLOOKUP(C1965,DIVIPOLA!G:G,DIVIPOLA!F:F),C1965)</f>
        <v>HUILA</v>
      </c>
      <c r="C1965" t="s">
        <v>32</v>
      </c>
      <c r="D1965" t="s">
        <v>15</v>
      </c>
      <c r="E1965" t="s">
        <v>355</v>
      </c>
      <c r="F1965">
        <v>5</v>
      </c>
      <c r="G1965">
        <v>1.0570824524312901</v>
      </c>
      <c r="H1965">
        <v>0</v>
      </c>
      <c r="I1965">
        <v>0</v>
      </c>
      <c r="J1965">
        <v>18</v>
      </c>
      <c r="K1965">
        <v>18</v>
      </c>
      <c r="L1965">
        <v>9</v>
      </c>
      <c r="M1965">
        <v>0</v>
      </c>
      <c r="N1965">
        <v>14</v>
      </c>
      <c r="O1965">
        <v>8</v>
      </c>
      <c r="P1965">
        <v>24939200</v>
      </c>
      <c r="Q1965">
        <v>0.14961967927738001</v>
      </c>
    </row>
    <row r="1966" spans="1:17" x14ac:dyDescent="0.25">
      <c r="A1966" t="str">
        <f t="shared" ca="1" si="30"/>
        <v>LA_GUAJIRA;Total;INFORMACIÓN Y COMUNICACIONES</v>
      </c>
      <c r="B1966" t="str">
        <f ca="1">+IFERROR(_xlfn.XLOOKUP(C1966,DIVIPOLA!G:G,DIVIPOLA!F:F),C1966)</f>
        <v>LA_GUAJIRA</v>
      </c>
      <c r="C1966" t="s">
        <v>1187</v>
      </c>
      <c r="D1966" t="s">
        <v>15</v>
      </c>
      <c r="E1966" t="s">
        <v>355</v>
      </c>
      <c r="F1966">
        <v>1</v>
      </c>
      <c r="G1966">
        <v>0.21141649048625791</v>
      </c>
      <c r="H1966">
        <v>0</v>
      </c>
      <c r="I1966">
        <v>0</v>
      </c>
      <c r="J1966">
        <v>76</v>
      </c>
      <c r="K1966">
        <v>80</v>
      </c>
      <c r="L1966">
        <v>7</v>
      </c>
      <c r="M1966">
        <v>2</v>
      </c>
      <c r="N1966">
        <v>18</v>
      </c>
      <c r="O1966">
        <v>0</v>
      </c>
      <c r="P1966">
        <v>78955500</v>
      </c>
      <c r="Q1966">
        <v>0.47368386264135082</v>
      </c>
    </row>
    <row r="1967" spans="1:17" x14ac:dyDescent="0.25">
      <c r="A1967" t="str">
        <f t="shared" ca="1" si="30"/>
        <v>MAGDALENA;Total;INFORMACIÓN Y COMUNICACIONES</v>
      </c>
      <c r="B1967" t="str">
        <f ca="1">+IFERROR(_xlfn.XLOOKUP(C1967,DIVIPOLA!G:G,DIVIPOLA!F:F),C1967)</f>
        <v>MAGDALENA</v>
      </c>
      <c r="C1967" t="s">
        <v>33</v>
      </c>
      <c r="D1967" t="s">
        <v>15</v>
      </c>
      <c r="E1967" t="s">
        <v>355</v>
      </c>
      <c r="F1967">
        <v>2</v>
      </c>
      <c r="G1967">
        <v>0.42283298097251593</v>
      </c>
      <c r="H1967">
        <v>0</v>
      </c>
      <c r="I1967">
        <v>0</v>
      </c>
      <c r="J1967">
        <v>0</v>
      </c>
      <c r="K1967">
        <v>3</v>
      </c>
      <c r="L1967">
        <v>0</v>
      </c>
      <c r="M1967">
        <v>8</v>
      </c>
      <c r="N1967">
        <v>7</v>
      </c>
      <c r="O1967">
        <v>1</v>
      </c>
      <c r="P1967">
        <v>6512025</v>
      </c>
      <c r="Q1967">
        <v>3.9068097290461623E-2</v>
      </c>
    </row>
    <row r="1968" spans="1:17" x14ac:dyDescent="0.25">
      <c r="A1968" t="str">
        <f t="shared" ca="1" si="30"/>
        <v>META;Total;INFORMACIÓN Y COMUNICACIONES</v>
      </c>
      <c r="B1968" t="str">
        <f ca="1">+IFERROR(_xlfn.XLOOKUP(C1968,DIVIPOLA!G:G,DIVIPOLA!F:F),C1968)</f>
        <v>META</v>
      </c>
      <c r="C1968" t="s">
        <v>34</v>
      </c>
      <c r="D1968" t="s">
        <v>15</v>
      </c>
      <c r="E1968" t="s">
        <v>355</v>
      </c>
      <c r="F1968">
        <v>1</v>
      </c>
      <c r="G1968">
        <v>0.21141649048625791</v>
      </c>
      <c r="H1968">
        <v>0</v>
      </c>
      <c r="I1968">
        <v>0</v>
      </c>
      <c r="J1968">
        <v>3</v>
      </c>
      <c r="K1968">
        <v>5</v>
      </c>
      <c r="L1968">
        <v>0</v>
      </c>
      <c r="M1968">
        <v>3</v>
      </c>
      <c r="N1968">
        <v>2</v>
      </c>
      <c r="O1968">
        <v>2</v>
      </c>
      <c r="P1968">
        <v>5980000</v>
      </c>
      <c r="Q1968">
        <v>3.5876278392199118E-2</v>
      </c>
    </row>
    <row r="1969" spans="1:17" x14ac:dyDescent="0.25">
      <c r="A1969" t="str">
        <f t="shared" ca="1" si="30"/>
        <v>NARIÑO;Total;INFORMACIÓN Y COMUNICACIONES</v>
      </c>
      <c r="B1969" t="str">
        <f ca="1">+IFERROR(_xlfn.XLOOKUP(C1969,DIVIPOLA!G:G,DIVIPOLA!F:F),C1969)</f>
        <v>NARIÑO</v>
      </c>
      <c r="C1969" t="s">
        <v>35</v>
      </c>
      <c r="D1969" t="s">
        <v>15</v>
      </c>
      <c r="E1969" t="s">
        <v>355</v>
      </c>
      <c r="F1969">
        <v>3</v>
      </c>
      <c r="G1969">
        <v>0.63424947145877375</v>
      </c>
      <c r="H1969">
        <v>0</v>
      </c>
      <c r="I1969">
        <v>0</v>
      </c>
      <c r="J1969">
        <v>25</v>
      </c>
      <c r="K1969">
        <v>79</v>
      </c>
      <c r="L1969">
        <v>28</v>
      </c>
      <c r="M1969">
        <v>63</v>
      </c>
      <c r="N1969">
        <v>5</v>
      </c>
      <c r="O1969">
        <v>15</v>
      </c>
      <c r="P1969">
        <v>88678200</v>
      </c>
      <c r="Q1969">
        <v>0.53201401179249375</v>
      </c>
    </row>
    <row r="1970" spans="1:17" x14ac:dyDescent="0.25">
      <c r="A1970" t="str">
        <f t="shared" ca="1" si="30"/>
        <v>NORTE_DE_SANTANDER;Total;INFORMACIÓN Y COMUNICACIONES</v>
      </c>
      <c r="B1970" t="str">
        <f ca="1">+IFERROR(_xlfn.XLOOKUP(C1970,DIVIPOLA!G:G,DIVIPOLA!F:F),C1970)</f>
        <v>NORTE_DE_SANTANDER</v>
      </c>
      <c r="C1970" t="s">
        <v>1186</v>
      </c>
      <c r="D1970" t="s">
        <v>15</v>
      </c>
      <c r="E1970" t="s">
        <v>355</v>
      </c>
      <c r="F1970">
        <v>7</v>
      </c>
      <c r="G1970">
        <v>1.4799154334038049</v>
      </c>
      <c r="H1970">
        <v>0</v>
      </c>
      <c r="I1970">
        <v>0</v>
      </c>
      <c r="J1970">
        <v>54</v>
      </c>
      <c r="K1970">
        <v>34</v>
      </c>
      <c r="L1970">
        <v>8</v>
      </c>
      <c r="M1970">
        <v>9</v>
      </c>
      <c r="N1970">
        <v>10</v>
      </c>
      <c r="O1970">
        <v>3</v>
      </c>
      <c r="P1970">
        <v>47965125</v>
      </c>
      <c r="Q1970">
        <v>0.287760899266995</v>
      </c>
    </row>
    <row r="1971" spans="1:17" x14ac:dyDescent="0.25">
      <c r="A1971" t="str">
        <f t="shared" ca="1" si="30"/>
        <v>PUTUMAYO;Total;INFORMACIÓN Y COMUNICACIONES</v>
      </c>
      <c r="B1971" t="str">
        <f ca="1">+IFERROR(_xlfn.XLOOKUP(C1971,DIVIPOLA!G:G,DIVIPOLA!F:F),C1971)</f>
        <v>PUTUMAYO</v>
      </c>
      <c r="C1971" t="s">
        <v>36</v>
      </c>
      <c r="D1971" t="s">
        <v>15</v>
      </c>
      <c r="E1971" t="s">
        <v>355</v>
      </c>
      <c r="F1971">
        <v>1</v>
      </c>
      <c r="G1971">
        <v>0.21141649048625791</v>
      </c>
      <c r="H1971">
        <v>0</v>
      </c>
      <c r="I1971">
        <v>0</v>
      </c>
      <c r="J1971">
        <v>5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2024100</v>
      </c>
      <c r="Q1971">
        <v>1.214334031666392E-2</v>
      </c>
    </row>
    <row r="1972" spans="1:17" x14ac:dyDescent="0.25">
      <c r="A1972" t="str">
        <f t="shared" ca="1" si="30"/>
        <v>QUINDÍO;Total;INFORMACIÓN Y COMUNICACIONES</v>
      </c>
      <c r="B1972" t="str">
        <f ca="1">+IFERROR(_xlfn.XLOOKUP(C1972,DIVIPOLA!G:G,DIVIPOLA!F:F),C1972)</f>
        <v>QUINDÍO</v>
      </c>
      <c r="C1972" t="s">
        <v>37</v>
      </c>
      <c r="D1972" t="s">
        <v>15</v>
      </c>
      <c r="E1972" t="s">
        <v>355</v>
      </c>
      <c r="F1972">
        <v>6</v>
      </c>
      <c r="G1972">
        <v>1.2684989429175479</v>
      </c>
      <c r="H1972">
        <v>0</v>
      </c>
      <c r="I1972">
        <v>0</v>
      </c>
      <c r="J1972">
        <v>13</v>
      </c>
      <c r="K1972">
        <v>9</v>
      </c>
      <c r="L1972">
        <v>7</v>
      </c>
      <c r="M1972">
        <v>4</v>
      </c>
      <c r="N1972">
        <v>9</v>
      </c>
      <c r="O1972">
        <v>2</v>
      </c>
      <c r="P1972">
        <v>16177200</v>
      </c>
      <c r="Q1972">
        <v>9.7053132241853454E-2</v>
      </c>
    </row>
    <row r="1973" spans="1:17" x14ac:dyDescent="0.25">
      <c r="A1973" t="str">
        <f t="shared" ca="1" si="30"/>
        <v>RISARALDA;Total;INFORMACIÓN Y COMUNICACIONES</v>
      </c>
      <c r="B1973" t="str">
        <f ca="1">+IFERROR(_xlfn.XLOOKUP(C1973,DIVIPOLA!G:G,DIVIPOLA!F:F),C1973)</f>
        <v>RISARALDA</v>
      </c>
      <c r="C1973" t="s">
        <v>38</v>
      </c>
      <c r="D1973" t="s">
        <v>15</v>
      </c>
      <c r="E1973" t="s">
        <v>355</v>
      </c>
      <c r="F1973">
        <v>10</v>
      </c>
      <c r="G1973">
        <v>2.1141649048625788</v>
      </c>
      <c r="H1973">
        <v>0</v>
      </c>
      <c r="I1973">
        <v>4</v>
      </c>
      <c r="J1973">
        <v>215</v>
      </c>
      <c r="K1973">
        <v>109</v>
      </c>
      <c r="L1973">
        <v>351</v>
      </c>
      <c r="M1973">
        <v>37</v>
      </c>
      <c r="N1973">
        <v>129</v>
      </c>
      <c r="O1973">
        <v>16</v>
      </c>
      <c r="P1973">
        <v>285188800</v>
      </c>
      <c r="Q1973">
        <v>1.710955314905886</v>
      </c>
    </row>
    <row r="1974" spans="1:17" x14ac:dyDescent="0.25">
      <c r="A1974" t="str">
        <f t="shared" ca="1" si="30"/>
        <v>SANTANDER;Total;INFORMACIÓN Y COMUNICACIONES</v>
      </c>
      <c r="B1974" t="str">
        <f ca="1">+IFERROR(_xlfn.XLOOKUP(C1974,DIVIPOLA!G:G,DIVIPOLA!F:F),C1974)</f>
        <v>SANTANDER</v>
      </c>
      <c r="C1974" t="s">
        <v>39</v>
      </c>
      <c r="D1974" t="s">
        <v>15</v>
      </c>
      <c r="E1974" t="s">
        <v>355</v>
      </c>
      <c r="F1974">
        <v>12</v>
      </c>
      <c r="G1974">
        <v>2.536997885835095</v>
      </c>
      <c r="H1974">
        <v>5</v>
      </c>
      <c r="I1974">
        <v>0</v>
      </c>
      <c r="J1974">
        <v>129</v>
      </c>
      <c r="K1974">
        <v>185</v>
      </c>
      <c r="L1974">
        <v>48</v>
      </c>
      <c r="M1974">
        <v>29</v>
      </c>
      <c r="N1974">
        <v>34</v>
      </c>
      <c r="O1974">
        <v>5</v>
      </c>
      <c r="P1974">
        <v>185158675</v>
      </c>
      <c r="Q1974">
        <v>1.1108368178981141</v>
      </c>
    </row>
    <row r="1975" spans="1:17" x14ac:dyDescent="0.25">
      <c r="A1975" t="str">
        <f t="shared" ca="1" si="30"/>
        <v>SUCRE;Total;INFORMACIÓN Y COMUNICACIONES</v>
      </c>
      <c r="B1975" t="str">
        <f ca="1">+IFERROR(_xlfn.XLOOKUP(C1975,DIVIPOLA!G:G,DIVIPOLA!F:F),C1975)</f>
        <v>SUCRE</v>
      </c>
      <c r="C1975" t="s">
        <v>40</v>
      </c>
      <c r="D1975" t="s">
        <v>15</v>
      </c>
      <c r="E1975" t="s">
        <v>355</v>
      </c>
      <c r="F1975">
        <v>1</v>
      </c>
      <c r="G1975">
        <v>0.21141649048625791</v>
      </c>
      <c r="H1975">
        <v>0</v>
      </c>
      <c r="I1975">
        <v>0</v>
      </c>
      <c r="J1975">
        <v>0</v>
      </c>
      <c r="K1975">
        <v>0</v>
      </c>
      <c r="L1975">
        <v>3</v>
      </c>
      <c r="M1975">
        <v>0</v>
      </c>
      <c r="N1975">
        <v>5</v>
      </c>
      <c r="O1975">
        <v>0</v>
      </c>
      <c r="P1975">
        <v>1755000</v>
      </c>
      <c r="Q1975">
        <v>1.052890778901496E-2</v>
      </c>
    </row>
    <row r="1976" spans="1:17" x14ac:dyDescent="0.25">
      <c r="A1976" t="str">
        <f t="shared" ca="1" si="30"/>
        <v>TOLIMA;Total;INFORMACIÓN Y COMUNICACIONES</v>
      </c>
      <c r="B1976" t="str">
        <f ca="1">+IFERROR(_xlfn.XLOOKUP(C1976,DIVIPOLA!G:G,DIVIPOLA!F:F),C1976)</f>
        <v>TOLIMA</v>
      </c>
      <c r="C1976" t="s">
        <v>41</v>
      </c>
      <c r="D1976" t="s">
        <v>15</v>
      </c>
      <c r="E1976" t="s">
        <v>355</v>
      </c>
      <c r="F1976">
        <v>6</v>
      </c>
      <c r="G1976">
        <v>1.2684989429175479</v>
      </c>
      <c r="H1976">
        <v>0</v>
      </c>
      <c r="I1976">
        <v>0</v>
      </c>
      <c r="J1976">
        <v>120</v>
      </c>
      <c r="K1976">
        <v>59</v>
      </c>
      <c r="L1976">
        <v>10</v>
      </c>
      <c r="M1976">
        <v>9</v>
      </c>
      <c r="N1976">
        <v>5</v>
      </c>
      <c r="O1976">
        <v>1</v>
      </c>
      <c r="P1976">
        <v>87563775</v>
      </c>
      <c r="Q1976">
        <v>0.52532815534646915</v>
      </c>
    </row>
    <row r="1977" spans="1:17" x14ac:dyDescent="0.25">
      <c r="A1977" t="str">
        <f t="shared" ca="1" si="30"/>
        <v>VALLE_DEL_CAUCA;Total;INFORMACIÓN Y COMUNICACIONES</v>
      </c>
      <c r="B1977" t="str">
        <f ca="1">+IFERROR(_xlfn.XLOOKUP(C1977,DIVIPOLA!G:G,DIVIPOLA!F:F),C1977)</f>
        <v>VALLE_DEL_CAUCA</v>
      </c>
      <c r="C1977" t="s">
        <v>1190</v>
      </c>
      <c r="D1977" t="s">
        <v>15</v>
      </c>
      <c r="E1977" t="s">
        <v>355</v>
      </c>
      <c r="F1977">
        <v>37</v>
      </c>
      <c r="G1977">
        <v>7.8224101479915431</v>
      </c>
      <c r="H1977">
        <v>0</v>
      </c>
      <c r="I1977">
        <v>1</v>
      </c>
      <c r="J1977">
        <v>625</v>
      </c>
      <c r="K1977">
        <v>214</v>
      </c>
      <c r="L1977">
        <v>109</v>
      </c>
      <c r="M1977">
        <v>36</v>
      </c>
      <c r="N1977">
        <v>104</v>
      </c>
      <c r="O1977">
        <v>53</v>
      </c>
      <c r="P1977">
        <v>449313475</v>
      </c>
      <c r="Q1977">
        <v>2.6956012231549171</v>
      </c>
    </row>
    <row r="1978" spans="1:17" x14ac:dyDescent="0.25">
      <c r="A1978" t="str">
        <f t="shared" ca="1" si="30"/>
        <v>ANTIOQUIA;Total;OTRAS</v>
      </c>
      <c r="B1978" t="str">
        <f ca="1">+IFERROR(_xlfn.XLOOKUP(C1978,DIVIPOLA!G:G,DIVIPOLA!F:F),C1978)</f>
        <v>ANTIOQUIA</v>
      </c>
      <c r="C1978" t="s">
        <v>17</v>
      </c>
      <c r="D1978" t="s">
        <v>15</v>
      </c>
      <c r="E1978" t="s">
        <v>356</v>
      </c>
      <c r="F1978">
        <v>16</v>
      </c>
      <c r="G1978">
        <v>61.53846153846154</v>
      </c>
      <c r="H1978">
        <v>0</v>
      </c>
      <c r="I1978">
        <v>0</v>
      </c>
      <c r="J1978">
        <v>1</v>
      </c>
      <c r="K1978">
        <v>10</v>
      </c>
      <c r="L1978">
        <v>4</v>
      </c>
      <c r="M1978">
        <v>44</v>
      </c>
      <c r="N1978">
        <v>0</v>
      </c>
      <c r="O1978">
        <v>0</v>
      </c>
      <c r="P1978">
        <v>24197550</v>
      </c>
      <c r="Q1978">
        <v>73.00413782283843</v>
      </c>
    </row>
    <row r="1979" spans="1:17" x14ac:dyDescent="0.25">
      <c r="A1979" t="str">
        <f t="shared" ca="1" si="30"/>
        <v>BOGOTÁ;Total;OTRAS</v>
      </c>
      <c r="B1979" t="str">
        <f ca="1">+IFERROR(_xlfn.XLOOKUP(C1979,DIVIPOLA!G:G,DIVIPOLA!F:F),C1979)</f>
        <v>BOGOTÁ</v>
      </c>
      <c r="C1979" t="s">
        <v>1146</v>
      </c>
      <c r="D1979" t="s">
        <v>15</v>
      </c>
      <c r="E1979" t="s">
        <v>356</v>
      </c>
      <c r="F1979">
        <v>6</v>
      </c>
      <c r="G1979">
        <v>23.07692307692308</v>
      </c>
      <c r="H1979">
        <v>0</v>
      </c>
      <c r="I1979">
        <v>0</v>
      </c>
      <c r="J1979">
        <v>0</v>
      </c>
      <c r="K1979">
        <v>4</v>
      </c>
      <c r="L1979">
        <v>4</v>
      </c>
      <c r="M1979">
        <v>7</v>
      </c>
      <c r="N1979">
        <v>0</v>
      </c>
      <c r="O1979">
        <v>3</v>
      </c>
      <c r="P1979">
        <v>6997900</v>
      </c>
      <c r="Q1979">
        <v>21.11270174337654</v>
      </c>
    </row>
    <row r="1980" spans="1:17" x14ac:dyDescent="0.25">
      <c r="A1980" t="str">
        <f t="shared" ca="1" si="30"/>
        <v>BOYACÁ;Total;OTRAS</v>
      </c>
      <c r="B1980" t="str">
        <f ca="1">+IFERROR(_xlfn.XLOOKUP(C1980,DIVIPOLA!G:G,DIVIPOLA!F:F),C1980)</f>
        <v>BOYACÁ</v>
      </c>
      <c r="C1980" t="s">
        <v>22</v>
      </c>
      <c r="D1980" t="s">
        <v>15</v>
      </c>
      <c r="E1980" t="s">
        <v>356</v>
      </c>
      <c r="F1980">
        <v>1</v>
      </c>
      <c r="G1980">
        <v>3.8461538461538458</v>
      </c>
      <c r="H1980">
        <v>0</v>
      </c>
      <c r="I1980">
        <v>0</v>
      </c>
      <c r="J1980">
        <v>0</v>
      </c>
      <c r="K1980">
        <v>0</v>
      </c>
      <c r="L1980">
        <v>1</v>
      </c>
      <c r="M1980">
        <v>0</v>
      </c>
      <c r="N1980">
        <v>0</v>
      </c>
      <c r="O1980">
        <v>0</v>
      </c>
      <c r="P1980">
        <v>260000</v>
      </c>
      <c r="Q1980">
        <v>0.78442139117133725</v>
      </c>
    </row>
    <row r="1981" spans="1:17" x14ac:dyDescent="0.25">
      <c r="A1981" t="str">
        <f t="shared" ca="1" si="30"/>
        <v>CUNDINAMARCA;Total;OTRAS</v>
      </c>
      <c r="B1981" t="str">
        <f ca="1">+IFERROR(_xlfn.XLOOKUP(C1981,DIVIPOLA!G:G,DIVIPOLA!F:F),C1981)</f>
        <v>CUNDINAMARCA</v>
      </c>
      <c r="C1981" t="s">
        <v>29</v>
      </c>
      <c r="D1981" t="s">
        <v>15</v>
      </c>
      <c r="E1981" t="s">
        <v>356</v>
      </c>
      <c r="F1981">
        <v>1</v>
      </c>
      <c r="G1981">
        <v>3.8461538461538458</v>
      </c>
      <c r="H1981">
        <v>0</v>
      </c>
      <c r="I1981">
        <v>0</v>
      </c>
      <c r="J1981">
        <v>0</v>
      </c>
      <c r="K1981">
        <v>0</v>
      </c>
      <c r="L1981">
        <v>2</v>
      </c>
      <c r="M1981">
        <v>0</v>
      </c>
      <c r="N1981">
        <v>0</v>
      </c>
      <c r="O1981">
        <v>0</v>
      </c>
      <c r="P1981">
        <v>520000</v>
      </c>
      <c r="Q1981">
        <v>1.568842782342674</v>
      </c>
    </row>
    <row r="1982" spans="1:17" x14ac:dyDescent="0.25">
      <c r="A1982" t="str">
        <f t="shared" ca="1" si="30"/>
        <v>VALLE_DEL_CAUCA;Total;OTRAS</v>
      </c>
      <c r="B1982" t="str">
        <f ca="1">+IFERROR(_xlfn.XLOOKUP(C1982,DIVIPOLA!G:G,DIVIPOLA!F:F),C1982)</f>
        <v>VALLE_DEL_CAUCA</v>
      </c>
      <c r="C1982" t="s">
        <v>1190</v>
      </c>
      <c r="D1982" t="s">
        <v>15</v>
      </c>
      <c r="E1982" t="s">
        <v>356</v>
      </c>
      <c r="F1982">
        <v>2</v>
      </c>
      <c r="G1982">
        <v>7.6923076923076934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3</v>
      </c>
      <c r="N1982">
        <v>0</v>
      </c>
      <c r="O1982">
        <v>0</v>
      </c>
      <c r="P1982">
        <v>1170000</v>
      </c>
      <c r="Q1982">
        <v>3.529896260271018</v>
      </c>
    </row>
    <row r="1983" spans="1:17" x14ac:dyDescent="0.25">
      <c r="A1983" t="str">
        <f t="shared" ca="1" si="30"/>
        <v>ANTIOQUIA;Total;OTRAS ACTIVIDADES DE SERVICIOS</v>
      </c>
      <c r="B1983" t="str">
        <f ca="1">+IFERROR(_xlfn.XLOOKUP(C1983,DIVIPOLA!G:G,DIVIPOLA!F:F),C1983)</f>
        <v>ANTIOQUIA</v>
      </c>
      <c r="C1983" t="s">
        <v>17</v>
      </c>
      <c r="D1983" t="s">
        <v>15</v>
      </c>
      <c r="E1983" t="s">
        <v>357</v>
      </c>
      <c r="F1983">
        <v>21</v>
      </c>
      <c r="G1983">
        <v>18.103448275862071</v>
      </c>
      <c r="H1983">
        <v>0</v>
      </c>
      <c r="I1983">
        <v>0</v>
      </c>
      <c r="J1983">
        <v>382</v>
      </c>
      <c r="K1983">
        <v>125</v>
      </c>
      <c r="L1983">
        <v>649</v>
      </c>
      <c r="M1983">
        <v>108</v>
      </c>
      <c r="N1983">
        <v>466</v>
      </c>
      <c r="O1983">
        <v>45</v>
      </c>
      <c r="P1983">
        <v>535676375</v>
      </c>
      <c r="Q1983">
        <v>26.916713630832749</v>
      </c>
    </row>
    <row r="1984" spans="1:17" x14ac:dyDescent="0.25">
      <c r="A1984" t="str">
        <f t="shared" ca="1" si="30"/>
        <v>ARAUCA;Total;OTRAS ACTIVIDADES DE SERVICIOS</v>
      </c>
      <c r="B1984" t="str">
        <f ca="1">+IFERROR(_xlfn.XLOOKUP(C1984,DIVIPOLA!G:G,DIVIPOLA!F:F),C1984)</f>
        <v>ARAUCA</v>
      </c>
      <c r="C1984" t="s">
        <v>18</v>
      </c>
      <c r="D1984" t="s">
        <v>15</v>
      </c>
      <c r="E1984" t="s">
        <v>357</v>
      </c>
      <c r="F1984">
        <v>1</v>
      </c>
      <c r="G1984">
        <v>0.86206896551724133</v>
      </c>
      <c r="H1984">
        <v>0</v>
      </c>
      <c r="I1984">
        <v>0</v>
      </c>
      <c r="J1984">
        <v>1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390000</v>
      </c>
      <c r="Q1984">
        <v>1.9596754320226971E-2</v>
      </c>
    </row>
    <row r="1985" spans="1:17" x14ac:dyDescent="0.25">
      <c r="A1985" t="str">
        <f t="shared" ca="1" si="30"/>
        <v>ATLÁNTICO;Total;OTRAS ACTIVIDADES DE SERVICIOS</v>
      </c>
      <c r="B1985" t="str">
        <f ca="1">+IFERROR(_xlfn.XLOOKUP(C1985,DIVIPOLA!G:G,DIVIPOLA!F:F),C1985)</f>
        <v>ATLÁNTICO</v>
      </c>
      <c r="C1985" t="s">
        <v>19</v>
      </c>
      <c r="D1985" t="s">
        <v>15</v>
      </c>
      <c r="E1985" t="s">
        <v>357</v>
      </c>
      <c r="F1985">
        <v>3</v>
      </c>
      <c r="G1985">
        <v>2.5862068965517242</v>
      </c>
      <c r="H1985">
        <v>0</v>
      </c>
      <c r="I1985">
        <v>0</v>
      </c>
      <c r="J1985">
        <v>83</v>
      </c>
      <c r="K1985">
        <v>55</v>
      </c>
      <c r="L1985">
        <v>1</v>
      </c>
      <c r="M1985">
        <v>1</v>
      </c>
      <c r="N1985">
        <v>8</v>
      </c>
      <c r="O1985">
        <v>26</v>
      </c>
      <c r="P1985">
        <v>73186100</v>
      </c>
      <c r="Q1985">
        <v>3.6774615932193919</v>
      </c>
    </row>
    <row r="1986" spans="1:17" x14ac:dyDescent="0.25">
      <c r="A1986" t="str">
        <f t="shared" ca="1" si="30"/>
        <v>BOGOTÁ;Total;OTRAS ACTIVIDADES DE SERVICIOS</v>
      </c>
      <c r="B1986" t="str">
        <f ca="1">+IFERROR(_xlfn.XLOOKUP(C1986,DIVIPOLA!G:G,DIVIPOLA!F:F),C1986)</f>
        <v>BOGOTÁ</v>
      </c>
      <c r="C1986" t="s">
        <v>1146</v>
      </c>
      <c r="D1986" t="s">
        <v>15</v>
      </c>
      <c r="E1986" t="s">
        <v>357</v>
      </c>
      <c r="F1986">
        <v>42</v>
      </c>
      <c r="G1986">
        <v>36.206896551724142</v>
      </c>
      <c r="H1986">
        <v>6</v>
      </c>
      <c r="I1986">
        <v>5</v>
      </c>
      <c r="J1986">
        <v>1121</v>
      </c>
      <c r="K1986">
        <v>341</v>
      </c>
      <c r="L1986">
        <v>150</v>
      </c>
      <c r="M1986">
        <v>61</v>
      </c>
      <c r="N1986">
        <v>456</v>
      </c>
      <c r="O1986">
        <v>100</v>
      </c>
      <c r="P1986">
        <v>821016625</v>
      </c>
      <c r="Q1986">
        <v>41.254515622940808</v>
      </c>
    </row>
    <row r="1987" spans="1:17" x14ac:dyDescent="0.25">
      <c r="A1987" t="str">
        <f t="shared" ref="A1987:A2050" ca="1" si="31">B1987&amp;";"&amp;D1987&amp;";"&amp;E1987</f>
        <v>BOLÍVAR;Total;OTRAS ACTIVIDADES DE SERVICIOS</v>
      </c>
      <c r="B1987" t="str">
        <f ca="1">+IFERROR(_xlfn.XLOOKUP(C1987,DIVIPOLA!G:G,DIVIPOLA!F:F),C1987)</f>
        <v>BOLÍVAR</v>
      </c>
      <c r="C1987" t="s">
        <v>21</v>
      </c>
      <c r="D1987" t="s">
        <v>15</v>
      </c>
      <c r="E1987" t="s">
        <v>357</v>
      </c>
      <c r="F1987">
        <v>9</v>
      </c>
      <c r="G1987">
        <v>7.7586206896551726</v>
      </c>
      <c r="H1987">
        <v>15</v>
      </c>
      <c r="I1987">
        <v>0</v>
      </c>
      <c r="J1987">
        <v>48</v>
      </c>
      <c r="K1987">
        <v>23</v>
      </c>
      <c r="L1987">
        <v>626</v>
      </c>
      <c r="M1987">
        <v>68</v>
      </c>
      <c r="N1987">
        <v>29</v>
      </c>
      <c r="O1987">
        <v>3</v>
      </c>
      <c r="P1987">
        <v>233859600</v>
      </c>
      <c r="Q1987">
        <v>11.7509977605809</v>
      </c>
    </row>
    <row r="1988" spans="1:17" x14ac:dyDescent="0.25">
      <c r="A1988" t="str">
        <f t="shared" ca="1" si="31"/>
        <v>BOYACÁ;Total;OTRAS ACTIVIDADES DE SERVICIOS</v>
      </c>
      <c r="B1988" t="str">
        <f ca="1">+IFERROR(_xlfn.XLOOKUP(C1988,DIVIPOLA!G:G,DIVIPOLA!F:F),C1988)</f>
        <v>BOYACÁ</v>
      </c>
      <c r="C1988" t="s">
        <v>22</v>
      </c>
      <c r="D1988" t="s">
        <v>15</v>
      </c>
      <c r="E1988" t="s">
        <v>357</v>
      </c>
      <c r="F1988">
        <v>2</v>
      </c>
      <c r="G1988">
        <v>1.7241379310344831</v>
      </c>
      <c r="H1988">
        <v>0</v>
      </c>
      <c r="I1988">
        <v>0</v>
      </c>
      <c r="J1988">
        <v>0</v>
      </c>
      <c r="K1988">
        <v>4</v>
      </c>
      <c r="L1988">
        <v>1</v>
      </c>
      <c r="M1988">
        <v>0</v>
      </c>
      <c r="N1988">
        <v>0</v>
      </c>
      <c r="O1988">
        <v>0</v>
      </c>
      <c r="P1988">
        <v>2438800</v>
      </c>
      <c r="Q1988">
        <v>0.1225450370158193</v>
      </c>
    </row>
    <row r="1989" spans="1:17" x14ac:dyDescent="0.25">
      <c r="A1989" t="str">
        <f t="shared" ca="1" si="31"/>
        <v>CALDAS;Total;OTRAS ACTIVIDADES DE SERVICIOS</v>
      </c>
      <c r="B1989" t="str">
        <f ca="1">+IFERROR(_xlfn.XLOOKUP(C1989,DIVIPOLA!G:G,DIVIPOLA!F:F),C1989)</f>
        <v>CALDAS</v>
      </c>
      <c r="C1989" t="s">
        <v>23</v>
      </c>
      <c r="D1989" t="s">
        <v>15</v>
      </c>
      <c r="E1989" t="s">
        <v>357</v>
      </c>
      <c r="F1989">
        <v>1</v>
      </c>
      <c r="G1989">
        <v>0.86206896551724133</v>
      </c>
      <c r="H1989">
        <v>0</v>
      </c>
      <c r="I1989">
        <v>0</v>
      </c>
      <c r="J1989">
        <v>1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390000</v>
      </c>
      <c r="Q1989">
        <v>1.9596754320226971E-2</v>
      </c>
    </row>
    <row r="1990" spans="1:17" x14ac:dyDescent="0.25">
      <c r="A1990" t="str">
        <f t="shared" ca="1" si="31"/>
        <v>CAQUETÁ;Total;OTRAS ACTIVIDADES DE SERVICIOS</v>
      </c>
      <c r="B1990" t="str">
        <f ca="1">+IFERROR(_xlfn.XLOOKUP(C1990,DIVIPOLA!G:G,DIVIPOLA!F:F),C1990)</f>
        <v>CAQUETÁ</v>
      </c>
      <c r="C1990" t="s">
        <v>24</v>
      </c>
      <c r="D1990" t="s">
        <v>15</v>
      </c>
      <c r="E1990" t="s">
        <v>357</v>
      </c>
      <c r="F1990">
        <v>5</v>
      </c>
      <c r="G1990">
        <v>4.3103448275862073</v>
      </c>
      <c r="H1990">
        <v>0</v>
      </c>
      <c r="I1990">
        <v>0</v>
      </c>
      <c r="J1990">
        <v>5</v>
      </c>
      <c r="K1990">
        <v>1</v>
      </c>
      <c r="L1990">
        <v>2</v>
      </c>
      <c r="M1990">
        <v>12</v>
      </c>
      <c r="N1990">
        <v>11</v>
      </c>
      <c r="O1990">
        <v>0</v>
      </c>
      <c r="P1990">
        <v>9889100</v>
      </c>
      <c r="Q1990">
        <v>0.49690836704655522</v>
      </c>
    </row>
    <row r="1991" spans="1:17" x14ac:dyDescent="0.25">
      <c r="A1991" t="str">
        <f t="shared" ca="1" si="31"/>
        <v>CESAR;Total;OTRAS ACTIVIDADES DE SERVICIOS</v>
      </c>
      <c r="B1991" t="str">
        <f ca="1">+IFERROR(_xlfn.XLOOKUP(C1991,DIVIPOLA!G:G,DIVIPOLA!F:F),C1991)</f>
        <v>CESAR</v>
      </c>
      <c r="C1991" t="s">
        <v>27</v>
      </c>
      <c r="D1991" t="s">
        <v>15</v>
      </c>
      <c r="E1991" t="s">
        <v>357</v>
      </c>
      <c r="F1991">
        <v>1</v>
      </c>
      <c r="G1991">
        <v>0.86206896551724133</v>
      </c>
      <c r="H1991">
        <v>0</v>
      </c>
      <c r="I1991">
        <v>0</v>
      </c>
      <c r="J1991">
        <v>2</v>
      </c>
      <c r="K1991">
        <v>7</v>
      </c>
      <c r="L1991">
        <v>2</v>
      </c>
      <c r="M1991">
        <v>0</v>
      </c>
      <c r="N1991">
        <v>2</v>
      </c>
      <c r="O1991">
        <v>4</v>
      </c>
      <c r="P1991">
        <v>7259850</v>
      </c>
      <c r="Q1991">
        <v>0.36479358167102499</v>
      </c>
    </row>
    <row r="1992" spans="1:17" x14ac:dyDescent="0.25">
      <c r="A1992" t="str">
        <f t="shared" ca="1" si="31"/>
        <v>CUNDINAMARCA;Total;OTRAS ACTIVIDADES DE SERVICIOS</v>
      </c>
      <c r="B1992" t="str">
        <f ca="1">+IFERROR(_xlfn.XLOOKUP(C1992,DIVIPOLA!G:G,DIVIPOLA!F:F),C1992)</f>
        <v>CUNDINAMARCA</v>
      </c>
      <c r="C1992" t="s">
        <v>29</v>
      </c>
      <c r="D1992" t="s">
        <v>15</v>
      </c>
      <c r="E1992" t="s">
        <v>357</v>
      </c>
      <c r="F1992">
        <v>1</v>
      </c>
      <c r="G1992">
        <v>0.86206896551724133</v>
      </c>
      <c r="H1992">
        <v>0</v>
      </c>
      <c r="I1992">
        <v>0</v>
      </c>
      <c r="J1992">
        <v>8</v>
      </c>
      <c r="K1992">
        <v>0</v>
      </c>
      <c r="L1992">
        <v>32</v>
      </c>
      <c r="M1992">
        <v>0</v>
      </c>
      <c r="N1992">
        <v>27</v>
      </c>
      <c r="O1992">
        <v>0</v>
      </c>
      <c r="P1992">
        <v>17544800</v>
      </c>
      <c r="Q1992">
        <v>0.88159265435261058</v>
      </c>
    </row>
    <row r="1993" spans="1:17" x14ac:dyDescent="0.25">
      <c r="A1993" t="str">
        <f t="shared" ca="1" si="31"/>
        <v>CÓRDOBA;Total;OTRAS ACTIVIDADES DE SERVICIOS</v>
      </c>
      <c r="B1993" t="str">
        <f ca="1">+IFERROR(_xlfn.XLOOKUP(C1993,DIVIPOLA!G:G,DIVIPOLA!F:F),C1993)</f>
        <v>CÓRDOBA</v>
      </c>
      <c r="C1993" t="s">
        <v>30</v>
      </c>
      <c r="D1993" t="s">
        <v>15</v>
      </c>
      <c r="E1993" t="s">
        <v>357</v>
      </c>
      <c r="F1993">
        <v>2</v>
      </c>
      <c r="G1993">
        <v>1.7241379310344831</v>
      </c>
      <c r="H1993">
        <v>0</v>
      </c>
      <c r="I1993">
        <v>0</v>
      </c>
      <c r="J1993">
        <v>3</v>
      </c>
      <c r="K1993">
        <v>12</v>
      </c>
      <c r="L1993">
        <v>96</v>
      </c>
      <c r="M1993">
        <v>94</v>
      </c>
      <c r="N1993">
        <v>3</v>
      </c>
      <c r="O1993">
        <v>1</v>
      </c>
      <c r="P1993">
        <v>70032625</v>
      </c>
      <c r="Q1993">
        <v>3.5190055039117571</v>
      </c>
    </row>
    <row r="1994" spans="1:17" x14ac:dyDescent="0.25">
      <c r="A1994" t="str">
        <f t="shared" ca="1" si="31"/>
        <v>HUILA;Total;OTRAS ACTIVIDADES DE SERVICIOS</v>
      </c>
      <c r="B1994" t="str">
        <f ca="1">+IFERROR(_xlfn.XLOOKUP(C1994,DIVIPOLA!G:G,DIVIPOLA!F:F),C1994)</f>
        <v>HUILA</v>
      </c>
      <c r="C1994" t="s">
        <v>32</v>
      </c>
      <c r="D1994" t="s">
        <v>15</v>
      </c>
      <c r="E1994" t="s">
        <v>357</v>
      </c>
      <c r="F1994">
        <v>2</v>
      </c>
      <c r="G1994">
        <v>1.7241379310344831</v>
      </c>
      <c r="H1994">
        <v>0</v>
      </c>
      <c r="I1994">
        <v>0</v>
      </c>
      <c r="J1994">
        <v>0</v>
      </c>
      <c r="K1994">
        <v>2</v>
      </c>
      <c r="L1994">
        <v>0</v>
      </c>
      <c r="M1994">
        <v>0</v>
      </c>
      <c r="N1994">
        <v>1</v>
      </c>
      <c r="O1994">
        <v>0</v>
      </c>
      <c r="P1994">
        <v>1235000</v>
      </c>
      <c r="Q1994">
        <v>6.2056388680718742E-2</v>
      </c>
    </row>
    <row r="1995" spans="1:17" x14ac:dyDescent="0.25">
      <c r="A1995" t="str">
        <f t="shared" ca="1" si="31"/>
        <v>NARIÑO;Total;OTRAS ACTIVIDADES DE SERVICIOS</v>
      </c>
      <c r="B1995" t="str">
        <f ca="1">+IFERROR(_xlfn.XLOOKUP(C1995,DIVIPOLA!G:G,DIVIPOLA!F:F),C1995)</f>
        <v>NARIÑO</v>
      </c>
      <c r="C1995" t="s">
        <v>35</v>
      </c>
      <c r="D1995" t="s">
        <v>15</v>
      </c>
      <c r="E1995" t="s">
        <v>357</v>
      </c>
      <c r="F1995">
        <v>2</v>
      </c>
      <c r="G1995">
        <v>1.7241379310344831</v>
      </c>
      <c r="H1995">
        <v>0</v>
      </c>
      <c r="I1995">
        <v>0</v>
      </c>
      <c r="J1995">
        <v>0</v>
      </c>
      <c r="K1995">
        <v>2</v>
      </c>
      <c r="L1995">
        <v>2</v>
      </c>
      <c r="M1995">
        <v>0</v>
      </c>
      <c r="N1995">
        <v>0</v>
      </c>
      <c r="O1995">
        <v>0</v>
      </c>
      <c r="P1995">
        <v>1560000</v>
      </c>
      <c r="Q1995">
        <v>7.8387017280907884E-2</v>
      </c>
    </row>
    <row r="1996" spans="1:17" x14ac:dyDescent="0.25">
      <c r="A1996" t="str">
        <f t="shared" ca="1" si="31"/>
        <v>NORTE_DE_SANTANDER;Total;OTRAS ACTIVIDADES DE SERVICIOS</v>
      </c>
      <c r="B1996" t="str">
        <f ca="1">+IFERROR(_xlfn.XLOOKUP(C1996,DIVIPOLA!G:G,DIVIPOLA!F:F),C1996)</f>
        <v>NORTE_DE_SANTANDER</v>
      </c>
      <c r="C1996" t="s">
        <v>1186</v>
      </c>
      <c r="D1996" t="s">
        <v>15</v>
      </c>
      <c r="E1996" t="s">
        <v>357</v>
      </c>
      <c r="F1996">
        <v>2</v>
      </c>
      <c r="G1996">
        <v>1.7241379310344831</v>
      </c>
      <c r="H1996">
        <v>0</v>
      </c>
      <c r="I1996">
        <v>0</v>
      </c>
      <c r="J1996">
        <v>9</v>
      </c>
      <c r="K1996">
        <v>18</v>
      </c>
      <c r="L1996">
        <v>2</v>
      </c>
      <c r="M1996">
        <v>0</v>
      </c>
      <c r="N1996">
        <v>6</v>
      </c>
      <c r="O1996">
        <v>4</v>
      </c>
      <c r="P1996">
        <v>15860000</v>
      </c>
      <c r="Q1996">
        <v>0.79693467568923015</v>
      </c>
    </row>
    <row r="1997" spans="1:17" x14ac:dyDescent="0.25">
      <c r="A1997" t="str">
        <f t="shared" ca="1" si="31"/>
        <v>RISARALDA;Total;OTRAS ACTIVIDADES DE SERVICIOS</v>
      </c>
      <c r="B1997" t="str">
        <f ca="1">+IFERROR(_xlfn.XLOOKUP(C1997,DIVIPOLA!G:G,DIVIPOLA!F:F),C1997)</f>
        <v>RISARALDA</v>
      </c>
      <c r="C1997" t="s">
        <v>38</v>
      </c>
      <c r="D1997" t="s">
        <v>15</v>
      </c>
      <c r="E1997" t="s">
        <v>357</v>
      </c>
      <c r="F1997">
        <v>4</v>
      </c>
      <c r="G1997">
        <v>3.4482758620689649</v>
      </c>
      <c r="H1997">
        <v>0</v>
      </c>
      <c r="I1997">
        <v>0</v>
      </c>
      <c r="J1997">
        <v>23</v>
      </c>
      <c r="K1997">
        <v>22</v>
      </c>
      <c r="L1997">
        <v>13</v>
      </c>
      <c r="M1997">
        <v>14</v>
      </c>
      <c r="N1997">
        <v>11</v>
      </c>
      <c r="O1997">
        <v>5</v>
      </c>
      <c r="P1997">
        <v>33155850</v>
      </c>
      <c r="Q1997">
        <v>1.666018068534096</v>
      </c>
    </row>
    <row r="1998" spans="1:17" x14ac:dyDescent="0.25">
      <c r="A1998" t="str">
        <f t="shared" ca="1" si="31"/>
        <v>SANTANDER;Total;OTRAS ACTIVIDADES DE SERVICIOS</v>
      </c>
      <c r="B1998" t="str">
        <f ca="1">+IFERROR(_xlfn.XLOOKUP(C1998,DIVIPOLA!G:G,DIVIPOLA!F:F),C1998)</f>
        <v>SANTANDER</v>
      </c>
      <c r="C1998" t="s">
        <v>39</v>
      </c>
      <c r="D1998" t="s">
        <v>15</v>
      </c>
      <c r="E1998" t="s">
        <v>357</v>
      </c>
      <c r="F1998">
        <v>5</v>
      </c>
      <c r="G1998">
        <v>4.3103448275862073</v>
      </c>
      <c r="H1998">
        <v>0</v>
      </c>
      <c r="I1998">
        <v>0</v>
      </c>
      <c r="J1998">
        <v>39</v>
      </c>
      <c r="K1998">
        <v>21</v>
      </c>
      <c r="L1998">
        <v>31</v>
      </c>
      <c r="M1998">
        <v>22</v>
      </c>
      <c r="N1998">
        <v>4</v>
      </c>
      <c r="O1998">
        <v>0</v>
      </c>
      <c r="P1998">
        <v>44791175</v>
      </c>
      <c r="Q1998">
        <v>2.2506709030494672</v>
      </c>
    </row>
    <row r="1999" spans="1:17" x14ac:dyDescent="0.25">
      <c r="A1999" t="str">
        <f t="shared" ca="1" si="31"/>
        <v>TOLIMA;Total;OTRAS ACTIVIDADES DE SERVICIOS</v>
      </c>
      <c r="B1999" t="str">
        <f ca="1">+IFERROR(_xlfn.XLOOKUP(C1999,DIVIPOLA!G:G,DIVIPOLA!F:F),C1999)</f>
        <v>TOLIMA</v>
      </c>
      <c r="C1999" t="s">
        <v>41</v>
      </c>
      <c r="D1999" t="s">
        <v>15</v>
      </c>
      <c r="E1999" t="s">
        <v>357</v>
      </c>
      <c r="F1999">
        <v>1</v>
      </c>
      <c r="G1999">
        <v>0.86206896551724133</v>
      </c>
      <c r="H1999">
        <v>0</v>
      </c>
      <c r="I1999">
        <v>0</v>
      </c>
      <c r="J1999">
        <v>1</v>
      </c>
      <c r="K1999">
        <v>3</v>
      </c>
      <c r="L1999">
        <v>2</v>
      </c>
      <c r="M1999">
        <v>1</v>
      </c>
      <c r="N1999">
        <v>0</v>
      </c>
      <c r="O1999">
        <v>0</v>
      </c>
      <c r="P1999">
        <v>2860000</v>
      </c>
      <c r="Q1999">
        <v>0.14370953168166439</v>
      </c>
    </row>
    <row r="2000" spans="1:17" x14ac:dyDescent="0.25">
      <c r="A2000" t="str">
        <f t="shared" ca="1" si="31"/>
        <v>VALLE_DEL_CAUCA;Total;OTRAS ACTIVIDADES DE SERVICIOS</v>
      </c>
      <c r="B2000" t="str">
        <f ca="1">+IFERROR(_xlfn.XLOOKUP(C2000,DIVIPOLA!G:G,DIVIPOLA!F:F),C2000)</f>
        <v>VALLE_DEL_CAUCA</v>
      </c>
      <c r="C2000" t="s">
        <v>1190</v>
      </c>
      <c r="D2000" t="s">
        <v>15</v>
      </c>
      <c r="E2000" t="s">
        <v>357</v>
      </c>
      <c r="F2000">
        <v>12</v>
      </c>
      <c r="G2000">
        <v>10.3448275862069</v>
      </c>
      <c r="H2000">
        <v>0</v>
      </c>
      <c r="I2000">
        <v>3</v>
      </c>
      <c r="J2000">
        <v>115</v>
      </c>
      <c r="K2000">
        <v>68</v>
      </c>
      <c r="L2000">
        <v>91</v>
      </c>
      <c r="M2000">
        <v>19</v>
      </c>
      <c r="N2000">
        <v>13</v>
      </c>
      <c r="O2000">
        <v>5</v>
      </c>
      <c r="P2000">
        <v>118979575</v>
      </c>
      <c r="Q2000">
        <v>5.9784961548718432</v>
      </c>
    </row>
    <row r="2001" spans="1:17" x14ac:dyDescent="0.25">
      <c r="A2001" t="str">
        <f t="shared" ca="1" si="31"/>
        <v>ANTIOQUIA;Total;SUMINISTRO DE ELECTRICIDAD, GAS, VAPOR Y AIRE ACONDICIONADO</v>
      </c>
      <c r="B2001" t="str">
        <f ca="1">+IFERROR(_xlfn.XLOOKUP(C2001,DIVIPOLA!G:G,DIVIPOLA!F:F),C2001)</f>
        <v>ANTIOQUIA</v>
      </c>
      <c r="C2001" t="s">
        <v>17</v>
      </c>
      <c r="D2001" t="s">
        <v>15</v>
      </c>
      <c r="E2001" t="s">
        <v>358</v>
      </c>
      <c r="F2001">
        <v>7</v>
      </c>
      <c r="G2001">
        <v>33.333333333333329</v>
      </c>
      <c r="H2001">
        <v>0</v>
      </c>
      <c r="I2001">
        <v>0</v>
      </c>
      <c r="J2001">
        <v>141</v>
      </c>
      <c r="K2001">
        <v>72</v>
      </c>
      <c r="L2001">
        <v>43</v>
      </c>
      <c r="M2001">
        <v>5</v>
      </c>
      <c r="N2001">
        <v>73</v>
      </c>
      <c r="O2001">
        <v>29</v>
      </c>
      <c r="P2001">
        <v>137685925</v>
      </c>
      <c r="Q2001">
        <v>27.52299001789827</v>
      </c>
    </row>
    <row r="2002" spans="1:17" x14ac:dyDescent="0.25">
      <c r="A2002" t="str">
        <f t="shared" ca="1" si="31"/>
        <v>SAN_ANDRÉS_PROVIDENCIA_Y_SANTA_CATALINA;Total;SUMINISTRO DE ELECTRICIDAD, GAS, VAPOR Y AIRE ACONDICIONADO</v>
      </c>
      <c r="B2002" t="str">
        <f ca="1">+IFERROR(_xlfn.XLOOKUP(C2002,DIVIPOLA!G:G,DIVIPOLA!F:F),C2002)</f>
        <v>SAN_ANDRÉS_PROVIDENCIA_Y_SANTA_CATALINA</v>
      </c>
      <c r="C2002" t="s">
        <v>1189</v>
      </c>
      <c r="D2002" t="s">
        <v>15</v>
      </c>
      <c r="E2002" t="s">
        <v>358</v>
      </c>
      <c r="F2002">
        <v>1</v>
      </c>
      <c r="G2002">
        <v>4.7619047619047619</v>
      </c>
      <c r="H2002">
        <v>0</v>
      </c>
      <c r="I2002">
        <v>0</v>
      </c>
      <c r="J2002">
        <v>0</v>
      </c>
      <c r="K2002">
        <v>2</v>
      </c>
      <c r="L2002">
        <v>4</v>
      </c>
      <c r="M2002">
        <v>0</v>
      </c>
      <c r="N2002">
        <v>0</v>
      </c>
      <c r="O2002">
        <v>0</v>
      </c>
      <c r="P2002">
        <v>2277600</v>
      </c>
      <c r="Q2002">
        <v>0.45528518666497753</v>
      </c>
    </row>
    <row r="2003" spans="1:17" x14ac:dyDescent="0.25">
      <c r="A2003" t="str">
        <f t="shared" ca="1" si="31"/>
        <v>BOGOTÁ;Total;SUMINISTRO DE ELECTRICIDAD, GAS, VAPOR Y AIRE ACONDICIONADO</v>
      </c>
      <c r="B2003" t="str">
        <f ca="1">+IFERROR(_xlfn.XLOOKUP(C2003,DIVIPOLA!G:G,DIVIPOLA!F:F),C2003)</f>
        <v>BOGOTÁ</v>
      </c>
      <c r="C2003" t="s">
        <v>1146</v>
      </c>
      <c r="D2003" t="s">
        <v>15</v>
      </c>
      <c r="E2003" t="s">
        <v>358</v>
      </c>
      <c r="F2003">
        <v>4</v>
      </c>
      <c r="G2003">
        <v>19.047619047619051</v>
      </c>
      <c r="H2003">
        <v>0</v>
      </c>
      <c r="I2003">
        <v>0</v>
      </c>
      <c r="J2003">
        <v>107</v>
      </c>
      <c r="K2003">
        <v>27</v>
      </c>
      <c r="L2003">
        <v>36</v>
      </c>
      <c r="M2003">
        <v>7</v>
      </c>
      <c r="N2003">
        <v>34</v>
      </c>
      <c r="O2003">
        <v>3</v>
      </c>
      <c r="P2003">
        <v>75465000</v>
      </c>
      <c r="Q2003">
        <v>15.08521979788924</v>
      </c>
    </row>
    <row r="2004" spans="1:17" x14ac:dyDescent="0.25">
      <c r="A2004" t="str">
        <f t="shared" ca="1" si="31"/>
        <v>BOLÍVAR;Total;SUMINISTRO DE ELECTRICIDAD, GAS, VAPOR Y AIRE ACONDICIONADO</v>
      </c>
      <c r="B2004" t="str">
        <f ca="1">+IFERROR(_xlfn.XLOOKUP(C2004,DIVIPOLA!G:G,DIVIPOLA!F:F),C2004)</f>
        <v>BOLÍVAR</v>
      </c>
      <c r="C2004" t="s">
        <v>21</v>
      </c>
      <c r="D2004" t="s">
        <v>15</v>
      </c>
      <c r="E2004" t="s">
        <v>358</v>
      </c>
      <c r="F2004">
        <v>1</v>
      </c>
      <c r="G2004">
        <v>4.7619047619047619</v>
      </c>
      <c r="H2004">
        <v>0</v>
      </c>
      <c r="I2004">
        <v>0</v>
      </c>
      <c r="J2004">
        <v>0</v>
      </c>
      <c r="K2004">
        <v>2</v>
      </c>
      <c r="L2004">
        <v>0</v>
      </c>
      <c r="M2004">
        <v>0</v>
      </c>
      <c r="N2004">
        <v>0</v>
      </c>
      <c r="O2004">
        <v>3</v>
      </c>
      <c r="P2004">
        <v>2015000</v>
      </c>
      <c r="Q2004">
        <v>0.40279225989196071</v>
      </c>
    </row>
    <row r="2005" spans="1:17" x14ac:dyDescent="0.25">
      <c r="A2005" t="str">
        <f t="shared" ca="1" si="31"/>
        <v>CALDAS;Total;SUMINISTRO DE ELECTRICIDAD, GAS, VAPOR Y AIRE ACONDICIONADO</v>
      </c>
      <c r="B2005" t="str">
        <f ca="1">+IFERROR(_xlfn.XLOOKUP(C2005,DIVIPOLA!G:G,DIVIPOLA!F:F),C2005)</f>
        <v>CALDAS</v>
      </c>
      <c r="C2005" t="s">
        <v>23</v>
      </c>
      <c r="D2005" t="s">
        <v>15</v>
      </c>
      <c r="E2005" t="s">
        <v>358</v>
      </c>
      <c r="F2005">
        <v>1</v>
      </c>
      <c r="G2005">
        <v>4.7619047619047619</v>
      </c>
      <c r="H2005">
        <v>0</v>
      </c>
      <c r="I2005">
        <v>0</v>
      </c>
      <c r="J2005">
        <v>156</v>
      </c>
      <c r="K2005">
        <v>19</v>
      </c>
      <c r="L2005">
        <v>29</v>
      </c>
      <c r="M2005">
        <v>5</v>
      </c>
      <c r="N2005">
        <v>19</v>
      </c>
      <c r="O2005">
        <v>0</v>
      </c>
      <c r="P2005">
        <v>85112950</v>
      </c>
      <c r="Q2005">
        <v>17.013815124849359</v>
      </c>
    </row>
    <row r="2006" spans="1:17" x14ac:dyDescent="0.25">
      <c r="A2006" t="str">
        <f t="shared" ca="1" si="31"/>
        <v>CUNDINAMARCA;Total;SUMINISTRO DE ELECTRICIDAD, GAS, VAPOR Y AIRE ACONDICIONADO</v>
      </c>
      <c r="B2006" t="str">
        <f ca="1">+IFERROR(_xlfn.XLOOKUP(C2006,DIVIPOLA!G:G,DIVIPOLA!F:F),C2006)</f>
        <v>CUNDINAMARCA</v>
      </c>
      <c r="C2006" t="s">
        <v>29</v>
      </c>
      <c r="D2006" t="s">
        <v>15</v>
      </c>
      <c r="E2006" t="s">
        <v>358</v>
      </c>
      <c r="F2006">
        <v>1</v>
      </c>
      <c r="G2006">
        <v>4.7619047619047619</v>
      </c>
      <c r="H2006">
        <v>0</v>
      </c>
      <c r="I2006">
        <v>0</v>
      </c>
      <c r="J2006">
        <v>7</v>
      </c>
      <c r="K2006">
        <v>6</v>
      </c>
      <c r="L2006">
        <v>0</v>
      </c>
      <c r="M2006">
        <v>0</v>
      </c>
      <c r="N2006">
        <v>0</v>
      </c>
      <c r="O2006">
        <v>0</v>
      </c>
      <c r="P2006">
        <v>5985850</v>
      </c>
      <c r="Q2006">
        <v>1.196552877853247</v>
      </c>
    </row>
    <row r="2007" spans="1:17" x14ac:dyDescent="0.25">
      <c r="A2007" t="str">
        <f t="shared" ca="1" si="31"/>
        <v>CÓRDOBA;Total;SUMINISTRO DE ELECTRICIDAD, GAS, VAPOR Y AIRE ACONDICIONADO</v>
      </c>
      <c r="B2007" t="str">
        <f ca="1">+IFERROR(_xlfn.XLOOKUP(C2007,DIVIPOLA!G:G,DIVIPOLA!F:F),C2007)</f>
        <v>CÓRDOBA</v>
      </c>
      <c r="C2007" t="s">
        <v>30</v>
      </c>
      <c r="D2007" t="s">
        <v>15</v>
      </c>
      <c r="E2007" t="s">
        <v>358</v>
      </c>
      <c r="F2007">
        <v>1</v>
      </c>
      <c r="G2007">
        <v>4.7619047619047619</v>
      </c>
      <c r="H2007">
        <v>0</v>
      </c>
      <c r="I2007">
        <v>0</v>
      </c>
      <c r="J2007">
        <v>0</v>
      </c>
      <c r="K2007">
        <v>3</v>
      </c>
      <c r="L2007">
        <v>0</v>
      </c>
      <c r="M2007">
        <v>0</v>
      </c>
      <c r="N2007">
        <v>1</v>
      </c>
      <c r="O2007">
        <v>0</v>
      </c>
      <c r="P2007">
        <v>1755000</v>
      </c>
      <c r="Q2007">
        <v>0.35081906506719163</v>
      </c>
    </row>
    <row r="2008" spans="1:17" x14ac:dyDescent="0.25">
      <c r="A2008" t="str">
        <f t="shared" ca="1" si="31"/>
        <v>HUILA;Total;SUMINISTRO DE ELECTRICIDAD, GAS, VAPOR Y AIRE ACONDICIONADO</v>
      </c>
      <c r="B2008" t="str">
        <f ca="1">+IFERROR(_xlfn.XLOOKUP(C2008,DIVIPOLA!G:G,DIVIPOLA!F:F),C2008)</f>
        <v>HUILA</v>
      </c>
      <c r="C2008" t="s">
        <v>32</v>
      </c>
      <c r="D2008" t="s">
        <v>15</v>
      </c>
      <c r="E2008" t="s">
        <v>358</v>
      </c>
      <c r="F2008">
        <v>1</v>
      </c>
      <c r="G2008">
        <v>4.7619047619047619</v>
      </c>
      <c r="H2008">
        <v>0</v>
      </c>
      <c r="I2008">
        <v>0</v>
      </c>
      <c r="J2008">
        <v>49</v>
      </c>
      <c r="K2008">
        <v>20</v>
      </c>
      <c r="L2008">
        <v>2</v>
      </c>
      <c r="M2008">
        <v>0</v>
      </c>
      <c r="N2008">
        <v>26</v>
      </c>
      <c r="O2008">
        <v>10</v>
      </c>
      <c r="P2008">
        <v>38350000</v>
      </c>
      <c r="Q2008">
        <v>7.666046236653445</v>
      </c>
    </row>
    <row r="2009" spans="1:17" x14ac:dyDescent="0.25">
      <c r="A2009" t="str">
        <f t="shared" ca="1" si="31"/>
        <v>MAGDALENA;Total;SUMINISTRO DE ELECTRICIDAD, GAS, VAPOR Y AIRE ACONDICIONADO</v>
      </c>
      <c r="B2009" t="str">
        <f ca="1">+IFERROR(_xlfn.XLOOKUP(C2009,DIVIPOLA!G:G,DIVIPOLA!F:F),C2009)</f>
        <v>MAGDALENA</v>
      </c>
      <c r="C2009" t="s">
        <v>33</v>
      </c>
      <c r="D2009" t="s">
        <v>15</v>
      </c>
      <c r="E2009" t="s">
        <v>358</v>
      </c>
      <c r="F2009">
        <v>1</v>
      </c>
      <c r="G2009">
        <v>4.7619047619047619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2</v>
      </c>
      <c r="O2009">
        <v>0</v>
      </c>
      <c r="P2009">
        <v>390000</v>
      </c>
      <c r="Q2009">
        <v>7.7959792237153699E-2</v>
      </c>
    </row>
    <row r="2010" spans="1:17" x14ac:dyDescent="0.25">
      <c r="A2010" t="str">
        <f t="shared" ca="1" si="31"/>
        <v>META;Total;SUMINISTRO DE ELECTRICIDAD, GAS, VAPOR Y AIRE ACONDICIONADO</v>
      </c>
      <c r="B2010" t="str">
        <f ca="1">+IFERROR(_xlfn.XLOOKUP(C2010,DIVIPOLA!G:G,DIVIPOLA!F:F),C2010)</f>
        <v>META</v>
      </c>
      <c r="C2010" t="s">
        <v>34</v>
      </c>
      <c r="D2010" t="s">
        <v>15</v>
      </c>
      <c r="E2010" t="s">
        <v>358</v>
      </c>
      <c r="F2010">
        <v>1</v>
      </c>
      <c r="G2010">
        <v>4.7619047619047619</v>
      </c>
      <c r="H2010">
        <v>0</v>
      </c>
      <c r="I2010">
        <v>0</v>
      </c>
      <c r="J2010">
        <v>44</v>
      </c>
      <c r="K2010">
        <v>83</v>
      </c>
      <c r="L2010">
        <v>27</v>
      </c>
      <c r="M2010">
        <v>9</v>
      </c>
      <c r="N2010">
        <v>21</v>
      </c>
      <c r="O2010">
        <v>46</v>
      </c>
      <c r="P2010">
        <v>89895000</v>
      </c>
      <c r="Q2010">
        <v>17.969732110663919</v>
      </c>
    </row>
    <row r="2011" spans="1:17" x14ac:dyDescent="0.25">
      <c r="A2011" t="str">
        <f t="shared" ca="1" si="31"/>
        <v>NORTE_DE_SANTANDER;Total;SUMINISTRO DE ELECTRICIDAD, GAS, VAPOR Y AIRE ACONDICIONADO</v>
      </c>
      <c r="B2011" t="str">
        <f ca="1">+IFERROR(_xlfn.XLOOKUP(C2011,DIVIPOLA!G:G,DIVIPOLA!F:F),C2011)</f>
        <v>NORTE_DE_SANTANDER</v>
      </c>
      <c r="C2011" t="s">
        <v>1186</v>
      </c>
      <c r="D2011" t="s">
        <v>15</v>
      </c>
      <c r="E2011" t="s">
        <v>358</v>
      </c>
      <c r="F2011">
        <v>1</v>
      </c>
      <c r="G2011">
        <v>4.7619047619047619</v>
      </c>
      <c r="H2011">
        <v>0</v>
      </c>
      <c r="I2011">
        <v>0</v>
      </c>
      <c r="J2011">
        <v>91</v>
      </c>
      <c r="K2011">
        <v>42</v>
      </c>
      <c r="L2011">
        <v>0</v>
      </c>
      <c r="M2011">
        <v>0</v>
      </c>
      <c r="N2011">
        <v>0</v>
      </c>
      <c r="O2011">
        <v>0</v>
      </c>
      <c r="P2011">
        <v>59960550</v>
      </c>
      <c r="Q2011">
        <v>11.98592825750119</v>
      </c>
    </row>
    <row r="2012" spans="1:17" x14ac:dyDescent="0.25">
      <c r="A2012" t="str">
        <f t="shared" ca="1" si="31"/>
        <v>VALLE_DEL_CAUCA;Total;SUMINISTRO DE ELECTRICIDAD, GAS, VAPOR Y AIRE ACONDICIONADO</v>
      </c>
      <c r="B2012" t="str">
        <f ca="1">+IFERROR(_xlfn.XLOOKUP(C2012,DIVIPOLA!G:G,DIVIPOLA!F:F),C2012)</f>
        <v>VALLE_DEL_CAUCA</v>
      </c>
      <c r="C2012" t="s">
        <v>1190</v>
      </c>
      <c r="D2012" t="s">
        <v>15</v>
      </c>
      <c r="E2012" t="s">
        <v>358</v>
      </c>
      <c r="F2012">
        <v>1</v>
      </c>
      <c r="G2012">
        <v>4.7619047619047619</v>
      </c>
      <c r="H2012">
        <v>0</v>
      </c>
      <c r="I2012">
        <v>0</v>
      </c>
      <c r="J2012">
        <v>3</v>
      </c>
      <c r="K2012">
        <v>0</v>
      </c>
      <c r="L2012">
        <v>0</v>
      </c>
      <c r="M2012">
        <v>0</v>
      </c>
      <c r="N2012">
        <v>1</v>
      </c>
      <c r="O2012">
        <v>0</v>
      </c>
      <c r="P2012">
        <v>1365000</v>
      </c>
      <c r="Q2012">
        <v>0.27285927283003791</v>
      </c>
    </row>
    <row r="2013" spans="1:17" x14ac:dyDescent="0.25">
      <c r="A2013" t="str">
        <f t="shared" ca="1" si="31"/>
        <v>ANTIOQUIA;Total;TRANSPORTE Y ALMACENAMIENTO</v>
      </c>
      <c r="B2013" t="str">
        <f ca="1">+IFERROR(_xlfn.XLOOKUP(C2013,DIVIPOLA!G:G,DIVIPOLA!F:F),C2013)</f>
        <v>ANTIOQUIA</v>
      </c>
      <c r="C2013" t="s">
        <v>17</v>
      </c>
      <c r="D2013" t="s">
        <v>15</v>
      </c>
      <c r="E2013" t="s">
        <v>359</v>
      </c>
      <c r="F2013">
        <v>70</v>
      </c>
      <c r="G2013">
        <v>16.990291262135919</v>
      </c>
      <c r="H2013">
        <v>0</v>
      </c>
      <c r="I2013">
        <v>1</v>
      </c>
      <c r="J2013">
        <v>5183</v>
      </c>
      <c r="K2013">
        <v>2140</v>
      </c>
      <c r="L2013">
        <v>1582</v>
      </c>
      <c r="M2013">
        <v>467</v>
      </c>
      <c r="N2013">
        <v>8530</v>
      </c>
      <c r="O2013">
        <v>1419</v>
      </c>
      <c r="P2013">
        <v>5954111150</v>
      </c>
      <c r="Q2013">
        <v>23.930324972318338</v>
      </c>
    </row>
    <row r="2014" spans="1:17" x14ac:dyDescent="0.25">
      <c r="A2014" t="str">
        <f t="shared" ca="1" si="31"/>
        <v>ARAUCA;Total;TRANSPORTE Y ALMACENAMIENTO</v>
      </c>
      <c r="B2014" t="str">
        <f ca="1">+IFERROR(_xlfn.XLOOKUP(C2014,DIVIPOLA!G:G,DIVIPOLA!F:F),C2014)</f>
        <v>ARAUCA</v>
      </c>
      <c r="C2014" t="s">
        <v>18</v>
      </c>
      <c r="D2014" t="s">
        <v>15</v>
      </c>
      <c r="E2014" t="s">
        <v>359</v>
      </c>
      <c r="F2014">
        <v>2</v>
      </c>
      <c r="G2014">
        <v>0.48543689320388339</v>
      </c>
      <c r="H2014">
        <v>0</v>
      </c>
      <c r="I2014">
        <v>0</v>
      </c>
      <c r="J2014">
        <v>7</v>
      </c>
      <c r="K2014">
        <v>0</v>
      </c>
      <c r="L2014">
        <v>6</v>
      </c>
      <c r="M2014">
        <v>3</v>
      </c>
      <c r="N2014">
        <v>17</v>
      </c>
      <c r="O2014">
        <v>1</v>
      </c>
      <c r="P2014">
        <v>9100000</v>
      </c>
      <c r="Q2014">
        <v>3.6574049721610741E-2</v>
      </c>
    </row>
    <row r="2015" spans="1:17" x14ac:dyDescent="0.25">
      <c r="A2015" t="str">
        <f t="shared" ca="1" si="31"/>
        <v>ATLÁNTICO;Total;TRANSPORTE Y ALMACENAMIENTO</v>
      </c>
      <c r="B2015" t="str">
        <f ca="1">+IFERROR(_xlfn.XLOOKUP(C2015,DIVIPOLA!G:G,DIVIPOLA!F:F),C2015)</f>
        <v>ATLÁNTICO</v>
      </c>
      <c r="C2015" t="s">
        <v>19</v>
      </c>
      <c r="D2015" t="s">
        <v>15</v>
      </c>
      <c r="E2015" t="s">
        <v>359</v>
      </c>
      <c r="F2015">
        <v>15</v>
      </c>
      <c r="G2015">
        <v>3.6407766990291259</v>
      </c>
      <c r="H2015">
        <v>0</v>
      </c>
      <c r="I2015">
        <v>3</v>
      </c>
      <c r="J2015">
        <v>449</v>
      </c>
      <c r="K2015">
        <v>276</v>
      </c>
      <c r="L2015">
        <v>155</v>
      </c>
      <c r="M2015">
        <v>39</v>
      </c>
      <c r="N2015">
        <v>991</v>
      </c>
      <c r="O2015">
        <v>121</v>
      </c>
      <c r="P2015">
        <v>620154275</v>
      </c>
      <c r="Q2015">
        <v>2.4924783833977431</v>
      </c>
    </row>
    <row r="2016" spans="1:17" x14ac:dyDescent="0.25">
      <c r="A2016" t="str">
        <f t="shared" ca="1" si="31"/>
        <v>BOGOTÁ;Total;TRANSPORTE Y ALMACENAMIENTO</v>
      </c>
      <c r="B2016" t="str">
        <f ca="1">+IFERROR(_xlfn.XLOOKUP(C2016,DIVIPOLA!G:G,DIVIPOLA!F:F),C2016)</f>
        <v>BOGOTÁ</v>
      </c>
      <c r="C2016" t="s">
        <v>1146</v>
      </c>
      <c r="D2016" t="s">
        <v>15</v>
      </c>
      <c r="E2016" t="s">
        <v>359</v>
      </c>
      <c r="F2016">
        <v>139</v>
      </c>
      <c r="G2016">
        <v>33.737864077669897</v>
      </c>
      <c r="H2016">
        <v>22</v>
      </c>
      <c r="I2016">
        <v>12</v>
      </c>
      <c r="J2016">
        <v>18719</v>
      </c>
      <c r="K2016">
        <v>4683</v>
      </c>
      <c r="L2016">
        <v>3599</v>
      </c>
      <c r="M2016">
        <v>957</v>
      </c>
      <c r="N2016">
        <v>3878</v>
      </c>
      <c r="O2016">
        <v>949</v>
      </c>
      <c r="P2016">
        <v>12410786050</v>
      </c>
      <c r="Q2016">
        <v>49.880517151315708</v>
      </c>
    </row>
    <row r="2017" spans="1:17" x14ac:dyDescent="0.25">
      <c r="A2017" t="str">
        <f t="shared" ca="1" si="31"/>
        <v>BOLÍVAR;Total;TRANSPORTE Y ALMACENAMIENTO</v>
      </c>
      <c r="B2017" t="str">
        <f ca="1">+IFERROR(_xlfn.XLOOKUP(C2017,DIVIPOLA!G:G,DIVIPOLA!F:F),C2017)</f>
        <v>BOLÍVAR</v>
      </c>
      <c r="C2017" t="s">
        <v>21</v>
      </c>
      <c r="D2017" t="s">
        <v>15</v>
      </c>
      <c r="E2017" t="s">
        <v>359</v>
      </c>
      <c r="F2017">
        <v>24</v>
      </c>
      <c r="G2017">
        <v>5.825242718446602</v>
      </c>
      <c r="H2017">
        <v>0</v>
      </c>
      <c r="I2017">
        <v>0</v>
      </c>
      <c r="J2017">
        <v>401</v>
      </c>
      <c r="K2017">
        <v>289</v>
      </c>
      <c r="L2017">
        <v>71</v>
      </c>
      <c r="M2017">
        <v>19</v>
      </c>
      <c r="N2017">
        <v>209</v>
      </c>
      <c r="O2017">
        <v>60</v>
      </c>
      <c r="P2017">
        <v>397580625</v>
      </c>
      <c r="Q2017">
        <v>1.597926763417481</v>
      </c>
    </row>
    <row r="2018" spans="1:17" x14ac:dyDescent="0.25">
      <c r="A2018" t="str">
        <f t="shared" ca="1" si="31"/>
        <v>BOYACÁ;Total;TRANSPORTE Y ALMACENAMIENTO</v>
      </c>
      <c r="B2018" t="str">
        <f ca="1">+IFERROR(_xlfn.XLOOKUP(C2018,DIVIPOLA!G:G,DIVIPOLA!F:F),C2018)</f>
        <v>BOYACÁ</v>
      </c>
      <c r="C2018" t="s">
        <v>22</v>
      </c>
      <c r="D2018" t="s">
        <v>15</v>
      </c>
      <c r="E2018" t="s">
        <v>359</v>
      </c>
      <c r="F2018">
        <v>10</v>
      </c>
      <c r="G2018">
        <v>2.4271844660194168</v>
      </c>
      <c r="H2018">
        <v>0</v>
      </c>
      <c r="I2018">
        <v>0</v>
      </c>
      <c r="J2018">
        <v>396</v>
      </c>
      <c r="K2018">
        <v>146</v>
      </c>
      <c r="L2018">
        <v>76</v>
      </c>
      <c r="M2018">
        <v>19</v>
      </c>
      <c r="N2018">
        <v>175</v>
      </c>
      <c r="O2018">
        <v>29</v>
      </c>
      <c r="P2018">
        <v>301648100</v>
      </c>
      <c r="Q2018">
        <v>1.2123618250361989</v>
      </c>
    </row>
    <row r="2019" spans="1:17" x14ac:dyDescent="0.25">
      <c r="A2019" t="str">
        <f t="shared" ca="1" si="31"/>
        <v>CALDAS;Total;TRANSPORTE Y ALMACENAMIENTO</v>
      </c>
      <c r="B2019" t="str">
        <f ca="1">+IFERROR(_xlfn.XLOOKUP(C2019,DIVIPOLA!G:G,DIVIPOLA!F:F),C2019)</f>
        <v>CALDAS</v>
      </c>
      <c r="C2019" t="s">
        <v>23</v>
      </c>
      <c r="D2019" t="s">
        <v>15</v>
      </c>
      <c r="E2019" t="s">
        <v>359</v>
      </c>
      <c r="F2019">
        <v>4</v>
      </c>
      <c r="G2019">
        <v>0.97087378640776689</v>
      </c>
      <c r="H2019">
        <v>1</v>
      </c>
      <c r="I2019">
        <v>0</v>
      </c>
      <c r="J2019">
        <v>44</v>
      </c>
      <c r="K2019">
        <v>25</v>
      </c>
      <c r="L2019">
        <v>12</v>
      </c>
      <c r="M2019">
        <v>3</v>
      </c>
      <c r="N2019">
        <v>50</v>
      </c>
      <c r="O2019">
        <v>4</v>
      </c>
      <c r="P2019">
        <v>47461700</v>
      </c>
      <c r="Q2019">
        <v>0.19075456875518379</v>
      </c>
    </row>
    <row r="2020" spans="1:17" x14ac:dyDescent="0.25">
      <c r="A2020" t="str">
        <f t="shared" ca="1" si="31"/>
        <v>CAQUETÁ;Total;TRANSPORTE Y ALMACENAMIENTO</v>
      </c>
      <c r="B2020" t="str">
        <f ca="1">+IFERROR(_xlfn.XLOOKUP(C2020,DIVIPOLA!G:G,DIVIPOLA!F:F),C2020)</f>
        <v>CAQUETÁ</v>
      </c>
      <c r="C2020" t="s">
        <v>24</v>
      </c>
      <c r="D2020" t="s">
        <v>15</v>
      </c>
      <c r="E2020" t="s">
        <v>359</v>
      </c>
      <c r="F2020">
        <v>1</v>
      </c>
      <c r="G2020">
        <v>0.2427184466019417</v>
      </c>
      <c r="H2020">
        <v>0</v>
      </c>
      <c r="I2020">
        <v>0</v>
      </c>
      <c r="J2020">
        <v>0</v>
      </c>
      <c r="K2020">
        <v>1</v>
      </c>
      <c r="L2020">
        <v>0</v>
      </c>
      <c r="M2020">
        <v>0</v>
      </c>
      <c r="N2020">
        <v>0</v>
      </c>
      <c r="O2020">
        <v>0</v>
      </c>
      <c r="P2020">
        <v>520000</v>
      </c>
      <c r="Q2020">
        <v>2.0899456983777568E-3</v>
      </c>
    </row>
    <row r="2021" spans="1:17" x14ac:dyDescent="0.25">
      <c r="A2021" t="str">
        <f t="shared" ca="1" si="31"/>
        <v>CASANARE;Total;TRANSPORTE Y ALMACENAMIENTO</v>
      </c>
      <c r="B2021" t="str">
        <f ca="1">+IFERROR(_xlfn.XLOOKUP(C2021,DIVIPOLA!G:G,DIVIPOLA!F:F),C2021)</f>
        <v>CASANARE</v>
      </c>
      <c r="C2021" t="s">
        <v>25</v>
      </c>
      <c r="D2021" t="s">
        <v>15</v>
      </c>
      <c r="E2021" t="s">
        <v>359</v>
      </c>
      <c r="F2021">
        <v>1</v>
      </c>
      <c r="G2021">
        <v>0.2427184466019417</v>
      </c>
      <c r="H2021">
        <v>0</v>
      </c>
      <c r="I2021">
        <v>0</v>
      </c>
      <c r="J2021">
        <v>4</v>
      </c>
      <c r="K2021">
        <v>0</v>
      </c>
      <c r="L2021">
        <v>0</v>
      </c>
      <c r="M2021">
        <v>0</v>
      </c>
      <c r="N2021">
        <v>5</v>
      </c>
      <c r="O2021">
        <v>0</v>
      </c>
      <c r="P2021">
        <v>2535000</v>
      </c>
      <c r="Q2021">
        <v>1.0188485279591561E-2</v>
      </c>
    </row>
    <row r="2022" spans="1:17" x14ac:dyDescent="0.25">
      <c r="A2022" t="str">
        <f t="shared" ca="1" si="31"/>
        <v>CAUCA;Total;TRANSPORTE Y ALMACENAMIENTO</v>
      </c>
      <c r="B2022" t="str">
        <f ca="1">+IFERROR(_xlfn.XLOOKUP(C2022,DIVIPOLA!G:G,DIVIPOLA!F:F),C2022)</f>
        <v>CAUCA</v>
      </c>
      <c r="C2022" t="s">
        <v>26</v>
      </c>
      <c r="D2022" t="s">
        <v>15</v>
      </c>
      <c r="E2022" t="s">
        <v>359</v>
      </c>
      <c r="F2022">
        <v>1</v>
      </c>
      <c r="G2022">
        <v>0.2427184466019417</v>
      </c>
      <c r="H2022">
        <v>0</v>
      </c>
      <c r="I2022">
        <v>0</v>
      </c>
      <c r="J2022">
        <v>0</v>
      </c>
      <c r="K2022">
        <v>5</v>
      </c>
      <c r="L2022">
        <v>0</v>
      </c>
      <c r="M2022">
        <v>2</v>
      </c>
      <c r="N2022">
        <v>0</v>
      </c>
      <c r="O2022">
        <v>0</v>
      </c>
      <c r="P2022">
        <v>3380000</v>
      </c>
      <c r="Q2022">
        <v>1.358464703945542E-2</v>
      </c>
    </row>
    <row r="2023" spans="1:17" x14ac:dyDescent="0.25">
      <c r="A2023" t="str">
        <f t="shared" ca="1" si="31"/>
        <v>CESAR;Total;TRANSPORTE Y ALMACENAMIENTO</v>
      </c>
      <c r="B2023" t="str">
        <f ca="1">+IFERROR(_xlfn.XLOOKUP(C2023,DIVIPOLA!G:G,DIVIPOLA!F:F),C2023)</f>
        <v>CESAR</v>
      </c>
      <c r="C2023" t="s">
        <v>27</v>
      </c>
      <c r="D2023" t="s">
        <v>15</v>
      </c>
      <c r="E2023" t="s">
        <v>359</v>
      </c>
      <c r="F2023">
        <v>4</v>
      </c>
      <c r="G2023">
        <v>0.97087378640776689</v>
      </c>
      <c r="H2023">
        <v>0</v>
      </c>
      <c r="I2023">
        <v>0</v>
      </c>
      <c r="J2023">
        <v>0</v>
      </c>
      <c r="K2023">
        <v>3</v>
      </c>
      <c r="L2023">
        <v>9</v>
      </c>
      <c r="M2023">
        <v>1</v>
      </c>
      <c r="N2023">
        <v>53</v>
      </c>
      <c r="O2023">
        <v>17</v>
      </c>
      <c r="P2023">
        <v>20180875</v>
      </c>
      <c r="Q2023">
        <v>8.110948633797925E-2</v>
      </c>
    </row>
    <row r="2024" spans="1:17" x14ac:dyDescent="0.25">
      <c r="A2024" t="str">
        <f t="shared" ca="1" si="31"/>
        <v>CUNDINAMARCA;Total;TRANSPORTE Y ALMACENAMIENTO</v>
      </c>
      <c r="B2024" t="str">
        <f ca="1">+IFERROR(_xlfn.XLOOKUP(C2024,DIVIPOLA!G:G,DIVIPOLA!F:F),C2024)</f>
        <v>CUNDINAMARCA</v>
      </c>
      <c r="C2024" t="s">
        <v>29</v>
      </c>
      <c r="D2024" t="s">
        <v>15</v>
      </c>
      <c r="E2024" t="s">
        <v>359</v>
      </c>
      <c r="F2024">
        <v>31</v>
      </c>
      <c r="G2024">
        <v>7.5242718446601939</v>
      </c>
      <c r="H2024">
        <v>1</v>
      </c>
      <c r="I2024">
        <v>0</v>
      </c>
      <c r="J2024">
        <v>620</v>
      </c>
      <c r="K2024">
        <v>126</v>
      </c>
      <c r="L2024">
        <v>166</v>
      </c>
      <c r="M2024">
        <v>44</v>
      </c>
      <c r="N2024">
        <v>492</v>
      </c>
      <c r="O2024">
        <v>69</v>
      </c>
      <c r="P2024">
        <v>495419925</v>
      </c>
      <c r="Q2024">
        <v>1.9911552714315019</v>
      </c>
    </row>
    <row r="2025" spans="1:17" x14ac:dyDescent="0.25">
      <c r="A2025" t="str">
        <f t="shared" ca="1" si="31"/>
        <v>CÓRDOBA;Total;TRANSPORTE Y ALMACENAMIENTO</v>
      </c>
      <c r="B2025" t="str">
        <f ca="1">+IFERROR(_xlfn.XLOOKUP(C2025,DIVIPOLA!G:G,DIVIPOLA!F:F),C2025)</f>
        <v>CÓRDOBA</v>
      </c>
      <c r="C2025" t="s">
        <v>30</v>
      </c>
      <c r="D2025" t="s">
        <v>15</v>
      </c>
      <c r="E2025" t="s">
        <v>359</v>
      </c>
      <c r="F2025">
        <v>3</v>
      </c>
      <c r="G2025">
        <v>0.72815533980582525</v>
      </c>
      <c r="H2025">
        <v>0</v>
      </c>
      <c r="I2025">
        <v>0</v>
      </c>
      <c r="J2025">
        <v>3</v>
      </c>
      <c r="K2025">
        <v>16</v>
      </c>
      <c r="L2025">
        <v>1</v>
      </c>
      <c r="M2025">
        <v>3</v>
      </c>
      <c r="N2025">
        <v>18</v>
      </c>
      <c r="O2025">
        <v>21</v>
      </c>
      <c r="P2025">
        <v>21631675</v>
      </c>
      <c r="Q2025">
        <v>8.6940434836453195E-2</v>
      </c>
    </row>
    <row r="2026" spans="1:17" x14ac:dyDescent="0.25">
      <c r="A2026" t="str">
        <f t="shared" ca="1" si="31"/>
        <v>HUILA;Total;TRANSPORTE Y ALMACENAMIENTO</v>
      </c>
      <c r="B2026" t="str">
        <f ca="1">+IFERROR(_xlfn.XLOOKUP(C2026,DIVIPOLA!G:G,DIVIPOLA!F:F),C2026)</f>
        <v>HUILA</v>
      </c>
      <c r="C2026" t="s">
        <v>32</v>
      </c>
      <c r="D2026" t="s">
        <v>15</v>
      </c>
      <c r="E2026" t="s">
        <v>359</v>
      </c>
      <c r="F2026">
        <v>5</v>
      </c>
      <c r="G2026">
        <v>1.2135922330097091</v>
      </c>
      <c r="H2026">
        <v>0</v>
      </c>
      <c r="I2026">
        <v>4</v>
      </c>
      <c r="J2026">
        <v>246</v>
      </c>
      <c r="K2026">
        <v>224</v>
      </c>
      <c r="L2026">
        <v>64</v>
      </c>
      <c r="M2026">
        <v>43</v>
      </c>
      <c r="N2026">
        <v>99</v>
      </c>
      <c r="O2026">
        <v>11</v>
      </c>
      <c r="P2026">
        <v>276823625</v>
      </c>
      <c r="Q2026">
        <v>1.112589123611706</v>
      </c>
    </row>
    <row r="2027" spans="1:17" x14ac:dyDescent="0.25">
      <c r="A2027" t="str">
        <f t="shared" ca="1" si="31"/>
        <v>LA_GUAJIRA;Total;TRANSPORTE Y ALMACENAMIENTO</v>
      </c>
      <c r="B2027" t="str">
        <f ca="1">+IFERROR(_xlfn.XLOOKUP(C2027,DIVIPOLA!G:G,DIVIPOLA!F:F),C2027)</f>
        <v>LA_GUAJIRA</v>
      </c>
      <c r="C2027" t="s">
        <v>1187</v>
      </c>
      <c r="D2027" t="s">
        <v>15</v>
      </c>
      <c r="E2027" t="s">
        <v>359</v>
      </c>
      <c r="F2027">
        <v>1</v>
      </c>
      <c r="G2027">
        <v>0.2427184466019417</v>
      </c>
      <c r="H2027">
        <v>0</v>
      </c>
      <c r="I2027">
        <v>3</v>
      </c>
      <c r="J2027">
        <v>0</v>
      </c>
      <c r="K2027">
        <v>0</v>
      </c>
      <c r="L2027">
        <v>0</v>
      </c>
      <c r="M2027">
        <v>0</v>
      </c>
      <c r="N2027">
        <v>3</v>
      </c>
      <c r="O2027">
        <v>0</v>
      </c>
      <c r="P2027">
        <v>2340000</v>
      </c>
      <c r="Q2027">
        <v>9.4047556426999062E-3</v>
      </c>
    </row>
    <row r="2028" spans="1:17" x14ac:dyDescent="0.25">
      <c r="A2028" t="str">
        <f t="shared" ca="1" si="31"/>
        <v>MAGDALENA;Total;TRANSPORTE Y ALMACENAMIENTO</v>
      </c>
      <c r="B2028" t="str">
        <f ca="1">+IFERROR(_xlfn.XLOOKUP(C2028,DIVIPOLA!G:G,DIVIPOLA!F:F),C2028)</f>
        <v>MAGDALENA</v>
      </c>
      <c r="C2028" t="s">
        <v>33</v>
      </c>
      <c r="D2028" t="s">
        <v>15</v>
      </c>
      <c r="E2028" t="s">
        <v>359</v>
      </c>
      <c r="F2028">
        <v>9</v>
      </c>
      <c r="G2028">
        <v>2.1844660194174761</v>
      </c>
      <c r="H2028">
        <v>0</v>
      </c>
      <c r="I2028">
        <v>0</v>
      </c>
      <c r="J2028">
        <v>68</v>
      </c>
      <c r="K2028">
        <v>34</v>
      </c>
      <c r="L2028">
        <v>24</v>
      </c>
      <c r="M2028">
        <v>6</v>
      </c>
      <c r="N2028">
        <v>150</v>
      </c>
      <c r="O2028">
        <v>52</v>
      </c>
      <c r="P2028">
        <v>100646650</v>
      </c>
      <c r="Q2028">
        <v>0.40451160235313782</v>
      </c>
    </row>
    <row r="2029" spans="1:17" x14ac:dyDescent="0.25">
      <c r="A2029" t="str">
        <f t="shared" ca="1" si="31"/>
        <v>META;Total;TRANSPORTE Y ALMACENAMIENTO</v>
      </c>
      <c r="B2029" t="str">
        <f ca="1">+IFERROR(_xlfn.XLOOKUP(C2029,DIVIPOLA!G:G,DIVIPOLA!F:F),C2029)</f>
        <v>META</v>
      </c>
      <c r="C2029" t="s">
        <v>34</v>
      </c>
      <c r="D2029" t="s">
        <v>15</v>
      </c>
      <c r="E2029" t="s">
        <v>359</v>
      </c>
      <c r="F2029">
        <v>10</v>
      </c>
      <c r="G2029">
        <v>2.4271844660194168</v>
      </c>
      <c r="H2029">
        <v>0</v>
      </c>
      <c r="I2029">
        <v>0</v>
      </c>
      <c r="J2029">
        <v>34</v>
      </c>
      <c r="K2029">
        <v>27</v>
      </c>
      <c r="L2029">
        <v>97</v>
      </c>
      <c r="M2029">
        <v>9</v>
      </c>
      <c r="N2029">
        <v>24</v>
      </c>
      <c r="O2029">
        <v>7</v>
      </c>
      <c r="P2029">
        <v>64189125</v>
      </c>
      <c r="Q2029">
        <v>0.25798420322381183</v>
      </c>
    </row>
    <row r="2030" spans="1:17" x14ac:dyDescent="0.25">
      <c r="A2030" t="str">
        <f t="shared" ca="1" si="31"/>
        <v>NARIÑO;Total;TRANSPORTE Y ALMACENAMIENTO</v>
      </c>
      <c r="B2030" t="str">
        <f ca="1">+IFERROR(_xlfn.XLOOKUP(C2030,DIVIPOLA!G:G,DIVIPOLA!F:F),C2030)</f>
        <v>NARIÑO</v>
      </c>
      <c r="C2030" t="s">
        <v>35</v>
      </c>
      <c r="D2030" t="s">
        <v>15</v>
      </c>
      <c r="E2030" t="s">
        <v>359</v>
      </c>
      <c r="F2030">
        <v>5</v>
      </c>
      <c r="G2030">
        <v>1.2135922330097091</v>
      </c>
      <c r="H2030">
        <v>0</v>
      </c>
      <c r="I2030">
        <v>0</v>
      </c>
      <c r="J2030">
        <v>45</v>
      </c>
      <c r="K2030">
        <v>36</v>
      </c>
      <c r="L2030">
        <v>20</v>
      </c>
      <c r="M2030">
        <v>15</v>
      </c>
      <c r="N2030">
        <v>7</v>
      </c>
      <c r="O2030">
        <v>4</v>
      </c>
      <c r="P2030">
        <v>50330800</v>
      </c>
      <c r="Q2030">
        <v>0.20228584414598311</v>
      </c>
    </row>
    <row r="2031" spans="1:17" x14ac:dyDescent="0.25">
      <c r="A2031" t="str">
        <f t="shared" ca="1" si="31"/>
        <v>NORTE_DE_SANTANDER;Total;TRANSPORTE Y ALMACENAMIENTO</v>
      </c>
      <c r="B2031" t="str">
        <f ca="1">+IFERROR(_xlfn.XLOOKUP(C2031,DIVIPOLA!G:G,DIVIPOLA!F:F),C2031)</f>
        <v>NORTE_DE_SANTANDER</v>
      </c>
      <c r="C2031" t="s">
        <v>1186</v>
      </c>
      <c r="D2031" t="s">
        <v>15</v>
      </c>
      <c r="E2031" t="s">
        <v>359</v>
      </c>
      <c r="F2031">
        <v>13</v>
      </c>
      <c r="G2031">
        <v>3.1553398058252431</v>
      </c>
      <c r="H2031">
        <v>0</v>
      </c>
      <c r="I2031">
        <v>3</v>
      </c>
      <c r="J2031">
        <v>75</v>
      </c>
      <c r="K2031">
        <v>50</v>
      </c>
      <c r="L2031">
        <v>37</v>
      </c>
      <c r="M2031">
        <v>61</v>
      </c>
      <c r="N2031">
        <v>144</v>
      </c>
      <c r="O2031">
        <v>32</v>
      </c>
      <c r="P2031">
        <v>131531725</v>
      </c>
      <c r="Q2031">
        <v>0.52864262089222314</v>
      </c>
    </row>
    <row r="2032" spans="1:17" x14ac:dyDescent="0.25">
      <c r="A2032" t="str">
        <f t="shared" ca="1" si="31"/>
        <v>PUTUMAYO;Total;TRANSPORTE Y ALMACENAMIENTO</v>
      </c>
      <c r="B2032" t="str">
        <f ca="1">+IFERROR(_xlfn.XLOOKUP(C2032,DIVIPOLA!G:G,DIVIPOLA!F:F),C2032)</f>
        <v>PUTUMAYO</v>
      </c>
      <c r="C2032" t="s">
        <v>36</v>
      </c>
      <c r="D2032" t="s">
        <v>15</v>
      </c>
      <c r="E2032" t="s">
        <v>359</v>
      </c>
      <c r="F2032">
        <v>2</v>
      </c>
      <c r="G2032">
        <v>0.48543689320388339</v>
      </c>
      <c r="H2032">
        <v>0</v>
      </c>
      <c r="I2032">
        <v>0</v>
      </c>
      <c r="J2032">
        <v>6</v>
      </c>
      <c r="K2032">
        <v>11</v>
      </c>
      <c r="L2032">
        <v>0</v>
      </c>
      <c r="M2032">
        <v>5</v>
      </c>
      <c r="N2032">
        <v>7</v>
      </c>
      <c r="O2032">
        <v>8</v>
      </c>
      <c r="P2032">
        <v>14382550</v>
      </c>
      <c r="Q2032">
        <v>5.7805285585005778E-2</v>
      </c>
    </row>
    <row r="2033" spans="1:17" x14ac:dyDescent="0.25">
      <c r="A2033" t="str">
        <f t="shared" ca="1" si="31"/>
        <v>QUINDÍO;Total;TRANSPORTE Y ALMACENAMIENTO</v>
      </c>
      <c r="B2033" t="str">
        <f ca="1">+IFERROR(_xlfn.XLOOKUP(C2033,DIVIPOLA!G:G,DIVIPOLA!F:F),C2033)</f>
        <v>QUINDÍO</v>
      </c>
      <c r="C2033" t="s">
        <v>37</v>
      </c>
      <c r="D2033" t="s">
        <v>15</v>
      </c>
      <c r="E2033" t="s">
        <v>359</v>
      </c>
      <c r="F2033">
        <v>3</v>
      </c>
      <c r="G2033">
        <v>0.72815533980582525</v>
      </c>
      <c r="H2033">
        <v>2</v>
      </c>
      <c r="I2033">
        <v>0</v>
      </c>
      <c r="J2033">
        <v>347</v>
      </c>
      <c r="K2033">
        <v>43</v>
      </c>
      <c r="L2033">
        <v>42</v>
      </c>
      <c r="M2033">
        <v>9</v>
      </c>
      <c r="N2033">
        <v>507</v>
      </c>
      <c r="O2033">
        <v>61</v>
      </c>
      <c r="P2033">
        <v>298098775</v>
      </c>
      <c r="Q2033">
        <v>1.1980966394287089</v>
      </c>
    </row>
    <row r="2034" spans="1:17" x14ac:dyDescent="0.25">
      <c r="A2034" t="str">
        <f t="shared" ca="1" si="31"/>
        <v>RISARALDA;Total;TRANSPORTE Y ALMACENAMIENTO</v>
      </c>
      <c r="B2034" t="str">
        <f ca="1">+IFERROR(_xlfn.XLOOKUP(C2034,DIVIPOLA!G:G,DIVIPOLA!F:F),C2034)</f>
        <v>RISARALDA</v>
      </c>
      <c r="C2034" t="s">
        <v>38</v>
      </c>
      <c r="D2034" t="s">
        <v>15</v>
      </c>
      <c r="E2034" t="s">
        <v>359</v>
      </c>
      <c r="F2034">
        <v>7</v>
      </c>
      <c r="G2034">
        <v>1.6990291262135919</v>
      </c>
      <c r="H2034">
        <v>0</v>
      </c>
      <c r="I2034">
        <v>0</v>
      </c>
      <c r="J2034">
        <v>126</v>
      </c>
      <c r="K2034">
        <v>59</v>
      </c>
      <c r="L2034">
        <v>17</v>
      </c>
      <c r="M2034">
        <v>6</v>
      </c>
      <c r="N2034">
        <v>22</v>
      </c>
      <c r="O2034">
        <v>7</v>
      </c>
      <c r="P2034">
        <v>94182400</v>
      </c>
      <c r="Q2034">
        <v>0.37853096489017929</v>
      </c>
    </row>
    <row r="2035" spans="1:17" x14ac:dyDescent="0.25">
      <c r="A2035" t="str">
        <f t="shared" ca="1" si="31"/>
        <v>SANTANDER;Total;TRANSPORTE Y ALMACENAMIENTO</v>
      </c>
      <c r="B2035" t="str">
        <f ca="1">+IFERROR(_xlfn.XLOOKUP(C2035,DIVIPOLA!G:G,DIVIPOLA!F:F),C2035)</f>
        <v>SANTANDER</v>
      </c>
      <c r="C2035" t="s">
        <v>39</v>
      </c>
      <c r="D2035" t="s">
        <v>15</v>
      </c>
      <c r="E2035" t="s">
        <v>359</v>
      </c>
      <c r="F2035">
        <v>15</v>
      </c>
      <c r="G2035">
        <v>3.6407766990291259</v>
      </c>
      <c r="H2035">
        <v>13</v>
      </c>
      <c r="I2035">
        <v>0</v>
      </c>
      <c r="J2035">
        <v>981</v>
      </c>
      <c r="K2035">
        <v>272</v>
      </c>
      <c r="L2035">
        <v>421</v>
      </c>
      <c r="M2035">
        <v>84</v>
      </c>
      <c r="N2035">
        <v>4222</v>
      </c>
      <c r="O2035">
        <v>335</v>
      </c>
      <c r="P2035">
        <v>1635334675</v>
      </c>
      <c r="Q2035">
        <v>6.5726166719696861</v>
      </c>
    </row>
    <row r="2036" spans="1:17" x14ac:dyDescent="0.25">
      <c r="A2036" t="str">
        <f t="shared" ca="1" si="31"/>
        <v>SUCRE;Total;TRANSPORTE Y ALMACENAMIENTO</v>
      </c>
      <c r="B2036" t="str">
        <f ca="1">+IFERROR(_xlfn.XLOOKUP(C2036,DIVIPOLA!G:G,DIVIPOLA!F:F),C2036)</f>
        <v>SUCRE</v>
      </c>
      <c r="C2036" t="s">
        <v>40</v>
      </c>
      <c r="D2036" t="s">
        <v>15</v>
      </c>
      <c r="E2036" t="s">
        <v>359</v>
      </c>
      <c r="F2036">
        <v>2</v>
      </c>
      <c r="G2036">
        <v>0.48543689320388339</v>
      </c>
      <c r="H2036">
        <v>0</v>
      </c>
      <c r="I2036">
        <v>0</v>
      </c>
      <c r="J2036">
        <v>4</v>
      </c>
      <c r="K2036">
        <v>13</v>
      </c>
      <c r="L2036">
        <v>2</v>
      </c>
      <c r="M2036">
        <v>0</v>
      </c>
      <c r="N2036">
        <v>0</v>
      </c>
      <c r="O2036">
        <v>0</v>
      </c>
      <c r="P2036">
        <v>8840000</v>
      </c>
      <c r="Q2036">
        <v>3.5529076872421857E-2</v>
      </c>
    </row>
    <row r="2037" spans="1:17" x14ac:dyDescent="0.25">
      <c r="A2037" t="str">
        <f t="shared" ca="1" si="31"/>
        <v>TOLIMA;Total;TRANSPORTE Y ALMACENAMIENTO</v>
      </c>
      <c r="B2037" t="str">
        <f ca="1">+IFERROR(_xlfn.XLOOKUP(C2037,DIVIPOLA!G:G,DIVIPOLA!F:F),C2037)</f>
        <v>TOLIMA</v>
      </c>
      <c r="C2037" t="s">
        <v>41</v>
      </c>
      <c r="D2037" t="s">
        <v>15</v>
      </c>
      <c r="E2037" t="s">
        <v>359</v>
      </c>
      <c r="F2037">
        <v>3</v>
      </c>
      <c r="G2037">
        <v>0.72815533980582525</v>
      </c>
      <c r="H2037">
        <v>0</v>
      </c>
      <c r="I2037">
        <v>0</v>
      </c>
      <c r="J2037">
        <v>5</v>
      </c>
      <c r="K2037">
        <v>2</v>
      </c>
      <c r="L2037">
        <v>4</v>
      </c>
      <c r="M2037">
        <v>2</v>
      </c>
      <c r="N2037">
        <v>11</v>
      </c>
      <c r="O2037">
        <v>0</v>
      </c>
      <c r="P2037">
        <v>7356375</v>
      </c>
      <c r="Q2037">
        <v>2.956620055173783E-2</v>
      </c>
    </row>
    <row r="2038" spans="1:17" x14ac:dyDescent="0.25">
      <c r="A2038" t="str">
        <f t="shared" ca="1" si="31"/>
        <v>VALLE_DEL_CAUCA;Total;TRANSPORTE Y ALMACENAMIENTO</v>
      </c>
      <c r="B2038" t="str">
        <f ca="1">+IFERROR(_xlfn.XLOOKUP(C2038,DIVIPOLA!G:G,DIVIPOLA!F:F),C2038)</f>
        <v>VALLE_DEL_CAUCA</v>
      </c>
      <c r="C2038" t="s">
        <v>1190</v>
      </c>
      <c r="D2038" t="s">
        <v>15</v>
      </c>
      <c r="E2038" t="s">
        <v>359</v>
      </c>
      <c r="F2038">
        <v>32</v>
      </c>
      <c r="G2038">
        <v>7.7669902912621351</v>
      </c>
      <c r="H2038">
        <v>5</v>
      </c>
      <c r="I2038">
        <v>0</v>
      </c>
      <c r="J2038">
        <v>1631</v>
      </c>
      <c r="K2038">
        <v>807</v>
      </c>
      <c r="L2038">
        <v>389</v>
      </c>
      <c r="M2038">
        <v>127</v>
      </c>
      <c r="N2038">
        <v>2392</v>
      </c>
      <c r="O2038">
        <v>600</v>
      </c>
      <c r="P2038">
        <v>1912463150</v>
      </c>
      <c r="Q2038">
        <v>7.6864310262470674</v>
      </c>
    </row>
    <row r="2039" spans="1:17" x14ac:dyDescent="0.25">
      <c r="A2039" t="str">
        <f t="shared" ca="1" si="31"/>
        <v>AMAZONAS;LETICIA;ACTIVIDADES ARTÍSTICAS, DE ENTRETENIMIENTO Y RECREACIÓN</v>
      </c>
      <c r="B2039" t="str">
        <f ca="1">+IFERROR(_xlfn.XLOOKUP(C2039,DIVIPOLA!G:G,DIVIPOLA!F:F),C2039)</f>
        <v>AMAZONAS</v>
      </c>
      <c r="C2039" t="s">
        <v>16</v>
      </c>
      <c r="D2039" t="s">
        <v>43</v>
      </c>
      <c r="E2039" t="s">
        <v>339</v>
      </c>
      <c r="F2039">
        <v>1</v>
      </c>
      <c r="G2039">
        <v>20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8</v>
      </c>
      <c r="N2039">
        <v>0</v>
      </c>
      <c r="O2039">
        <v>0</v>
      </c>
      <c r="P2039">
        <v>3120000</v>
      </c>
      <c r="Q2039">
        <v>20.678068323784089</v>
      </c>
    </row>
    <row r="2040" spans="1:17" x14ac:dyDescent="0.25">
      <c r="A2040" t="str">
        <f t="shared" ca="1" si="31"/>
        <v>ANTIOQUIA;ABEJORRAL;ACTIVIDADES ARTÍSTICAS, DE ENTRETENIMIENTO Y RECREACIÓN</v>
      </c>
      <c r="B2040" t="str">
        <f ca="1">+IFERROR(_xlfn.XLOOKUP(C2040,DIVIPOLA!G:G,DIVIPOLA!F:F),C2040)</f>
        <v>ANTIOQUIA</v>
      </c>
      <c r="C2040" t="s">
        <v>17</v>
      </c>
      <c r="D2040" t="s">
        <v>44</v>
      </c>
      <c r="E2040" t="s">
        <v>339</v>
      </c>
      <c r="F2040">
        <v>1</v>
      </c>
      <c r="G2040">
        <v>5.2659294365455502E-2</v>
      </c>
      <c r="H2040">
        <v>0</v>
      </c>
      <c r="I2040">
        <v>0</v>
      </c>
      <c r="J2040">
        <v>1</v>
      </c>
      <c r="K2040">
        <v>0</v>
      </c>
      <c r="L2040">
        <v>0</v>
      </c>
      <c r="M2040">
        <v>0</v>
      </c>
      <c r="N2040">
        <v>0</v>
      </c>
      <c r="O2040">
        <v>1</v>
      </c>
      <c r="P2040">
        <v>715000</v>
      </c>
      <c r="Q2040">
        <v>9.3224847747509288E-4</v>
      </c>
    </row>
    <row r="2041" spans="1:17" x14ac:dyDescent="0.25">
      <c r="A2041" t="str">
        <f t="shared" ca="1" si="31"/>
        <v>ANTIOQUIA;COPACABANA;ACTIVIDADES ARTÍSTICAS, DE ENTRETENIMIENTO Y RECREACIÓN</v>
      </c>
      <c r="B2041" t="str">
        <f ca="1">+IFERROR(_xlfn.XLOOKUP(C2041,DIVIPOLA!G:G,DIVIPOLA!F:F),C2041)</f>
        <v>ANTIOQUIA</v>
      </c>
      <c r="C2041" t="s">
        <v>17</v>
      </c>
      <c r="D2041" t="s">
        <v>58</v>
      </c>
      <c r="E2041" t="s">
        <v>339</v>
      </c>
      <c r="F2041">
        <v>1</v>
      </c>
      <c r="G2041">
        <v>5.2659294365455502E-2</v>
      </c>
      <c r="H2041">
        <v>0</v>
      </c>
      <c r="I2041">
        <v>0</v>
      </c>
      <c r="J2041">
        <v>32</v>
      </c>
      <c r="K2041">
        <v>7</v>
      </c>
      <c r="L2041">
        <v>6</v>
      </c>
      <c r="M2041">
        <v>0</v>
      </c>
      <c r="N2041">
        <v>3</v>
      </c>
      <c r="O2041">
        <v>4</v>
      </c>
      <c r="P2041">
        <v>19966375</v>
      </c>
      <c r="Q2041">
        <v>2.603303873349196E-2</v>
      </c>
    </row>
    <row r="2042" spans="1:17" x14ac:dyDescent="0.25">
      <c r="A2042" t="str">
        <f t="shared" ca="1" si="31"/>
        <v>ANTIOQUIA;ENVIGADO;ACTIVIDADES ARTÍSTICAS, DE ENTRETENIMIENTO Y RECREACIÓN</v>
      </c>
      <c r="B2042" t="str">
        <f ca="1">+IFERROR(_xlfn.XLOOKUP(C2042,DIVIPOLA!G:G,DIVIPOLA!F:F),C2042)</f>
        <v>ANTIOQUIA</v>
      </c>
      <c r="C2042" t="s">
        <v>17</v>
      </c>
      <c r="D2042" t="s">
        <v>66</v>
      </c>
      <c r="E2042" t="s">
        <v>339</v>
      </c>
      <c r="F2042">
        <v>1</v>
      </c>
      <c r="G2042">
        <v>5.2659294365455502E-2</v>
      </c>
      <c r="H2042">
        <v>0</v>
      </c>
      <c r="I2042">
        <v>0</v>
      </c>
      <c r="J2042">
        <v>2</v>
      </c>
      <c r="K2042">
        <v>0</v>
      </c>
      <c r="L2042">
        <v>3</v>
      </c>
      <c r="M2042">
        <v>1</v>
      </c>
      <c r="N2042">
        <v>1</v>
      </c>
      <c r="O2042">
        <v>0</v>
      </c>
      <c r="P2042">
        <v>2348775</v>
      </c>
      <c r="Q2042">
        <v>3.06243624850568E-3</v>
      </c>
    </row>
    <row r="2043" spans="1:17" x14ac:dyDescent="0.25">
      <c r="A2043" t="str">
        <f t="shared" ca="1" si="31"/>
        <v>ANTIOQUIA;MEDELLÍN;ACTIVIDADES ARTÍSTICAS, DE ENTRETENIMIENTO Y RECREACIÓN</v>
      </c>
      <c r="B2043" t="str">
        <f ca="1">+IFERROR(_xlfn.XLOOKUP(C2043,DIVIPOLA!G:G,DIVIPOLA!F:F),C2043)</f>
        <v>ANTIOQUIA</v>
      </c>
      <c r="C2043" t="s">
        <v>17</v>
      </c>
      <c r="D2043" t="s">
        <v>81</v>
      </c>
      <c r="E2043" t="s">
        <v>339</v>
      </c>
      <c r="F2043">
        <v>13</v>
      </c>
      <c r="G2043">
        <v>0.68457082675092151</v>
      </c>
      <c r="H2043">
        <v>0</v>
      </c>
      <c r="I2043">
        <v>11</v>
      </c>
      <c r="J2043">
        <v>2450</v>
      </c>
      <c r="K2043">
        <v>1802</v>
      </c>
      <c r="L2043">
        <v>213</v>
      </c>
      <c r="M2043">
        <v>73</v>
      </c>
      <c r="N2043">
        <v>26</v>
      </c>
      <c r="O2043">
        <v>4</v>
      </c>
      <c r="P2043">
        <v>2036526375</v>
      </c>
      <c r="Q2043">
        <v>2.6553127446596081</v>
      </c>
    </row>
    <row r="2044" spans="1:17" x14ac:dyDescent="0.25">
      <c r="A2044" t="str">
        <f t="shared" ca="1" si="31"/>
        <v>ANTIOQUIA;SABANETA;ACTIVIDADES ARTÍSTICAS, DE ENTRETENIMIENTO Y RECREACIÓN</v>
      </c>
      <c r="B2044" t="str">
        <f ca="1">+IFERROR(_xlfn.XLOOKUP(C2044,DIVIPOLA!G:G,DIVIPOLA!F:F),C2044)</f>
        <v>ANTIOQUIA</v>
      </c>
      <c r="C2044" t="s">
        <v>17</v>
      </c>
      <c r="D2044" t="s">
        <v>88</v>
      </c>
      <c r="E2044" t="s">
        <v>339</v>
      </c>
      <c r="F2044">
        <v>1</v>
      </c>
      <c r="G2044">
        <v>5.2659294365455502E-2</v>
      </c>
      <c r="H2044">
        <v>0</v>
      </c>
      <c r="I2044">
        <v>0</v>
      </c>
      <c r="J2044">
        <v>0</v>
      </c>
      <c r="K2044">
        <v>0</v>
      </c>
      <c r="L2044">
        <v>3</v>
      </c>
      <c r="M2044">
        <v>0</v>
      </c>
      <c r="N2044">
        <v>0</v>
      </c>
      <c r="O2044">
        <v>0</v>
      </c>
      <c r="P2044">
        <v>780000</v>
      </c>
      <c r="Q2044">
        <v>1.0169983390637381E-3</v>
      </c>
    </row>
    <row r="2045" spans="1:17" x14ac:dyDescent="0.25">
      <c r="A2045" t="str">
        <f t="shared" ca="1" si="31"/>
        <v>ATLÁNTICO;BARRANQUILLA;ACTIVIDADES ARTÍSTICAS, DE ENTRETENIMIENTO Y RECREACIÓN</v>
      </c>
      <c r="B2045" t="str">
        <f ca="1">+IFERROR(_xlfn.XLOOKUP(C2045,DIVIPOLA!G:G,DIVIPOLA!F:F),C2045)</f>
        <v>ATLÁNTICO</v>
      </c>
      <c r="C2045" t="s">
        <v>19</v>
      </c>
      <c r="D2045" t="s">
        <v>108</v>
      </c>
      <c r="E2045" t="s">
        <v>339</v>
      </c>
      <c r="F2045">
        <v>1</v>
      </c>
      <c r="G2045">
        <v>0.34843205574912889</v>
      </c>
      <c r="H2045">
        <v>0</v>
      </c>
      <c r="I2045">
        <v>0</v>
      </c>
      <c r="J2045">
        <v>2</v>
      </c>
      <c r="K2045">
        <v>0</v>
      </c>
      <c r="L2045">
        <v>2</v>
      </c>
      <c r="M2045">
        <v>0</v>
      </c>
      <c r="N2045">
        <v>1</v>
      </c>
      <c r="O2045">
        <v>0</v>
      </c>
      <c r="P2045">
        <v>1637025</v>
      </c>
      <c r="Q2045">
        <v>9.1349448437579861E-3</v>
      </c>
    </row>
    <row r="2046" spans="1:17" x14ac:dyDescent="0.25">
      <c r="A2046" t="str">
        <f t="shared" ca="1" si="31"/>
        <v>BOGOTÁ;BOGOTÁ, D.C.;ACTIVIDADES ARTÍSTICAS, DE ENTRETENIMIENTO Y RECREACIÓN</v>
      </c>
      <c r="B2046" t="str">
        <f ca="1">+IFERROR(_xlfn.XLOOKUP(C2046,DIVIPOLA!G:G,DIVIPOLA!F:F),C2046)</f>
        <v>BOGOTÁ</v>
      </c>
      <c r="C2046" t="s">
        <v>1146</v>
      </c>
      <c r="D2046" t="s">
        <v>20</v>
      </c>
      <c r="E2046" t="s">
        <v>339</v>
      </c>
      <c r="F2046">
        <v>21</v>
      </c>
      <c r="G2046">
        <v>0.7661437431594309</v>
      </c>
      <c r="H2046">
        <v>6</v>
      </c>
      <c r="I2046">
        <v>0</v>
      </c>
      <c r="J2046">
        <v>164</v>
      </c>
      <c r="K2046">
        <v>233</v>
      </c>
      <c r="L2046">
        <v>38</v>
      </c>
      <c r="M2046">
        <v>101</v>
      </c>
      <c r="N2046">
        <v>37</v>
      </c>
      <c r="O2046">
        <v>29</v>
      </c>
      <c r="P2046">
        <v>255723650</v>
      </c>
      <c r="Q2046">
        <v>0.1227180440496613</v>
      </c>
    </row>
    <row r="2047" spans="1:17" x14ac:dyDescent="0.25">
      <c r="A2047" t="str">
        <f t="shared" ca="1" si="31"/>
        <v>BOLÍVAR;CARTAGENA DE INDIAS;ACTIVIDADES ARTÍSTICAS, DE ENTRETENIMIENTO Y RECREACIÓN</v>
      </c>
      <c r="B2047" t="str">
        <f ca="1">+IFERROR(_xlfn.XLOOKUP(C2047,DIVIPOLA!G:G,DIVIPOLA!F:F),C2047)</f>
        <v>BOLÍVAR</v>
      </c>
      <c r="C2047" t="s">
        <v>21</v>
      </c>
      <c r="D2047" t="s">
        <v>114</v>
      </c>
      <c r="E2047" t="s">
        <v>339</v>
      </c>
      <c r="F2047">
        <v>1</v>
      </c>
      <c r="G2047">
        <v>0.5617977528089888</v>
      </c>
      <c r="H2047">
        <v>0</v>
      </c>
      <c r="I2047">
        <v>0</v>
      </c>
      <c r="J2047">
        <v>0</v>
      </c>
      <c r="K2047">
        <v>2</v>
      </c>
      <c r="L2047">
        <v>0</v>
      </c>
      <c r="M2047">
        <v>0</v>
      </c>
      <c r="N2047">
        <v>0</v>
      </c>
      <c r="O2047">
        <v>0</v>
      </c>
      <c r="P2047">
        <v>1040000</v>
      </c>
      <c r="Q2047">
        <v>1.61757437948204E-2</v>
      </c>
    </row>
    <row r="2048" spans="1:17" x14ac:dyDescent="0.25">
      <c r="A2048" t="str">
        <f t="shared" ca="1" si="31"/>
        <v>BOYACÁ;TUNJA;ACTIVIDADES ARTÍSTICAS, DE ENTRETENIMIENTO Y RECREACIÓN</v>
      </c>
      <c r="B2048" t="str">
        <f ca="1">+IFERROR(_xlfn.XLOOKUP(C2048,DIVIPOLA!G:G,DIVIPOLA!F:F),C2048)</f>
        <v>BOYACÁ</v>
      </c>
      <c r="C2048" t="s">
        <v>22</v>
      </c>
      <c r="D2048" t="s">
        <v>137</v>
      </c>
      <c r="E2048" t="s">
        <v>339</v>
      </c>
      <c r="F2048">
        <v>1</v>
      </c>
      <c r="G2048">
        <v>0.91743119266055051</v>
      </c>
      <c r="H2048">
        <v>0</v>
      </c>
      <c r="I2048">
        <v>0</v>
      </c>
      <c r="J2048">
        <v>5</v>
      </c>
      <c r="K2048">
        <v>8</v>
      </c>
      <c r="L2048">
        <v>0</v>
      </c>
      <c r="M2048">
        <v>0</v>
      </c>
      <c r="N2048">
        <v>0</v>
      </c>
      <c r="O2048">
        <v>0</v>
      </c>
      <c r="P2048">
        <v>6208800</v>
      </c>
      <c r="Q2048">
        <v>0.30133822944861921</v>
      </c>
    </row>
    <row r="2049" spans="1:17" x14ac:dyDescent="0.25">
      <c r="A2049" t="str">
        <f t="shared" ca="1" si="31"/>
        <v>CALDAS;MANIZALES;ACTIVIDADES ARTÍSTICAS, DE ENTRETENIMIENTO Y RECREACIÓN</v>
      </c>
      <c r="B2049" t="str">
        <f ca="1">+IFERROR(_xlfn.XLOOKUP(C2049,DIVIPOLA!G:G,DIVIPOLA!F:F),C2049)</f>
        <v>CALDAS</v>
      </c>
      <c r="C2049" t="s">
        <v>23</v>
      </c>
      <c r="D2049" t="s">
        <v>145</v>
      </c>
      <c r="E2049" t="s">
        <v>339</v>
      </c>
      <c r="F2049">
        <v>2</v>
      </c>
      <c r="G2049">
        <v>1.257861635220126</v>
      </c>
      <c r="H2049">
        <v>0</v>
      </c>
      <c r="I2049">
        <v>0</v>
      </c>
      <c r="J2049">
        <v>12</v>
      </c>
      <c r="K2049">
        <v>3</v>
      </c>
      <c r="L2049">
        <v>3</v>
      </c>
      <c r="M2049">
        <v>0</v>
      </c>
      <c r="N2049">
        <v>5</v>
      </c>
      <c r="O2049">
        <v>0</v>
      </c>
      <c r="P2049">
        <v>7995000</v>
      </c>
      <c r="Q2049">
        <v>0.24498129428397891</v>
      </c>
    </row>
    <row r="2050" spans="1:17" x14ac:dyDescent="0.25">
      <c r="A2050" t="str">
        <f t="shared" ca="1" si="31"/>
        <v>CAQUETÁ;FLORENCIA;ACTIVIDADES ARTÍSTICAS, DE ENTRETENIMIENTO Y RECREACIÓN</v>
      </c>
      <c r="B2050" t="str">
        <f ca="1">+IFERROR(_xlfn.XLOOKUP(C2050,DIVIPOLA!G:G,DIVIPOLA!F:F),C2050)</f>
        <v>CAQUETÁ</v>
      </c>
      <c r="C2050" t="s">
        <v>24</v>
      </c>
      <c r="D2050" t="s">
        <v>153</v>
      </c>
      <c r="E2050" t="s">
        <v>339</v>
      </c>
      <c r="F2050">
        <v>1</v>
      </c>
      <c r="G2050">
        <v>3.8461538461538458</v>
      </c>
      <c r="H2050">
        <v>0</v>
      </c>
      <c r="I2050">
        <v>1</v>
      </c>
      <c r="J2050">
        <v>3</v>
      </c>
      <c r="K2050">
        <v>6</v>
      </c>
      <c r="L2050">
        <v>0</v>
      </c>
      <c r="M2050">
        <v>0</v>
      </c>
      <c r="N2050">
        <v>0</v>
      </c>
      <c r="O2050">
        <v>0</v>
      </c>
      <c r="P2050">
        <v>4875000</v>
      </c>
      <c r="Q2050">
        <v>1.7092770441813929</v>
      </c>
    </row>
    <row r="2051" spans="1:17" x14ac:dyDescent="0.25">
      <c r="A2051" t="str">
        <f t="shared" ref="A2051:A2114" ca="1" si="32">B2051&amp;";"&amp;D2051&amp;";"&amp;E2051</f>
        <v>CESAR;VALLEDUPAR;ACTIVIDADES ARTÍSTICAS, DE ENTRETENIMIENTO Y RECREACIÓN</v>
      </c>
      <c r="B2051" t="str">
        <f ca="1">+IFERROR(_xlfn.XLOOKUP(C2051,DIVIPOLA!G:G,DIVIPOLA!F:F),C2051)</f>
        <v>CESAR</v>
      </c>
      <c r="C2051" t="s">
        <v>27</v>
      </c>
      <c r="D2051" t="s">
        <v>171</v>
      </c>
      <c r="E2051" t="s">
        <v>339</v>
      </c>
      <c r="F2051">
        <v>1</v>
      </c>
      <c r="G2051">
        <v>2.3255813953488369</v>
      </c>
      <c r="H2051">
        <v>0</v>
      </c>
      <c r="I2051">
        <v>0</v>
      </c>
      <c r="J2051">
        <v>0</v>
      </c>
      <c r="K2051">
        <v>1</v>
      </c>
      <c r="L2051">
        <v>0</v>
      </c>
      <c r="M2051">
        <v>3</v>
      </c>
      <c r="N2051">
        <v>1</v>
      </c>
      <c r="O2051">
        <v>0</v>
      </c>
      <c r="P2051">
        <v>1885000</v>
      </c>
      <c r="Q2051">
        <v>0.27644546422104582</v>
      </c>
    </row>
    <row r="2052" spans="1:17" x14ac:dyDescent="0.25">
      <c r="A2052" t="str">
        <f t="shared" ca="1" si="32"/>
        <v>CUNDINAMARCA;CHÍA;ACTIVIDADES ARTÍSTICAS, DE ENTRETENIMIENTO Y RECREACIÓN</v>
      </c>
      <c r="B2052" t="str">
        <f ca="1">+IFERROR(_xlfn.XLOOKUP(C2052,DIVIPOLA!G:G,DIVIPOLA!F:F),C2052)</f>
        <v>CUNDINAMARCA</v>
      </c>
      <c r="C2052" t="s">
        <v>29</v>
      </c>
      <c r="D2052" t="s">
        <v>175</v>
      </c>
      <c r="E2052" t="s">
        <v>339</v>
      </c>
      <c r="F2052">
        <v>1</v>
      </c>
      <c r="G2052">
        <v>0.25706940874035988</v>
      </c>
      <c r="H2052">
        <v>0</v>
      </c>
      <c r="I2052">
        <v>0</v>
      </c>
      <c r="J2052">
        <v>7</v>
      </c>
      <c r="K2052">
        <v>0</v>
      </c>
      <c r="L2052">
        <v>2</v>
      </c>
      <c r="M2052">
        <v>0</v>
      </c>
      <c r="N2052">
        <v>0</v>
      </c>
      <c r="O2052">
        <v>0</v>
      </c>
      <c r="P2052">
        <v>3250000</v>
      </c>
      <c r="Q2052">
        <v>3.1654739477378978E-2</v>
      </c>
    </row>
    <row r="2053" spans="1:17" x14ac:dyDescent="0.25">
      <c r="A2053" t="str">
        <f t="shared" ca="1" si="32"/>
        <v>CUNDINAMARCA;FACATATIVÁ;ACTIVIDADES ARTÍSTICAS, DE ENTRETENIMIENTO Y RECREACIÓN</v>
      </c>
      <c r="B2053" t="str">
        <f ca="1">+IFERROR(_xlfn.XLOOKUP(C2053,DIVIPOLA!G:G,DIVIPOLA!F:F),C2053)</f>
        <v>CUNDINAMARCA</v>
      </c>
      <c r="C2053" t="s">
        <v>29</v>
      </c>
      <c r="D2053" t="s">
        <v>179</v>
      </c>
      <c r="E2053" t="s">
        <v>339</v>
      </c>
      <c r="F2053">
        <v>1</v>
      </c>
      <c r="G2053">
        <v>0.25706940874035988</v>
      </c>
      <c r="H2053">
        <v>0</v>
      </c>
      <c r="I2053">
        <v>0</v>
      </c>
      <c r="J2053">
        <v>9</v>
      </c>
      <c r="K2053">
        <v>3</v>
      </c>
      <c r="L2053">
        <v>3</v>
      </c>
      <c r="M2053">
        <v>0</v>
      </c>
      <c r="N2053">
        <v>5</v>
      </c>
      <c r="O2053">
        <v>0</v>
      </c>
      <c r="P2053">
        <v>6825000</v>
      </c>
      <c r="Q2053">
        <v>6.6474952902495874E-2</v>
      </c>
    </row>
    <row r="2054" spans="1:17" x14ac:dyDescent="0.25">
      <c r="A2054" t="str">
        <f t="shared" ca="1" si="32"/>
        <v>CUNDINAMARCA;MOSQUERA;ACTIVIDADES ARTÍSTICAS, DE ENTRETENIMIENTO Y RECREACIÓN</v>
      </c>
      <c r="B2054" t="str">
        <f ca="1">+IFERROR(_xlfn.XLOOKUP(C2054,DIVIPOLA!G:G,DIVIPOLA!F:F),C2054)</f>
        <v>CUNDINAMARCA</v>
      </c>
      <c r="C2054" t="s">
        <v>29</v>
      </c>
      <c r="D2054" t="s">
        <v>193</v>
      </c>
      <c r="E2054" t="s">
        <v>339</v>
      </c>
      <c r="F2054">
        <v>1</v>
      </c>
      <c r="G2054">
        <v>0.25706940874035988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3</v>
      </c>
      <c r="P2054">
        <v>975000</v>
      </c>
      <c r="Q2054">
        <v>9.4964218432136947E-3</v>
      </c>
    </row>
    <row r="2055" spans="1:17" x14ac:dyDescent="0.25">
      <c r="A2055" t="str">
        <f t="shared" ca="1" si="32"/>
        <v>CÓRDOBA;MONTERÍA;ACTIVIDADES ARTÍSTICAS, DE ENTRETENIMIENTO Y RECREACIÓN</v>
      </c>
      <c r="B2055" t="str">
        <f ca="1">+IFERROR(_xlfn.XLOOKUP(C2055,DIVIPOLA!G:G,DIVIPOLA!F:F),C2055)</f>
        <v>CÓRDOBA</v>
      </c>
      <c r="C2055" t="s">
        <v>30</v>
      </c>
      <c r="D2055" t="s">
        <v>218</v>
      </c>
      <c r="E2055" t="s">
        <v>339</v>
      </c>
      <c r="F2055">
        <v>1</v>
      </c>
      <c r="G2055">
        <v>1.1111111111111109</v>
      </c>
      <c r="H2055">
        <v>0</v>
      </c>
      <c r="I2055">
        <v>0</v>
      </c>
      <c r="J2055">
        <v>81</v>
      </c>
      <c r="K2055">
        <v>154</v>
      </c>
      <c r="L2055">
        <v>0</v>
      </c>
      <c r="M2055">
        <v>14</v>
      </c>
      <c r="N2055">
        <v>12</v>
      </c>
      <c r="O2055">
        <v>3</v>
      </c>
      <c r="P2055">
        <v>123248450</v>
      </c>
      <c r="Q2055">
        <v>1.602447926337071</v>
      </c>
    </row>
    <row r="2056" spans="1:17" x14ac:dyDescent="0.25">
      <c r="A2056" t="str">
        <f t="shared" ca="1" si="32"/>
        <v>HUILA;NEIVA;ACTIVIDADES ARTÍSTICAS, DE ENTRETENIMIENTO Y RECREACIÓN</v>
      </c>
      <c r="B2056" t="str">
        <f ca="1">+IFERROR(_xlfn.XLOOKUP(C2056,DIVIPOLA!G:G,DIVIPOLA!F:F),C2056)</f>
        <v>HUILA</v>
      </c>
      <c r="C2056" t="s">
        <v>32</v>
      </c>
      <c r="D2056" t="s">
        <v>227</v>
      </c>
      <c r="E2056" t="s">
        <v>339</v>
      </c>
      <c r="F2056">
        <v>1</v>
      </c>
      <c r="G2056">
        <v>1.1235955056179781</v>
      </c>
      <c r="H2056">
        <v>0</v>
      </c>
      <c r="I2056">
        <v>0</v>
      </c>
      <c r="J2056">
        <v>4</v>
      </c>
      <c r="K2056">
        <v>1</v>
      </c>
      <c r="L2056">
        <v>2</v>
      </c>
      <c r="M2056">
        <v>2</v>
      </c>
      <c r="N2056">
        <v>0</v>
      </c>
      <c r="O2056">
        <v>0</v>
      </c>
      <c r="P2056">
        <v>3380000</v>
      </c>
      <c r="Q2056">
        <v>0.13754277712621299</v>
      </c>
    </row>
    <row r="2057" spans="1:17" x14ac:dyDescent="0.25">
      <c r="A2057" t="str">
        <f t="shared" ca="1" si="32"/>
        <v>MAGDALENA;SANTA MARTA;ACTIVIDADES ARTÍSTICAS, DE ENTRETENIMIENTO Y RECREACIÓN</v>
      </c>
      <c r="B2057" t="str">
        <f ca="1">+IFERROR(_xlfn.XLOOKUP(C2057,DIVIPOLA!G:G,DIVIPOLA!F:F),C2057)</f>
        <v>MAGDALENA</v>
      </c>
      <c r="C2057" t="s">
        <v>33</v>
      </c>
      <c r="D2057" t="s">
        <v>239</v>
      </c>
      <c r="E2057" t="s">
        <v>339</v>
      </c>
      <c r="F2057">
        <v>1</v>
      </c>
      <c r="G2057">
        <v>1.428571428571429</v>
      </c>
      <c r="H2057">
        <v>0</v>
      </c>
      <c r="I2057">
        <v>0</v>
      </c>
      <c r="J2057">
        <v>0</v>
      </c>
      <c r="K2057">
        <v>24</v>
      </c>
      <c r="L2057">
        <v>0</v>
      </c>
      <c r="M2057">
        <v>12</v>
      </c>
      <c r="N2057">
        <v>0</v>
      </c>
      <c r="O2057">
        <v>0</v>
      </c>
      <c r="P2057">
        <v>17431700</v>
      </c>
      <c r="Q2057">
        <v>1.054602146051268</v>
      </c>
    </row>
    <row r="2058" spans="1:17" x14ac:dyDescent="0.25">
      <c r="A2058" t="str">
        <f t="shared" ca="1" si="32"/>
        <v>NARIÑO;PASTO;ACTIVIDADES ARTÍSTICAS, DE ENTRETENIMIENTO Y RECREACIÓN</v>
      </c>
      <c r="B2058" t="str">
        <f ca="1">+IFERROR(_xlfn.XLOOKUP(C2058,DIVIPOLA!G:G,DIVIPOLA!F:F),C2058)</f>
        <v>NARIÑO</v>
      </c>
      <c r="C2058" t="s">
        <v>35</v>
      </c>
      <c r="D2058" t="s">
        <v>250</v>
      </c>
      <c r="E2058" t="s">
        <v>339</v>
      </c>
      <c r="F2058">
        <v>1</v>
      </c>
      <c r="G2058">
        <v>1.149425287356322</v>
      </c>
      <c r="H2058">
        <v>0</v>
      </c>
      <c r="I2058">
        <v>0</v>
      </c>
      <c r="J2058">
        <v>0</v>
      </c>
      <c r="K2058">
        <v>2</v>
      </c>
      <c r="L2058">
        <v>2</v>
      </c>
      <c r="M2058">
        <v>0</v>
      </c>
      <c r="N2058">
        <v>1</v>
      </c>
      <c r="O2058">
        <v>0</v>
      </c>
      <c r="P2058">
        <v>1755000</v>
      </c>
      <c r="Q2058">
        <v>0.16256036182324091</v>
      </c>
    </row>
    <row r="2059" spans="1:17" x14ac:dyDescent="0.25">
      <c r="A2059" t="str">
        <f t="shared" ca="1" si="32"/>
        <v>NORTE_DE_SANTANDER;SAN JOSÉ DE CÚCUTA;ACTIVIDADES ARTÍSTICAS, DE ENTRETENIMIENTO Y RECREACIÓN</v>
      </c>
      <c r="B2059" t="str">
        <f ca="1">+IFERROR(_xlfn.XLOOKUP(C2059,DIVIPOLA!G:G,DIVIPOLA!F:F),C2059)</f>
        <v>NORTE_DE_SANTANDER</v>
      </c>
      <c r="C2059" t="s">
        <v>1186</v>
      </c>
      <c r="D2059" t="s">
        <v>260</v>
      </c>
      <c r="E2059" t="s">
        <v>339</v>
      </c>
      <c r="F2059">
        <v>2</v>
      </c>
      <c r="G2059">
        <v>0.72992700729927007</v>
      </c>
      <c r="H2059">
        <v>0</v>
      </c>
      <c r="I2059">
        <v>0</v>
      </c>
      <c r="J2059">
        <v>0</v>
      </c>
      <c r="K2059">
        <v>2</v>
      </c>
      <c r="L2059">
        <v>4</v>
      </c>
      <c r="M2059">
        <v>12</v>
      </c>
      <c r="N2059">
        <v>1</v>
      </c>
      <c r="O2059">
        <v>0</v>
      </c>
      <c r="P2059">
        <v>6955000</v>
      </c>
      <c r="Q2059">
        <v>0.1509242133357481</v>
      </c>
    </row>
    <row r="2060" spans="1:17" x14ac:dyDescent="0.25">
      <c r="A2060" t="str">
        <f t="shared" ca="1" si="32"/>
        <v>QUINDÍO;CALARCÁ;ACTIVIDADES ARTÍSTICAS, DE ENTRETENIMIENTO Y RECREACIÓN</v>
      </c>
      <c r="B2060" t="str">
        <f ca="1">+IFERROR(_xlfn.XLOOKUP(C2060,DIVIPOLA!G:G,DIVIPOLA!F:F),C2060)</f>
        <v>QUINDÍO</v>
      </c>
      <c r="C2060" t="s">
        <v>37</v>
      </c>
      <c r="D2060" t="s">
        <v>269</v>
      </c>
      <c r="E2060" t="s">
        <v>339</v>
      </c>
      <c r="F2060">
        <v>1</v>
      </c>
      <c r="G2060">
        <v>1.0309278350515461</v>
      </c>
      <c r="H2060">
        <v>0</v>
      </c>
      <c r="I2060">
        <v>0</v>
      </c>
      <c r="J2060">
        <v>79</v>
      </c>
      <c r="K2060">
        <v>12</v>
      </c>
      <c r="L2060">
        <v>0</v>
      </c>
      <c r="M2060">
        <v>14</v>
      </c>
      <c r="N2060">
        <v>3</v>
      </c>
      <c r="O2060">
        <v>4</v>
      </c>
      <c r="P2060">
        <v>45333600</v>
      </c>
      <c r="Q2060">
        <v>0.74352533608637283</v>
      </c>
    </row>
    <row r="2061" spans="1:17" x14ac:dyDescent="0.25">
      <c r="A2061" t="str">
        <f t="shared" ca="1" si="32"/>
        <v>QUINDÍO;QUIMBAYA;ACTIVIDADES ARTÍSTICAS, DE ENTRETENIMIENTO Y RECREACIÓN</v>
      </c>
      <c r="B2061" t="str">
        <f ca="1">+IFERROR(_xlfn.XLOOKUP(C2061,DIVIPOLA!G:G,DIVIPOLA!F:F),C2061)</f>
        <v>QUINDÍO</v>
      </c>
      <c r="C2061" t="s">
        <v>37</v>
      </c>
      <c r="D2061" t="s">
        <v>274</v>
      </c>
      <c r="E2061" t="s">
        <v>339</v>
      </c>
      <c r="F2061">
        <v>2</v>
      </c>
      <c r="G2061">
        <v>2.061855670103093</v>
      </c>
      <c r="H2061">
        <v>0</v>
      </c>
      <c r="I2061">
        <v>2</v>
      </c>
      <c r="J2061">
        <v>20</v>
      </c>
      <c r="K2061">
        <v>4</v>
      </c>
      <c r="L2061">
        <v>2</v>
      </c>
      <c r="M2061">
        <v>0</v>
      </c>
      <c r="N2061">
        <v>4</v>
      </c>
      <c r="O2061">
        <v>6</v>
      </c>
      <c r="P2061">
        <v>14300000</v>
      </c>
      <c r="Q2061">
        <v>0.23453712712061539</v>
      </c>
    </row>
    <row r="2062" spans="1:17" x14ac:dyDescent="0.25">
      <c r="A2062" t="str">
        <f t="shared" ca="1" si="32"/>
        <v>RISARALDA;PEREIRA;ACTIVIDADES ARTÍSTICAS, DE ENTRETENIMIENTO Y RECREACIÓN</v>
      </c>
      <c r="B2062" t="str">
        <f ca="1">+IFERROR(_xlfn.XLOOKUP(C2062,DIVIPOLA!G:G,DIVIPOLA!F:F),C2062)</f>
        <v>RISARALDA</v>
      </c>
      <c r="C2062" t="s">
        <v>38</v>
      </c>
      <c r="D2062" t="s">
        <v>277</v>
      </c>
      <c r="E2062" t="s">
        <v>339</v>
      </c>
      <c r="F2062">
        <v>1</v>
      </c>
      <c r="G2062">
        <v>0.48543689320388339</v>
      </c>
      <c r="H2062">
        <v>0</v>
      </c>
      <c r="I2062">
        <v>0</v>
      </c>
      <c r="J2062">
        <v>3</v>
      </c>
      <c r="K2062">
        <v>3</v>
      </c>
      <c r="L2062">
        <v>0</v>
      </c>
      <c r="M2062">
        <v>0</v>
      </c>
      <c r="N2062">
        <v>0</v>
      </c>
      <c r="O2062">
        <v>0</v>
      </c>
      <c r="P2062">
        <v>2902900</v>
      </c>
      <c r="Q2062">
        <v>2.4480658936457341E-2</v>
      </c>
    </row>
    <row r="2063" spans="1:17" x14ac:dyDescent="0.25">
      <c r="A2063" t="str">
        <f t="shared" ca="1" si="32"/>
        <v>RISARALDA;SANTA ROSA DE CABAL;ACTIVIDADES ARTÍSTICAS, DE ENTRETENIMIENTO Y RECREACIÓN</v>
      </c>
      <c r="B2063" t="str">
        <f ca="1">+IFERROR(_xlfn.XLOOKUP(C2063,DIVIPOLA!G:G,DIVIPOLA!F:F),C2063)</f>
        <v>RISARALDA</v>
      </c>
      <c r="C2063" t="s">
        <v>38</v>
      </c>
      <c r="D2063" t="s">
        <v>278</v>
      </c>
      <c r="E2063" t="s">
        <v>339</v>
      </c>
      <c r="F2063">
        <v>1</v>
      </c>
      <c r="G2063">
        <v>0.48543689320388339</v>
      </c>
      <c r="H2063">
        <v>0</v>
      </c>
      <c r="I2063">
        <v>0</v>
      </c>
      <c r="J2063">
        <v>23</v>
      </c>
      <c r="K2063">
        <v>0</v>
      </c>
      <c r="L2063">
        <v>5</v>
      </c>
      <c r="M2063">
        <v>0</v>
      </c>
      <c r="N2063">
        <v>0</v>
      </c>
      <c r="O2063">
        <v>0</v>
      </c>
      <c r="P2063">
        <v>10652850</v>
      </c>
      <c r="Q2063">
        <v>8.9837330790326769E-2</v>
      </c>
    </row>
    <row r="2064" spans="1:17" x14ac:dyDescent="0.25">
      <c r="A2064" t="str">
        <f t="shared" ca="1" si="32"/>
        <v>SANTANDER;BUCARAMANGA;ACTIVIDADES ARTÍSTICAS, DE ENTRETENIMIENTO Y RECREACIÓN</v>
      </c>
      <c r="B2064" t="str">
        <f ca="1">+IFERROR(_xlfn.XLOOKUP(C2064,DIVIPOLA!G:G,DIVIPOLA!F:F),C2064)</f>
        <v>SANTANDER</v>
      </c>
      <c r="C2064" t="s">
        <v>39</v>
      </c>
      <c r="D2064" t="s">
        <v>283</v>
      </c>
      <c r="E2064" t="s">
        <v>339</v>
      </c>
      <c r="F2064">
        <v>2</v>
      </c>
      <c r="G2064">
        <v>0.49140049140049141</v>
      </c>
      <c r="H2064">
        <v>0</v>
      </c>
      <c r="I2064">
        <v>0</v>
      </c>
      <c r="J2064">
        <v>19</v>
      </c>
      <c r="K2064">
        <v>31</v>
      </c>
      <c r="L2064">
        <v>0</v>
      </c>
      <c r="M2064">
        <v>4</v>
      </c>
      <c r="N2064">
        <v>9</v>
      </c>
      <c r="O2064">
        <v>3</v>
      </c>
      <c r="P2064">
        <v>27949675</v>
      </c>
      <c r="Q2064">
        <v>0.13964608075469509</v>
      </c>
    </row>
    <row r="2065" spans="1:17" x14ac:dyDescent="0.25">
      <c r="A2065" t="str">
        <f t="shared" ca="1" si="32"/>
        <v>SANTANDER;GIRÓN;ACTIVIDADES ARTÍSTICAS, DE ENTRETENIMIENTO Y RECREACIÓN</v>
      </c>
      <c r="B2065" t="str">
        <f ca="1">+IFERROR(_xlfn.XLOOKUP(C2065,DIVIPOLA!G:G,DIVIPOLA!F:F),C2065)</f>
        <v>SANTANDER</v>
      </c>
      <c r="C2065" t="s">
        <v>39</v>
      </c>
      <c r="D2065" t="s">
        <v>285</v>
      </c>
      <c r="E2065" t="s">
        <v>339</v>
      </c>
      <c r="F2065">
        <v>1</v>
      </c>
      <c r="G2065">
        <v>0.24570024570024571</v>
      </c>
      <c r="H2065">
        <v>0</v>
      </c>
      <c r="I2065">
        <v>0</v>
      </c>
      <c r="J2065">
        <v>5</v>
      </c>
      <c r="K2065">
        <v>9</v>
      </c>
      <c r="L2065">
        <v>1</v>
      </c>
      <c r="M2065">
        <v>5</v>
      </c>
      <c r="N2065">
        <v>0</v>
      </c>
      <c r="O2065">
        <v>0</v>
      </c>
      <c r="P2065">
        <v>8840000</v>
      </c>
      <c r="Q2065">
        <v>4.4167646095044227E-2</v>
      </c>
    </row>
    <row r="2066" spans="1:17" x14ac:dyDescent="0.25">
      <c r="A2066" t="str">
        <f t="shared" ca="1" si="32"/>
        <v>SANTANDER;PIEDECUESTA;ACTIVIDADES ARTÍSTICAS, DE ENTRETENIMIENTO Y RECREACIÓN</v>
      </c>
      <c r="B2066" t="str">
        <f ca="1">+IFERROR(_xlfn.XLOOKUP(C2066,DIVIPOLA!G:G,DIVIPOLA!F:F),C2066)</f>
        <v>SANTANDER</v>
      </c>
      <c r="C2066" t="s">
        <v>39</v>
      </c>
      <c r="D2066" t="s">
        <v>289</v>
      </c>
      <c r="E2066" t="s">
        <v>339</v>
      </c>
      <c r="F2066">
        <v>1</v>
      </c>
      <c r="G2066">
        <v>0.24570024570024571</v>
      </c>
      <c r="H2066">
        <v>0</v>
      </c>
      <c r="I2066">
        <v>0</v>
      </c>
      <c r="J2066">
        <v>13</v>
      </c>
      <c r="K2066">
        <v>2</v>
      </c>
      <c r="L2066">
        <v>4</v>
      </c>
      <c r="M2066">
        <v>0</v>
      </c>
      <c r="N2066">
        <v>13</v>
      </c>
      <c r="O2066">
        <v>0</v>
      </c>
      <c r="P2066">
        <v>10605075</v>
      </c>
      <c r="Q2066">
        <v>5.2986561019389269E-2</v>
      </c>
    </row>
    <row r="2067" spans="1:17" x14ac:dyDescent="0.25">
      <c r="A2067" t="str">
        <f t="shared" ca="1" si="32"/>
        <v>TOLIMA;IBAGUÉ;ACTIVIDADES ARTÍSTICAS, DE ENTRETENIMIENTO Y RECREACIÓN</v>
      </c>
      <c r="B2067" t="str">
        <f ca="1">+IFERROR(_xlfn.XLOOKUP(C2067,DIVIPOLA!G:G,DIVIPOLA!F:F),C2067)</f>
        <v>TOLIMA</v>
      </c>
      <c r="C2067" t="s">
        <v>41</v>
      </c>
      <c r="D2067" t="s">
        <v>304</v>
      </c>
      <c r="E2067" t="s">
        <v>339</v>
      </c>
      <c r="F2067">
        <v>1</v>
      </c>
      <c r="G2067">
        <v>0.64102564102564097</v>
      </c>
      <c r="H2067">
        <v>0</v>
      </c>
      <c r="I2067">
        <v>0</v>
      </c>
      <c r="J2067">
        <v>0</v>
      </c>
      <c r="K2067">
        <v>2</v>
      </c>
      <c r="L2067">
        <v>0</v>
      </c>
      <c r="M2067">
        <v>0</v>
      </c>
      <c r="N2067">
        <v>0</v>
      </c>
      <c r="O2067">
        <v>0</v>
      </c>
      <c r="P2067">
        <v>1040000</v>
      </c>
      <c r="Q2067">
        <v>2.4862492932642141E-2</v>
      </c>
    </row>
    <row r="2068" spans="1:17" x14ac:dyDescent="0.25">
      <c r="A2068" t="str">
        <f t="shared" ca="1" si="32"/>
        <v>VALLE_DEL_CAUCA;JAMUNDÍ;ACTIVIDADES ARTÍSTICAS, DE ENTRETENIMIENTO Y RECREACIÓN</v>
      </c>
      <c r="B2068" t="str">
        <f ca="1">+IFERROR(_xlfn.XLOOKUP(C2068,DIVIPOLA!G:G,DIVIPOLA!F:F),C2068)</f>
        <v>VALLE_DEL_CAUCA</v>
      </c>
      <c r="C2068" t="s">
        <v>1190</v>
      </c>
      <c r="D2068" t="s">
        <v>321</v>
      </c>
      <c r="E2068" t="s">
        <v>339</v>
      </c>
      <c r="F2068">
        <v>1</v>
      </c>
      <c r="G2068">
        <v>0.13386880856760369</v>
      </c>
      <c r="H2068">
        <v>0</v>
      </c>
      <c r="I2068">
        <v>0</v>
      </c>
      <c r="J2068">
        <v>26</v>
      </c>
      <c r="K2068">
        <v>0</v>
      </c>
      <c r="L2068">
        <v>69</v>
      </c>
      <c r="M2068">
        <v>4</v>
      </c>
      <c r="N2068">
        <v>0</v>
      </c>
      <c r="O2068">
        <v>0</v>
      </c>
      <c r="P2068">
        <v>29640000</v>
      </c>
      <c r="Q2068">
        <v>6.5284488576599645E-2</v>
      </c>
    </row>
    <row r="2069" spans="1:17" x14ac:dyDescent="0.25">
      <c r="A2069" t="str">
        <f t="shared" ca="1" si="32"/>
        <v>VALLE_DEL_CAUCA;PALMIRA;ACTIVIDADES ARTÍSTICAS, DE ENTRETENIMIENTO Y RECREACIÓN</v>
      </c>
      <c r="B2069" t="str">
        <f ca="1">+IFERROR(_xlfn.XLOOKUP(C2069,DIVIPOLA!G:G,DIVIPOLA!F:F),C2069)</f>
        <v>VALLE_DEL_CAUCA</v>
      </c>
      <c r="C2069" t="s">
        <v>1190</v>
      </c>
      <c r="D2069" t="s">
        <v>324</v>
      </c>
      <c r="E2069" t="s">
        <v>339</v>
      </c>
      <c r="F2069">
        <v>1</v>
      </c>
      <c r="G2069">
        <v>0.13386880856760369</v>
      </c>
      <c r="H2069">
        <v>0</v>
      </c>
      <c r="I2069">
        <v>0</v>
      </c>
      <c r="J2069">
        <v>8</v>
      </c>
      <c r="K2069">
        <v>2</v>
      </c>
      <c r="L2069">
        <v>3</v>
      </c>
      <c r="M2069">
        <v>2</v>
      </c>
      <c r="N2069">
        <v>0</v>
      </c>
      <c r="O2069">
        <v>0</v>
      </c>
      <c r="P2069">
        <v>5720000</v>
      </c>
      <c r="Q2069">
        <v>1.259876095337888E-2</v>
      </c>
    </row>
    <row r="2070" spans="1:17" x14ac:dyDescent="0.25">
      <c r="A2070" t="str">
        <f t="shared" ca="1" si="32"/>
        <v>VALLE_DEL_CAUCA;CALI;ACTIVIDADES ARTÍSTICAS, DE ENTRETENIMIENTO Y RECREACIÓN</v>
      </c>
      <c r="B2070" t="str">
        <f ca="1">+IFERROR(_xlfn.XLOOKUP(C2070,DIVIPOLA!G:G,DIVIPOLA!F:F),C2070)</f>
        <v>VALLE_DEL_CAUCA</v>
      </c>
      <c r="C2070" t="s">
        <v>1190</v>
      </c>
      <c r="D2070" t="s">
        <v>1083</v>
      </c>
      <c r="E2070" t="s">
        <v>339</v>
      </c>
      <c r="F2070">
        <v>9</v>
      </c>
      <c r="G2070">
        <v>1.2048192771084341</v>
      </c>
      <c r="H2070">
        <v>3</v>
      </c>
      <c r="I2070">
        <v>0</v>
      </c>
      <c r="J2070">
        <v>608</v>
      </c>
      <c r="K2070">
        <v>40</v>
      </c>
      <c r="L2070">
        <v>387</v>
      </c>
      <c r="M2070">
        <v>19</v>
      </c>
      <c r="N2070">
        <v>542</v>
      </c>
      <c r="O2070">
        <v>18</v>
      </c>
      <c r="P2070">
        <v>495243450</v>
      </c>
      <c r="Q2070">
        <v>1.0908136084399731</v>
      </c>
    </row>
    <row r="2071" spans="1:17" x14ac:dyDescent="0.25">
      <c r="A2071" t="str">
        <f t="shared" ca="1" si="32"/>
        <v>VALLE_DEL_CAUCA;YUMBO;ACTIVIDADES ARTÍSTICAS, DE ENTRETENIMIENTO Y RECREACIÓN</v>
      </c>
      <c r="B2071" t="str">
        <f ca="1">+IFERROR(_xlfn.XLOOKUP(C2071,DIVIPOLA!G:G,DIVIPOLA!F:F),C2071)</f>
        <v>VALLE_DEL_CAUCA</v>
      </c>
      <c r="C2071" t="s">
        <v>1190</v>
      </c>
      <c r="D2071" t="s">
        <v>329</v>
      </c>
      <c r="E2071" t="s">
        <v>339</v>
      </c>
      <c r="F2071">
        <v>1</v>
      </c>
      <c r="G2071">
        <v>0.13386880856760369</v>
      </c>
      <c r="H2071">
        <v>0</v>
      </c>
      <c r="I2071">
        <v>0</v>
      </c>
      <c r="J2071">
        <v>21</v>
      </c>
      <c r="K2071">
        <v>0</v>
      </c>
      <c r="L2071">
        <v>118</v>
      </c>
      <c r="M2071">
        <v>0</v>
      </c>
      <c r="N2071">
        <v>0</v>
      </c>
      <c r="O2071">
        <v>0</v>
      </c>
      <c r="P2071">
        <v>38870000</v>
      </c>
      <c r="Q2071">
        <v>8.5614307387733748E-2</v>
      </c>
    </row>
    <row r="2072" spans="1:17" x14ac:dyDescent="0.25">
      <c r="A2072" t="str">
        <f t="shared" ca="1" si="32"/>
        <v>ANTIOQUIA;APARTADÓ;ACTIVIDADES DE ATENCIÓN DE LA SALUD HUMANA Y DE ASISTENCIA SOCIAL</v>
      </c>
      <c r="B2072" t="str">
        <f ca="1">+IFERROR(_xlfn.XLOOKUP(C2072,DIVIPOLA!G:G,DIVIPOLA!F:F),C2072)</f>
        <v>ANTIOQUIA</v>
      </c>
      <c r="C2072" t="s">
        <v>17</v>
      </c>
      <c r="D2072" t="s">
        <v>49</v>
      </c>
      <c r="E2072" t="s">
        <v>340</v>
      </c>
      <c r="F2072">
        <v>2</v>
      </c>
      <c r="G2072">
        <v>0.105318588730911</v>
      </c>
      <c r="H2072">
        <v>0</v>
      </c>
      <c r="I2072">
        <v>0</v>
      </c>
      <c r="J2072">
        <v>9</v>
      </c>
      <c r="K2072">
        <v>26</v>
      </c>
      <c r="L2072">
        <v>14</v>
      </c>
      <c r="M2072">
        <v>5</v>
      </c>
      <c r="N2072">
        <v>1</v>
      </c>
      <c r="O2072">
        <v>0</v>
      </c>
      <c r="P2072">
        <v>23395450</v>
      </c>
      <c r="Q2072">
        <v>3.0504017681600919E-2</v>
      </c>
    </row>
    <row r="2073" spans="1:17" x14ac:dyDescent="0.25">
      <c r="A2073" t="str">
        <f t="shared" ca="1" si="32"/>
        <v>ANTIOQUIA;ARMENIA;ACTIVIDADES DE ATENCIÓN DE LA SALUD HUMANA Y DE ASISTENCIA SOCIAL</v>
      </c>
      <c r="B2073" t="str">
        <f ca="1">+IFERROR(_xlfn.XLOOKUP(C2073,DIVIPOLA!G:G,DIVIPOLA!F:F),C2073)</f>
        <v>ANTIOQUIA</v>
      </c>
      <c r="C2073" t="s">
        <v>17</v>
      </c>
      <c r="D2073" t="s">
        <v>51</v>
      </c>
      <c r="E2073" t="s">
        <v>340</v>
      </c>
      <c r="F2073">
        <v>1</v>
      </c>
      <c r="G2073">
        <v>5.2659294365455502E-2</v>
      </c>
      <c r="H2073">
        <v>0</v>
      </c>
      <c r="I2073">
        <v>0</v>
      </c>
      <c r="J2073">
        <v>26</v>
      </c>
      <c r="K2073">
        <v>3</v>
      </c>
      <c r="L2073">
        <v>9</v>
      </c>
      <c r="M2073">
        <v>13</v>
      </c>
      <c r="N2073">
        <v>0</v>
      </c>
      <c r="O2073">
        <v>0</v>
      </c>
      <c r="P2073">
        <v>19443450</v>
      </c>
      <c r="Q2073">
        <v>2.535122609701132E-2</v>
      </c>
    </row>
    <row r="2074" spans="1:17" x14ac:dyDescent="0.25">
      <c r="A2074" t="str">
        <f t="shared" ca="1" si="32"/>
        <v>ANTIOQUIA;BELLO;ACTIVIDADES DE ATENCIÓN DE LA SALUD HUMANA Y DE ASISTENCIA SOCIAL</v>
      </c>
      <c r="B2074" t="str">
        <f ca="1">+IFERROR(_xlfn.XLOOKUP(C2074,DIVIPOLA!G:G,DIVIPOLA!F:F),C2074)</f>
        <v>ANTIOQUIA</v>
      </c>
      <c r="C2074" t="s">
        <v>17</v>
      </c>
      <c r="D2074" t="s">
        <v>52</v>
      </c>
      <c r="E2074" t="s">
        <v>340</v>
      </c>
      <c r="F2074">
        <v>2</v>
      </c>
      <c r="G2074">
        <v>0.105318588730911</v>
      </c>
      <c r="H2074">
        <v>0</v>
      </c>
      <c r="I2074">
        <v>0</v>
      </c>
      <c r="J2074">
        <v>22</v>
      </c>
      <c r="K2074">
        <v>13</v>
      </c>
      <c r="L2074">
        <v>14</v>
      </c>
      <c r="M2074">
        <v>1</v>
      </c>
      <c r="N2074">
        <v>2</v>
      </c>
      <c r="O2074">
        <v>2</v>
      </c>
      <c r="P2074">
        <v>21249800</v>
      </c>
      <c r="Q2074">
        <v>2.7706424750559761E-2</v>
      </c>
    </row>
    <row r="2075" spans="1:17" x14ac:dyDescent="0.25">
      <c r="A2075" t="str">
        <f t="shared" ca="1" si="32"/>
        <v>ANTIOQUIA;ENVIGADO;ACTIVIDADES DE ATENCIÓN DE LA SALUD HUMANA Y DE ASISTENCIA SOCIAL</v>
      </c>
      <c r="B2075" t="str">
        <f ca="1">+IFERROR(_xlfn.XLOOKUP(C2075,DIVIPOLA!G:G,DIVIPOLA!F:F),C2075)</f>
        <v>ANTIOQUIA</v>
      </c>
      <c r="C2075" t="s">
        <v>17</v>
      </c>
      <c r="D2075" t="s">
        <v>66</v>
      </c>
      <c r="E2075" t="s">
        <v>340</v>
      </c>
      <c r="F2075">
        <v>2</v>
      </c>
      <c r="G2075">
        <v>0.105318588730911</v>
      </c>
      <c r="H2075">
        <v>0</v>
      </c>
      <c r="I2075">
        <v>0</v>
      </c>
      <c r="J2075">
        <v>92</v>
      </c>
      <c r="K2075">
        <v>15</v>
      </c>
      <c r="L2075">
        <v>1</v>
      </c>
      <c r="M2075">
        <v>1</v>
      </c>
      <c r="N2075">
        <v>0</v>
      </c>
      <c r="O2075">
        <v>0</v>
      </c>
      <c r="P2075">
        <v>44330000</v>
      </c>
      <c r="Q2075">
        <v>5.7799405603455749E-2</v>
      </c>
    </row>
    <row r="2076" spans="1:17" x14ac:dyDescent="0.25">
      <c r="A2076" t="str">
        <f t="shared" ca="1" si="32"/>
        <v>ANTIOQUIA;ITAGÜÍ;ACTIVIDADES DE ATENCIÓN DE LA SALUD HUMANA Y DE ASISTENCIA SOCIAL</v>
      </c>
      <c r="B2076" t="str">
        <f ca="1">+IFERROR(_xlfn.XLOOKUP(C2076,DIVIPOLA!G:G,DIVIPOLA!F:F),C2076)</f>
        <v>ANTIOQUIA</v>
      </c>
      <c r="C2076" t="s">
        <v>17</v>
      </c>
      <c r="D2076" t="s">
        <v>72</v>
      </c>
      <c r="E2076" t="s">
        <v>340</v>
      </c>
      <c r="F2076">
        <v>1</v>
      </c>
      <c r="G2076">
        <v>5.2659294365455502E-2</v>
      </c>
      <c r="H2076">
        <v>0</v>
      </c>
      <c r="I2076">
        <v>0</v>
      </c>
      <c r="J2076">
        <v>675</v>
      </c>
      <c r="K2076">
        <v>185</v>
      </c>
      <c r="L2076">
        <v>515</v>
      </c>
      <c r="M2076">
        <v>88</v>
      </c>
      <c r="N2076">
        <v>149</v>
      </c>
      <c r="O2076">
        <v>15</v>
      </c>
      <c r="P2076">
        <v>571782575</v>
      </c>
      <c r="Q2076">
        <v>0.74551529369306024</v>
      </c>
    </row>
    <row r="2077" spans="1:17" x14ac:dyDescent="0.25">
      <c r="A2077" t="str">
        <f t="shared" ca="1" si="32"/>
        <v>ANTIOQUIA;LA CEJA;ACTIVIDADES DE ATENCIÓN DE LA SALUD HUMANA Y DE ASISTENCIA SOCIAL</v>
      </c>
      <c r="B2077" t="str">
        <f ca="1">+IFERROR(_xlfn.XLOOKUP(C2077,DIVIPOLA!G:G,DIVIPOLA!F:F),C2077)</f>
        <v>ANTIOQUIA</v>
      </c>
      <c r="C2077" t="s">
        <v>17</v>
      </c>
      <c r="D2077" t="s">
        <v>76</v>
      </c>
      <c r="E2077" t="s">
        <v>340</v>
      </c>
      <c r="F2077">
        <v>1</v>
      </c>
      <c r="G2077">
        <v>5.2659294365455502E-2</v>
      </c>
      <c r="H2077">
        <v>0</v>
      </c>
      <c r="I2077">
        <v>0</v>
      </c>
      <c r="J2077">
        <v>43</v>
      </c>
      <c r="K2077">
        <v>12</v>
      </c>
      <c r="L2077">
        <v>0</v>
      </c>
      <c r="M2077">
        <v>0</v>
      </c>
      <c r="N2077">
        <v>0</v>
      </c>
      <c r="O2077">
        <v>0</v>
      </c>
      <c r="P2077">
        <v>25195950</v>
      </c>
      <c r="Q2077">
        <v>3.2851588847606389E-2</v>
      </c>
    </row>
    <row r="2078" spans="1:17" x14ac:dyDescent="0.25">
      <c r="A2078" t="str">
        <f t="shared" ca="1" si="32"/>
        <v>ANTIOQUIA;MEDELLÍN;ACTIVIDADES DE ATENCIÓN DE LA SALUD HUMANA Y DE ASISTENCIA SOCIAL</v>
      </c>
      <c r="B2078" t="str">
        <f ca="1">+IFERROR(_xlfn.XLOOKUP(C2078,DIVIPOLA!G:G,DIVIPOLA!F:F),C2078)</f>
        <v>ANTIOQUIA</v>
      </c>
      <c r="C2078" t="s">
        <v>17</v>
      </c>
      <c r="D2078" t="s">
        <v>81</v>
      </c>
      <c r="E2078" t="s">
        <v>340</v>
      </c>
      <c r="F2078">
        <v>60</v>
      </c>
      <c r="G2078">
        <v>3.1595576619273298</v>
      </c>
      <c r="H2078">
        <v>0</v>
      </c>
      <c r="I2078">
        <v>0</v>
      </c>
      <c r="J2078">
        <v>4037</v>
      </c>
      <c r="K2078">
        <v>1039</v>
      </c>
      <c r="L2078">
        <v>2029</v>
      </c>
      <c r="M2078">
        <v>301</v>
      </c>
      <c r="N2078">
        <v>430</v>
      </c>
      <c r="O2078">
        <v>54</v>
      </c>
      <c r="P2078">
        <v>2907988525</v>
      </c>
      <c r="Q2078">
        <v>3.791563461463344</v>
      </c>
    </row>
    <row r="2079" spans="1:17" x14ac:dyDescent="0.25">
      <c r="A2079" t="str">
        <f t="shared" ca="1" si="32"/>
        <v>ANTIOQUIA;PEÑOL;ACTIVIDADES DE ATENCIÓN DE LA SALUD HUMANA Y DE ASISTENCIA SOCIAL</v>
      </c>
      <c r="B2079" t="str">
        <f ca="1">+IFERROR(_xlfn.XLOOKUP(C2079,DIVIPOLA!G:G,DIVIPOLA!F:F),C2079)</f>
        <v>ANTIOQUIA</v>
      </c>
      <c r="C2079" t="s">
        <v>17</v>
      </c>
      <c r="D2079" t="s">
        <v>83</v>
      </c>
      <c r="E2079" t="s">
        <v>340</v>
      </c>
      <c r="F2079">
        <v>1</v>
      </c>
      <c r="G2079">
        <v>5.2659294365455502E-2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3</v>
      </c>
      <c r="N2079">
        <v>0</v>
      </c>
      <c r="O2079">
        <v>3</v>
      </c>
      <c r="P2079">
        <v>2145000</v>
      </c>
      <c r="Q2079">
        <v>2.796745432425279E-3</v>
      </c>
    </row>
    <row r="2080" spans="1:17" x14ac:dyDescent="0.25">
      <c r="A2080" t="str">
        <f t="shared" ca="1" si="32"/>
        <v>ANTIOQUIA;RIONEGRO;ACTIVIDADES DE ATENCIÓN DE LA SALUD HUMANA Y DE ASISTENCIA SOCIAL</v>
      </c>
      <c r="B2080" t="str">
        <f ca="1">+IFERROR(_xlfn.XLOOKUP(C2080,DIVIPOLA!G:G,DIVIPOLA!F:F),C2080)</f>
        <v>ANTIOQUIA</v>
      </c>
      <c r="C2080" t="s">
        <v>17</v>
      </c>
      <c r="D2080" t="s">
        <v>87</v>
      </c>
      <c r="E2080" t="s">
        <v>340</v>
      </c>
      <c r="F2080">
        <v>2</v>
      </c>
      <c r="G2080">
        <v>0.105318588730911</v>
      </c>
      <c r="H2080">
        <v>0</v>
      </c>
      <c r="I2080">
        <v>0</v>
      </c>
      <c r="J2080">
        <v>1069</v>
      </c>
      <c r="K2080">
        <v>295</v>
      </c>
      <c r="L2080">
        <v>135</v>
      </c>
      <c r="M2080">
        <v>30</v>
      </c>
      <c r="N2080">
        <v>15</v>
      </c>
      <c r="O2080">
        <v>2</v>
      </c>
      <c r="P2080">
        <v>620685000</v>
      </c>
      <c r="Q2080">
        <v>0.80927642830996915</v>
      </c>
    </row>
    <row r="2081" spans="1:17" x14ac:dyDescent="0.25">
      <c r="A2081" t="str">
        <f t="shared" ca="1" si="32"/>
        <v>ANTIOQUIA;SABANETA;ACTIVIDADES DE ATENCIÓN DE LA SALUD HUMANA Y DE ASISTENCIA SOCIAL</v>
      </c>
      <c r="B2081" t="str">
        <f ca="1">+IFERROR(_xlfn.XLOOKUP(C2081,DIVIPOLA!G:G,DIVIPOLA!F:F),C2081)</f>
        <v>ANTIOQUIA</v>
      </c>
      <c r="C2081" t="s">
        <v>17</v>
      </c>
      <c r="D2081" t="s">
        <v>88</v>
      </c>
      <c r="E2081" t="s">
        <v>340</v>
      </c>
      <c r="F2081">
        <v>1</v>
      </c>
      <c r="G2081">
        <v>5.2659294365455502E-2</v>
      </c>
      <c r="H2081">
        <v>0</v>
      </c>
      <c r="I2081">
        <v>0</v>
      </c>
      <c r="J2081">
        <v>3</v>
      </c>
      <c r="K2081">
        <v>3</v>
      </c>
      <c r="L2081">
        <v>0</v>
      </c>
      <c r="M2081">
        <v>0</v>
      </c>
      <c r="N2081">
        <v>0</v>
      </c>
      <c r="O2081">
        <v>0</v>
      </c>
      <c r="P2081">
        <v>2730000</v>
      </c>
      <c r="Q2081">
        <v>3.5594941867230809E-3</v>
      </c>
    </row>
    <row r="2082" spans="1:17" x14ac:dyDescent="0.25">
      <c r="A2082" t="str">
        <f t="shared" ca="1" si="32"/>
        <v>ATLÁNTICO;BARRANQUILLA;ACTIVIDADES DE ATENCIÓN DE LA SALUD HUMANA Y DE ASISTENCIA SOCIAL</v>
      </c>
      <c r="B2082" t="str">
        <f ca="1">+IFERROR(_xlfn.XLOOKUP(C2082,DIVIPOLA!G:G,DIVIPOLA!F:F),C2082)</f>
        <v>ATLÁNTICO</v>
      </c>
      <c r="C2082" t="s">
        <v>19</v>
      </c>
      <c r="D2082" t="s">
        <v>108</v>
      </c>
      <c r="E2082" t="s">
        <v>340</v>
      </c>
      <c r="F2082">
        <v>15</v>
      </c>
      <c r="G2082">
        <v>5.2264808362369326</v>
      </c>
      <c r="H2082">
        <v>2</v>
      </c>
      <c r="I2082">
        <v>8</v>
      </c>
      <c r="J2082">
        <v>523</v>
      </c>
      <c r="K2082">
        <v>149</v>
      </c>
      <c r="L2082">
        <v>532</v>
      </c>
      <c r="M2082">
        <v>100</v>
      </c>
      <c r="N2082">
        <v>135</v>
      </c>
      <c r="O2082">
        <v>11</v>
      </c>
      <c r="P2082">
        <v>494679900</v>
      </c>
      <c r="Q2082">
        <v>2.760418198754274</v>
      </c>
    </row>
    <row r="2083" spans="1:17" x14ac:dyDescent="0.25">
      <c r="A2083" t="str">
        <f t="shared" ca="1" si="32"/>
        <v>ATLÁNTICO;SOLEDAD;ACTIVIDADES DE ATENCIÓN DE LA SALUD HUMANA Y DE ASISTENCIA SOCIAL</v>
      </c>
      <c r="B2083" t="str">
        <f ca="1">+IFERROR(_xlfn.XLOOKUP(C2083,DIVIPOLA!G:G,DIVIPOLA!F:F),C2083)</f>
        <v>ATLÁNTICO</v>
      </c>
      <c r="C2083" t="s">
        <v>19</v>
      </c>
      <c r="D2083" t="s">
        <v>112</v>
      </c>
      <c r="E2083" t="s">
        <v>340</v>
      </c>
      <c r="F2083">
        <v>2</v>
      </c>
      <c r="G2083">
        <v>0.69686411149825789</v>
      </c>
      <c r="H2083">
        <v>0</v>
      </c>
      <c r="I2083">
        <v>0</v>
      </c>
      <c r="J2083">
        <v>79</v>
      </c>
      <c r="K2083">
        <v>83</v>
      </c>
      <c r="L2083">
        <v>1</v>
      </c>
      <c r="M2083">
        <v>0</v>
      </c>
      <c r="N2083">
        <v>0</v>
      </c>
      <c r="O2083">
        <v>0</v>
      </c>
      <c r="P2083">
        <v>76206000</v>
      </c>
      <c r="Q2083">
        <v>0.4252455562764289</v>
      </c>
    </row>
    <row r="2084" spans="1:17" x14ac:dyDescent="0.25">
      <c r="A2084" t="str">
        <f t="shared" ca="1" si="32"/>
        <v>BOGOTÁ;BOGOTÁ, D.C.;ACTIVIDADES DE ATENCIÓN DE LA SALUD HUMANA Y DE ASISTENCIA SOCIAL</v>
      </c>
      <c r="B2084" t="str">
        <f ca="1">+IFERROR(_xlfn.XLOOKUP(C2084,DIVIPOLA!G:G,DIVIPOLA!F:F),C2084)</f>
        <v>BOGOTÁ</v>
      </c>
      <c r="C2084" t="s">
        <v>1146</v>
      </c>
      <c r="D2084" t="s">
        <v>20</v>
      </c>
      <c r="E2084" t="s">
        <v>340</v>
      </c>
      <c r="F2084">
        <v>62</v>
      </c>
      <c r="G2084">
        <v>2.2619481940897481</v>
      </c>
      <c r="H2084">
        <v>59</v>
      </c>
      <c r="I2084">
        <v>1</v>
      </c>
      <c r="J2084">
        <v>8535</v>
      </c>
      <c r="K2084">
        <v>3599</v>
      </c>
      <c r="L2084">
        <v>599</v>
      </c>
      <c r="M2084">
        <v>165</v>
      </c>
      <c r="N2084">
        <v>152</v>
      </c>
      <c r="O2084">
        <v>54</v>
      </c>
      <c r="P2084">
        <v>5592522325</v>
      </c>
      <c r="Q2084">
        <v>2.683769768764305</v>
      </c>
    </row>
    <row r="2085" spans="1:17" x14ac:dyDescent="0.25">
      <c r="A2085" t="str">
        <f t="shared" ca="1" si="32"/>
        <v>BOLÍVAR;CARTAGENA DE INDIAS;ACTIVIDADES DE ATENCIÓN DE LA SALUD HUMANA Y DE ASISTENCIA SOCIAL</v>
      </c>
      <c r="B2085" t="str">
        <f ca="1">+IFERROR(_xlfn.XLOOKUP(C2085,DIVIPOLA!G:G,DIVIPOLA!F:F),C2085)</f>
        <v>BOLÍVAR</v>
      </c>
      <c r="C2085" t="s">
        <v>21</v>
      </c>
      <c r="D2085" t="s">
        <v>114</v>
      </c>
      <c r="E2085" t="s">
        <v>340</v>
      </c>
      <c r="F2085">
        <v>15</v>
      </c>
      <c r="G2085">
        <v>8.4269662921348321</v>
      </c>
      <c r="H2085">
        <v>0</v>
      </c>
      <c r="I2085">
        <v>0</v>
      </c>
      <c r="J2085">
        <v>661</v>
      </c>
      <c r="K2085">
        <v>247</v>
      </c>
      <c r="L2085">
        <v>870</v>
      </c>
      <c r="M2085">
        <v>115</v>
      </c>
      <c r="N2085">
        <v>176</v>
      </c>
      <c r="O2085">
        <v>42</v>
      </c>
      <c r="P2085">
        <v>705311750</v>
      </c>
      <c r="Q2085">
        <v>10.9701366956504</v>
      </c>
    </row>
    <row r="2086" spans="1:17" x14ac:dyDescent="0.25">
      <c r="A2086" t="str">
        <f t="shared" ca="1" si="32"/>
        <v>BOYACÁ;BOYACÁ;ACTIVIDADES DE ATENCIÓN DE LA SALUD HUMANA Y DE ASISTENCIA SOCIAL</v>
      </c>
      <c r="B2086" t="str">
        <f ca="1">+IFERROR(_xlfn.XLOOKUP(C2086,DIVIPOLA!G:G,DIVIPOLA!F:F),C2086)</f>
        <v>BOYACÁ</v>
      </c>
      <c r="C2086" t="s">
        <v>22</v>
      </c>
      <c r="D2086" t="s">
        <v>22</v>
      </c>
      <c r="E2086" t="s">
        <v>340</v>
      </c>
      <c r="F2086">
        <v>1</v>
      </c>
      <c r="G2086">
        <v>0.91743119266055051</v>
      </c>
      <c r="H2086">
        <v>0</v>
      </c>
      <c r="I2086">
        <v>0</v>
      </c>
      <c r="J2086">
        <v>1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390000</v>
      </c>
      <c r="Q2086">
        <v>1.892828074426E-2</v>
      </c>
    </row>
    <row r="2087" spans="1:17" x14ac:dyDescent="0.25">
      <c r="A2087" t="str">
        <f t="shared" ca="1" si="32"/>
        <v>BOYACÁ;TUNJA;ACTIVIDADES DE ATENCIÓN DE LA SALUD HUMANA Y DE ASISTENCIA SOCIAL</v>
      </c>
      <c r="B2087" t="str">
        <f ca="1">+IFERROR(_xlfn.XLOOKUP(C2087,DIVIPOLA!G:G,DIVIPOLA!F:F),C2087)</f>
        <v>BOYACÁ</v>
      </c>
      <c r="C2087" t="s">
        <v>22</v>
      </c>
      <c r="D2087" t="s">
        <v>137</v>
      </c>
      <c r="E2087" t="s">
        <v>340</v>
      </c>
      <c r="F2087">
        <v>1</v>
      </c>
      <c r="G2087">
        <v>0.91743119266055051</v>
      </c>
      <c r="H2087">
        <v>0</v>
      </c>
      <c r="I2087">
        <v>0</v>
      </c>
      <c r="J2087">
        <v>385</v>
      </c>
      <c r="K2087">
        <v>108</v>
      </c>
      <c r="L2087">
        <v>276</v>
      </c>
      <c r="M2087">
        <v>74</v>
      </c>
      <c r="N2087">
        <v>17</v>
      </c>
      <c r="O2087">
        <v>10</v>
      </c>
      <c r="P2087">
        <v>319768800</v>
      </c>
      <c r="Q2087">
        <v>15.51967594783366</v>
      </c>
    </row>
    <row r="2088" spans="1:17" x14ac:dyDescent="0.25">
      <c r="A2088" t="str">
        <f t="shared" ca="1" si="32"/>
        <v>CALDAS;MANIZALES;ACTIVIDADES DE ATENCIÓN DE LA SALUD HUMANA Y DE ASISTENCIA SOCIAL</v>
      </c>
      <c r="B2088" t="str">
        <f ca="1">+IFERROR(_xlfn.XLOOKUP(C2088,DIVIPOLA!G:G,DIVIPOLA!F:F),C2088)</f>
        <v>CALDAS</v>
      </c>
      <c r="C2088" t="s">
        <v>23</v>
      </c>
      <c r="D2088" t="s">
        <v>145</v>
      </c>
      <c r="E2088" t="s">
        <v>340</v>
      </c>
      <c r="F2088">
        <v>5</v>
      </c>
      <c r="G2088">
        <v>3.1446540880503151</v>
      </c>
      <c r="H2088">
        <v>0</v>
      </c>
      <c r="I2088">
        <v>0</v>
      </c>
      <c r="J2088">
        <v>361</v>
      </c>
      <c r="K2088">
        <v>244</v>
      </c>
      <c r="L2088">
        <v>12</v>
      </c>
      <c r="M2088">
        <v>7</v>
      </c>
      <c r="N2088">
        <v>0</v>
      </c>
      <c r="O2088">
        <v>0</v>
      </c>
      <c r="P2088">
        <v>284165700</v>
      </c>
      <c r="Q2088">
        <v>8.7073522172749058</v>
      </c>
    </row>
    <row r="2089" spans="1:17" x14ac:dyDescent="0.25">
      <c r="A2089" t="str">
        <f t="shared" ca="1" si="32"/>
        <v>CAQUETÁ;FLORENCIA;ACTIVIDADES DE ATENCIÓN DE LA SALUD HUMANA Y DE ASISTENCIA SOCIAL</v>
      </c>
      <c r="B2089" t="str">
        <f ca="1">+IFERROR(_xlfn.XLOOKUP(C2089,DIVIPOLA!G:G,DIVIPOLA!F:F),C2089)</f>
        <v>CAQUETÁ</v>
      </c>
      <c r="C2089" t="s">
        <v>24</v>
      </c>
      <c r="D2089" t="s">
        <v>153</v>
      </c>
      <c r="E2089" t="s">
        <v>340</v>
      </c>
      <c r="F2089">
        <v>2</v>
      </c>
      <c r="G2089">
        <v>7.6923076923076934</v>
      </c>
      <c r="H2089">
        <v>0</v>
      </c>
      <c r="I2089">
        <v>0</v>
      </c>
      <c r="J2089">
        <v>51</v>
      </c>
      <c r="K2089">
        <v>22</v>
      </c>
      <c r="L2089">
        <v>30</v>
      </c>
      <c r="M2089">
        <v>12</v>
      </c>
      <c r="N2089">
        <v>12</v>
      </c>
      <c r="O2089">
        <v>4</v>
      </c>
      <c r="P2089">
        <v>50562200</v>
      </c>
      <c r="Q2089">
        <v>17.728165695037621</v>
      </c>
    </row>
    <row r="2090" spans="1:17" x14ac:dyDescent="0.25">
      <c r="A2090" t="str">
        <f t="shared" ca="1" si="32"/>
        <v>CASANARE;VILLANUEVA;ACTIVIDADES DE ATENCIÓN DE LA SALUD HUMANA Y DE ASISTENCIA SOCIAL</v>
      </c>
      <c r="B2090" t="str">
        <f ca="1">+IFERROR(_xlfn.XLOOKUP(C2090,DIVIPOLA!G:G,DIVIPOLA!F:F),C2090)</f>
        <v>CASANARE</v>
      </c>
      <c r="C2090" t="s">
        <v>25</v>
      </c>
      <c r="D2090" t="s">
        <v>159</v>
      </c>
      <c r="E2090" t="s">
        <v>340</v>
      </c>
      <c r="F2090">
        <v>1</v>
      </c>
      <c r="G2090">
        <v>2.2727272727272729</v>
      </c>
      <c r="H2090">
        <v>0</v>
      </c>
      <c r="I2090">
        <v>0</v>
      </c>
      <c r="J2090">
        <v>6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2340000</v>
      </c>
      <c r="Q2090">
        <v>0.71204080784985435</v>
      </c>
    </row>
    <row r="2091" spans="1:17" x14ac:dyDescent="0.25">
      <c r="A2091" t="str">
        <f t="shared" ca="1" si="32"/>
        <v>CASANARE;YOPAL;ACTIVIDADES DE ATENCIÓN DE LA SALUD HUMANA Y DE ASISTENCIA SOCIAL</v>
      </c>
      <c r="B2091" t="str">
        <f ca="1">+IFERROR(_xlfn.XLOOKUP(C2091,DIVIPOLA!G:G,DIVIPOLA!F:F),C2091)</f>
        <v>CASANARE</v>
      </c>
      <c r="C2091" t="s">
        <v>25</v>
      </c>
      <c r="D2091" t="s">
        <v>160</v>
      </c>
      <c r="E2091" t="s">
        <v>340</v>
      </c>
      <c r="F2091">
        <v>5</v>
      </c>
      <c r="G2091">
        <v>11.36363636363636</v>
      </c>
      <c r="H2091">
        <v>0</v>
      </c>
      <c r="I2091">
        <v>1</v>
      </c>
      <c r="J2091">
        <v>13</v>
      </c>
      <c r="K2091">
        <v>15</v>
      </c>
      <c r="L2091">
        <v>6</v>
      </c>
      <c r="M2091">
        <v>5</v>
      </c>
      <c r="N2091">
        <v>1</v>
      </c>
      <c r="O2091">
        <v>0</v>
      </c>
      <c r="P2091">
        <v>18240625</v>
      </c>
      <c r="Q2091">
        <v>5.5504569917462598</v>
      </c>
    </row>
    <row r="2092" spans="1:17" x14ac:dyDescent="0.25">
      <c r="A2092" t="str">
        <f t="shared" ca="1" si="32"/>
        <v>CAUCA;POPAYÁN;ACTIVIDADES DE ATENCIÓN DE LA SALUD HUMANA Y DE ASISTENCIA SOCIAL</v>
      </c>
      <c r="B2092" t="str">
        <f ca="1">+IFERROR(_xlfn.XLOOKUP(C2092,DIVIPOLA!G:G,DIVIPOLA!F:F),C2092)</f>
        <v>CAUCA</v>
      </c>
      <c r="C2092" t="s">
        <v>26</v>
      </c>
      <c r="D2092" t="s">
        <v>163</v>
      </c>
      <c r="E2092" t="s">
        <v>340</v>
      </c>
      <c r="F2092">
        <v>3</v>
      </c>
      <c r="G2092">
        <v>6.5217391304347823</v>
      </c>
      <c r="H2092">
        <v>0</v>
      </c>
      <c r="I2092">
        <v>0</v>
      </c>
      <c r="J2092">
        <v>160</v>
      </c>
      <c r="K2092">
        <v>65</v>
      </c>
      <c r="L2092">
        <v>240</v>
      </c>
      <c r="M2092">
        <v>79</v>
      </c>
      <c r="N2092">
        <v>114</v>
      </c>
      <c r="O2092">
        <v>23</v>
      </c>
      <c r="P2092">
        <v>222177800</v>
      </c>
      <c r="Q2092">
        <v>18.767107982027468</v>
      </c>
    </row>
    <row r="2093" spans="1:17" x14ac:dyDescent="0.25">
      <c r="A2093" t="str">
        <f t="shared" ca="1" si="32"/>
        <v>CAUCA;SANTANDER DE QUILICHAO;ACTIVIDADES DE ATENCIÓN DE LA SALUD HUMANA Y DE ASISTENCIA SOCIAL</v>
      </c>
      <c r="B2093" t="str">
        <f ca="1">+IFERROR(_xlfn.XLOOKUP(C2093,DIVIPOLA!G:G,DIVIPOLA!F:F),C2093)</f>
        <v>CAUCA</v>
      </c>
      <c r="C2093" t="s">
        <v>26</v>
      </c>
      <c r="D2093" t="s">
        <v>165</v>
      </c>
      <c r="E2093" t="s">
        <v>340</v>
      </c>
      <c r="F2093">
        <v>1</v>
      </c>
      <c r="G2093">
        <v>2.1739130434782612</v>
      </c>
      <c r="H2093">
        <v>0</v>
      </c>
      <c r="I2093">
        <v>0</v>
      </c>
      <c r="J2093">
        <v>0</v>
      </c>
      <c r="K2093">
        <v>0</v>
      </c>
      <c r="L2093">
        <v>5</v>
      </c>
      <c r="M2093">
        <v>0</v>
      </c>
      <c r="N2093">
        <v>0</v>
      </c>
      <c r="O2093">
        <v>0</v>
      </c>
      <c r="P2093">
        <v>1300000</v>
      </c>
      <c r="Q2093">
        <v>0.1098095326204315</v>
      </c>
    </row>
    <row r="2094" spans="1:17" x14ac:dyDescent="0.25">
      <c r="A2094" t="str">
        <f t="shared" ca="1" si="32"/>
        <v>CESAR;AGUACHICA;ACTIVIDADES DE ATENCIÓN DE LA SALUD HUMANA Y DE ASISTENCIA SOCIAL</v>
      </c>
      <c r="B2094" t="str">
        <f ca="1">+IFERROR(_xlfn.XLOOKUP(C2094,DIVIPOLA!G:G,DIVIPOLA!F:F),C2094)</f>
        <v>CESAR</v>
      </c>
      <c r="C2094" t="s">
        <v>27</v>
      </c>
      <c r="D2094" t="s">
        <v>167</v>
      </c>
      <c r="E2094" t="s">
        <v>340</v>
      </c>
      <c r="F2094">
        <v>1</v>
      </c>
      <c r="G2094">
        <v>2.3255813953488369</v>
      </c>
      <c r="H2094">
        <v>0</v>
      </c>
      <c r="I2094">
        <v>0</v>
      </c>
      <c r="J2094">
        <v>7</v>
      </c>
      <c r="K2094">
        <v>0</v>
      </c>
      <c r="L2094">
        <v>3</v>
      </c>
      <c r="M2094">
        <v>0</v>
      </c>
      <c r="N2094">
        <v>0</v>
      </c>
      <c r="O2094">
        <v>0</v>
      </c>
      <c r="P2094">
        <v>3510000</v>
      </c>
      <c r="Q2094">
        <v>0.51476051958401636</v>
      </c>
    </row>
    <row r="2095" spans="1:17" x14ac:dyDescent="0.25">
      <c r="A2095" t="str">
        <f t="shared" ca="1" si="32"/>
        <v>CESAR;VALLEDUPAR;ACTIVIDADES DE ATENCIÓN DE LA SALUD HUMANA Y DE ASISTENCIA SOCIAL</v>
      </c>
      <c r="B2095" t="str">
        <f ca="1">+IFERROR(_xlfn.XLOOKUP(C2095,DIVIPOLA!G:G,DIVIPOLA!F:F),C2095)</f>
        <v>CESAR</v>
      </c>
      <c r="C2095" t="s">
        <v>27</v>
      </c>
      <c r="D2095" t="s">
        <v>171</v>
      </c>
      <c r="E2095" t="s">
        <v>340</v>
      </c>
      <c r="F2095">
        <v>4</v>
      </c>
      <c r="G2095">
        <v>9.3023255813953494</v>
      </c>
      <c r="H2095">
        <v>0</v>
      </c>
      <c r="I2095">
        <v>0</v>
      </c>
      <c r="J2095">
        <v>19</v>
      </c>
      <c r="K2095">
        <v>23</v>
      </c>
      <c r="L2095">
        <v>24</v>
      </c>
      <c r="M2095">
        <v>9</v>
      </c>
      <c r="N2095">
        <v>0</v>
      </c>
      <c r="O2095">
        <v>0</v>
      </c>
      <c r="P2095">
        <v>29120000</v>
      </c>
      <c r="Q2095">
        <v>4.2706057921044316</v>
      </c>
    </row>
    <row r="2096" spans="1:17" x14ac:dyDescent="0.25">
      <c r="A2096" t="str">
        <f t="shared" ca="1" si="32"/>
        <v>CUNDINAMARCA;CAJICÁ;ACTIVIDADES DE ATENCIÓN DE LA SALUD HUMANA Y DE ASISTENCIA SOCIAL</v>
      </c>
      <c r="B2096" t="str">
        <f ca="1">+IFERROR(_xlfn.XLOOKUP(C2096,DIVIPOLA!G:G,DIVIPOLA!F:F),C2096)</f>
        <v>CUNDINAMARCA</v>
      </c>
      <c r="C2096" t="s">
        <v>29</v>
      </c>
      <c r="D2096" t="s">
        <v>173</v>
      </c>
      <c r="E2096" t="s">
        <v>340</v>
      </c>
      <c r="F2096">
        <v>1</v>
      </c>
      <c r="G2096">
        <v>0.25706940874035988</v>
      </c>
      <c r="H2096">
        <v>0</v>
      </c>
      <c r="I2096">
        <v>0</v>
      </c>
      <c r="J2096">
        <v>12</v>
      </c>
      <c r="K2096">
        <v>12</v>
      </c>
      <c r="L2096">
        <v>0</v>
      </c>
      <c r="M2096">
        <v>0</v>
      </c>
      <c r="N2096">
        <v>0</v>
      </c>
      <c r="O2096">
        <v>0</v>
      </c>
      <c r="P2096">
        <v>10920000</v>
      </c>
      <c r="Q2096">
        <v>0.10635992464399339</v>
      </c>
    </row>
    <row r="2097" spans="1:17" x14ac:dyDescent="0.25">
      <c r="A2097" t="str">
        <f t="shared" ca="1" si="32"/>
        <v>CUNDINAMARCA;CHÍA;ACTIVIDADES DE ATENCIÓN DE LA SALUD HUMANA Y DE ASISTENCIA SOCIAL</v>
      </c>
      <c r="B2097" t="str">
        <f ca="1">+IFERROR(_xlfn.XLOOKUP(C2097,DIVIPOLA!G:G,DIVIPOLA!F:F),C2097)</f>
        <v>CUNDINAMARCA</v>
      </c>
      <c r="C2097" t="s">
        <v>29</v>
      </c>
      <c r="D2097" t="s">
        <v>175</v>
      </c>
      <c r="E2097" t="s">
        <v>340</v>
      </c>
      <c r="F2097">
        <v>2</v>
      </c>
      <c r="G2097">
        <v>0.51413881748071977</v>
      </c>
      <c r="H2097">
        <v>0</v>
      </c>
      <c r="I2097">
        <v>0</v>
      </c>
      <c r="J2097">
        <v>589</v>
      </c>
      <c r="K2097">
        <v>0</v>
      </c>
      <c r="L2097">
        <v>434</v>
      </c>
      <c r="M2097">
        <v>4</v>
      </c>
      <c r="N2097">
        <v>22</v>
      </c>
      <c r="O2097">
        <v>0</v>
      </c>
      <c r="P2097">
        <v>354871400</v>
      </c>
      <c r="Q2097">
        <v>3.4564189892223851</v>
      </c>
    </row>
    <row r="2098" spans="1:17" x14ac:dyDescent="0.25">
      <c r="A2098" t="str">
        <f t="shared" ca="1" si="32"/>
        <v>CUNDINAMARCA;COTA;ACTIVIDADES DE ATENCIÓN DE LA SALUD HUMANA Y DE ASISTENCIA SOCIAL</v>
      </c>
      <c r="B2098" t="str">
        <f ca="1">+IFERROR(_xlfn.XLOOKUP(C2098,DIVIPOLA!G:G,DIVIPOLA!F:F),C2098)</f>
        <v>CUNDINAMARCA</v>
      </c>
      <c r="C2098" t="s">
        <v>29</v>
      </c>
      <c r="D2098" t="s">
        <v>177</v>
      </c>
      <c r="E2098" t="s">
        <v>340</v>
      </c>
      <c r="F2098">
        <v>1</v>
      </c>
      <c r="G2098">
        <v>0.25706940874035988</v>
      </c>
      <c r="H2098">
        <v>0</v>
      </c>
      <c r="I2098">
        <v>0</v>
      </c>
      <c r="J2098">
        <v>2</v>
      </c>
      <c r="K2098">
        <v>0</v>
      </c>
      <c r="L2098">
        <v>6</v>
      </c>
      <c r="M2098">
        <v>0</v>
      </c>
      <c r="N2098">
        <v>0</v>
      </c>
      <c r="O2098">
        <v>0</v>
      </c>
      <c r="P2098">
        <v>2340000</v>
      </c>
      <c r="Q2098">
        <v>2.2791412423712871E-2</v>
      </c>
    </row>
    <row r="2099" spans="1:17" x14ac:dyDescent="0.25">
      <c r="A2099" t="str">
        <f t="shared" ca="1" si="32"/>
        <v>CUNDINAMARCA;FUNZA;ACTIVIDADES DE ATENCIÓN DE LA SALUD HUMANA Y DE ASISTENCIA SOCIAL</v>
      </c>
      <c r="B2099" t="str">
        <f ca="1">+IFERROR(_xlfn.XLOOKUP(C2099,DIVIPOLA!G:G,DIVIPOLA!F:F),C2099)</f>
        <v>CUNDINAMARCA</v>
      </c>
      <c r="C2099" t="s">
        <v>29</v>
      </c>
      <c r="D2099" t="s">
        <v>180</v>
      </c>
      <c r="E2099" t="s">
        <v>340</v>
      </c>
      <c r="F2099">
        <v>1</v>
      </c>
      <c r="G2099">
        <v>0.25706940874035988</v>
      </c>
      <c r="H2099">
        <v>0</v>
      </c>
      <c r="I2099">
        <v>2</v>
      </c>
      <c r="J2099">
        <v>731</v>
      </c>
      <c r="K2099">
        <v>323</v>
      </c>
      <c r="L2099">
        <v>964</v>
      </c>
      <c r="M2099">
        <v>429</v>
      </c>
      <c r="N2099">
        <v>93</v>
      </c>
      <c r="O2099">
        <v>22</v>
      </c>
      <c r="P2099">
        <v>920549500</v>
      </c>
      <c r="Q2099">
        <v>8.9660783380096873</v>
      </c>
    </row>
    <row r="2100" spans="1:17" x14ac:dyDescent="0.25">
      <c r="A2100" t="str">
        <f t="shared" ca="1" si="32"/>
        <v>CUNDINAMARCA;FUSAGASUGÁ;ACTIVIDADES DE ATENCIÓN DE LA SALUD HUMANA Y DE ASISTENCIA SOCIAL</v>
      </c>
      <c r="B2100" t="str">
        <f ca="1">+IFERROR(_xlfn.XLOOKUP(C2100,DIVIPOLA!G:G,DIVIPOLA!F:F),C2100)</f>
        <v>CUNDINAMARCA</v>
      </c>
      <c r="C2100" t="s">
        <v>29</v>
      </c>
      <c r="D2100" t="s">
        <v>181</v>
      </c>
      <c r="E2100" t="s">
        <v>340</v>
      </c>
      <c r="F2100">
        <v>2</v>
      </c>
      <c r="G2100">
        <v>0.51413881748071977</v>
      </c>
      <c r="H2100">
        <v>0</v>
      </c>
      <c r="I2100">
        <v>0</v>
      </c>
      <c r="J2100">
        <v>5</v>
      </c>
      <c r="K2100">
        <v>1</v>
      </c>
      <c r="L2100">
        <v>5</v>
      </c>
      <c r="M2100">
        <v>0</v>
      </c>
      <c r="N2100">
        <v>0</v>
      </c>
      <c r="O2100">
        <v>0</v>
      </c>
      <c r="P2100">
        <v>3770000</v>
      </c>
      <c r="Q2100">
        <v>3.6719497793759617E-2</v>
      </c>
    </row>
    <row r="2101" spans="1:17" x14ac:dyDescent="0.25">
      <c r="A2101" t="str">
        <f t="shared" ca="1" si="32"/>
        <v>CUNDINAMARCA;GIRARDOT;ACTIVIDADES DE ATENCIÓN DE LA SALUD HUMANA Y DE ASISTENCIA SOCIAL</v>
      </c>
      <c r="B2101" t="str">
        <f ca="1">+IFERROR(_xlfn.XLOOKUP(C2101,DIVIPOLA!G:G,DIVIPOLA!F:F),C2101)</f>
        <v>CUNDINAMARCA</v>
      </c>
      <c r="C2101" t="s">
        <v>29</v>
      </c>
      <c r="D2101" t="s">
        <v>184</v>
      </c>
      <c r="E2101" t="s">
        <v>340</v>
      </c>
      <c r="F2101">
        <v>3</v>
      </c>
      <c r="G2101">
        <v>0.77120822622107965</v>
      </c>
      <c r="H2101">
        <v>0</v>
      </c>
      <c r="I2101">
        <v>0</v>
      </c>
      <c r="J2101">
        <v>339</v>
      </c>
      <c r="K2101">
        <v>203</v>
      </c>
      <c r="L2101">
        <v>24</v>
      </c>
      <c r="M2101">
        <v>18</v>
      </c>
      <c r="N2101">
        <v>0</v>
      </c>
      <c r="O2101">
        <v>0</v>
      </c>
      <c r="P2101">
        <v>253709950</v>
      </c>
      <c r="Q2101">
        <v>2.471114575405799</v>
      </c>
    </row>
    <row r="2102" spans="1:17" x14ac:dyDescent="0.25">
      <c r="A2102" t="str">
        <f t="shared" ca="1" si="32"/>
        <v>CUNDINAMARCA;MOSQUERA;ACTIVIDADES DE ATENCIÓN DE LA SALUD HUMANA Y DE ASISTENCIA SOCIAL</v>
      </c>
      <c r="B2102" t="str">
        <f ca="1">+IFERROR(_xlfn.XLOOKUP(C2102,DIVIPOLA!G:G,DIVIPOLA!F:F),C2102)</f>
        <v>CUNDINAMARCA</v>
      </c>
      <c r="C2102" t="s">
        <v>29</v>
      </c>
      <c r="D2102" t="s">
        <v>193</v>
      </c>
      <c r="E2102" t="s">
        <v>340</v>
      </c>
      <c r="F2102">
        <v>1</v>
      </c>
      <c r="G2102">
        <v>0.25706940874035988</v>
      </c>
      <c r="H2102">
        <v>0</v>
      </c>
      <c r="I2102">
        <v>0</v>
      </c>
      <c r="J2102">
        <v>8</v>
      </c>
      <c r="K2102">
        <v>7</v>
      </c>
      <c r="L2102">
        <v>0</v>
      </c>
      <c r="M2102">
        <v>4</v>
      </c>
      <c r="N2102">
        <v>0</v>
      </c>
      <c r="O2102">
        <v>0</v>
      </c>
      <c r="P2102">
        <v>8320000</v>
      </c>
      <c r="Q2102">
        <v>8.103613306209019E-2</v>
      </c>
    </row>
    <row r="2103" spans="1:17" x14ac:dyDescent="0.25">
      <c r="A2103" t="str">
        <f t="shared" ca="1" si="32"/>
        <v>CUNDINAMARCA;SOACHA;ACTIVIDADES DE ATENCIÓN DE LA SALUD HUMANA Y DE ASISTENCIA SOCIAL</v>
      </c>
      <c r="B2103" t="str">
        <f ca="1">+IFERROR(_xlfn.XLOOKUP(C2103,DIVIPOLA!G:G,DIVIPOLA!F:F),C2103)</f>
        <v>CUNDINAMARCA</v>
      </c>
      <c r="C2103" t="s">
        <v>29</v>
      </c>
      <c r="D2103" t="s">
        <v>200</v>
      </c>
      <c r="E2103" t="s">
        <v>340</v>
      </c>
      <c r="F2103">
        <v>1</v>
      </c>
      <c r="G2103">
        <v>0.25706940874035988</v>
      </c>
      <c r="H2103">
        <v>0</v>
      </c>
      <c r="I2103">
        <v>0</v>
      </c>
      <c r="J2103">
        <v>520</v>
      </c>
      <c r="K2103">
        <v>71</v>
      </c>
      <c r="L2103">
        <v>614</v>
      </c>
      <c r="M2103">
        <v>44</v>
      </c>
      <c r="N2103">
        <v>97</v>
      </c>
      <c r="O2103">
        <v>11</v>
      </c>
      <c r="P2103">
        <v>450372000</v>
      </c>
      <c r="Q2103">
        <v>4.3865871778172698</v>
      </c>
    </row>
    <row r="2104" spans="1:17" x14ac:dyDescent="0.25">
      <c r="A2104" t="str">
        <f t="shared" ca="1" si="32"/>
        <v>CUNDINAMARCA;VILLA DE SAN DIEGO DE UBATÉ;ACTIVIDADES DE ATENCIÓN DE LA SALUD HUMANA Y DE ASISTENCIA SOCIAL</v>
      </c>
      <c r="B2104" t="str">
        <f ca="1">+IFERROR(_xlfn.XLOOKUP(C2104,DIVIPOLA!G:G,DIVIPOLA!F:F),C2104)</f>
        <v>CUNDINAMARCA</v>
      </c>
      <c r="C2104" t="s">
        <v>29</v>
      </c>
      <c r="D2104" t="s">
        <v>208</v>
      </c>
      <c r="E2104" t="s">
        <v>340</v>
      </c>
      <c r="F2104">
        <v>1</v>
      </c>
      <c r="G2104">
        <v>0.25706940874035988</v>
      </c>
      <c r="H2104">
        <v>0</v>
      </c>
      <c r="I2104">
        <v>0</v>
      </c>
      <c r="J2104">
        <v>3</v>
      </c>
      <c r="K2104">
        <v>1</v>
      </c>
      <c r="L2104">
        <v>3</v>
      </c>
      <c r="M2104">
        <v>1</v>
      </c>
      <c r="N2104">
        <v>0</v>
      </c>
      <c r="O2104">
        <v>0</v>
      </c>
      <c r="P2104">
        <v>2860000</v>
      </c>
      <c r="Q2104">
        <v>2.785617074009351E-2</v>
      </c>
    </row>
    <row r="2105" spans="1:17" x14ac:dyDescent="0.25">
      <c r="A2105" t="str">
        <f t="shared" ca="1" si="32"/>
        <v>CÓRDOBA;CHINÚ;ACTIVIDADES DE ATENCIÓN DE LA SALUD HUMANA Y DE ASISTENCIA SOCIAL</v>
      </c>
      <c r="B2105" t="str">
        <f ca="1">+IFERROR(_xlfn.XLOOKUP(C2105,DIVIPOLA!G:G,DIVIPOLA!F:F),C2105)</f>
        <v>CÓRDOBA</v>
      </c>
      <c r="C2105" t="s">
        <v>30</v>
      </c>
      <c r="D2105" t="s">
        <v>214</v>
      </c>
      <c r="E2105" t="s">
        <v>340</v>
      </c>
      <c r="F2105">
        <v>1</v>
      </c>
      <c r="G2105">
        <v>1.1111111111111109</v>
      </c>
      <c r="H2105">
        <v>0</v>
      </c>
      <c r="I2105">
        <v>0</v>
      </c>
      <c r="J2105">
        <v>4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1560000</v>
      </c>
      <c r="Q2105">
        <v>2.0282760270703859E-2</v>
      </c>
    </row>
    <row r="2106" spans="1:17" x14ac:dyDescent="0.25">
      <c r="A2106" t="str">
        <f t="shared" ca="1" si="32"/>
        <v>CÓRDOBA;MONTERÍA;ACTIVIDADES DE ATENCIÓN DE LA SALUD HUMANA Y DE ASISTENCIA SOCIAL</v>
      </c>
      <c r="B2106" t="str">
        <f ca="1">+IFERROR(_xlfn.XLOOKUP(C2106,DIVIPOLA!G:G,DIVIPOLA!F:F),C2106)</f>
        <v>CÓRDOBA</v>
      </c>
      <c r="C2106" t="s">
        <v>30</v>
      </c>
      <c r="D2106" t="s">
        <v>218</v>
      </c>
      <c r="E2106" t="s">
        <v>340</v>
      </c>
      <c r="F2106">
        <v>17</v>
      </c>
      <c r="G2106">
        <v>18.888888888888889</v>
      </c>
      <c r="H2106">
        <v>0</v>
      </c>
      <c r="I2106">
        <v>0</v>
      </c>
      <c r="J2106">
        <v>1910</v>
      </c>
      <c r="K2106">
        <v>1909</v>
      </c>
      <c r="L2106">
        <v>515</v>
      </c>
      <c r="M2106">
        <v>359</v>
      </c>
      <c r="N2106">
        <v>213</v>
      </c>
      <c r="O2106">
        <v>101</v>
      </c>
      <c r="P2106">
        <v>2125456450</v>
      </c>
      <c r="Q2106">
        <v>27.634694641776449</v>
      </c>
    </row>
    <row r="2107" spans="1:17" x14ac:dyDescent="0.25">
      <c r="A2107" t="str">
        <f t="shared" ca="1" si="32"/>
        <v>CÓRDOBA;PLANETA RICA;ACTIVIDADES DE ATENCIÓN DE LA SALUD HUMANA Y DE ASISTENCIA SOCIAL</v>
      </c>
      <c r="B2107" t="str">
        <f ca="1">+IFERROR(_xlfn.XLOOKUP(C2107,DIVIPOLA!G:G,DIVIPOLA!F:F),C2107)</f>
        <v>CÓRDOBA</v>
      </c>
      <c r="C2107" t="s">
        <v>30</v>
      </c>
      <c r="D2107" t="s">
        <v>219</v>
      </c>
      <c r="E2107" t="s">
        <v>340</v>
      </c>
      <c r="F2107">
        <v>1</v>
      </c>
      <c r="G2107">
        <v>1.1111111111111109</v>
      </c>
      <c r="H2107">
        <v>0</v>
      </c>
      <c r="I2107">
        <v>0</v>
      </c>
      <c r="J2107">
        <v>7</v>
      </c>
      <c r="K2107">
        <v>5</v>
      </c>
      <c r="L2107">
        <v>3</v>
      </c>
      <c r="M2107">
        <v>0</v>
      </c>
      <c r="N2107">
        <v>0</v>
      </c>
      <c r="O2107">
        <v>0</v>
      </c>
      <c r="P2107">
        <v>6110000</v>
      </c>
      <c r="Q2107">
        <v>7.9440811060256786E-2</v>
      </c>
    </row>
    <row r="2108" spans="1:17" x14ac:dyDescent="0.25">
      <c r="A2108" t="str">
        <f t="shared" ca="1" si="32"/>
        <v>CÓRDOBA;TIERRALTA;ACTIVIDADES DE ATENCIÓN DE LA SALUD HUMANA Y DE ASISTENCIA SOCIAL</v>
      </c>
      <c r="B2108" t="str">
        <f ca="1">+IFERROR(_xlfn.XLOOKUP(C2108,DIVIPOLA!G:G,DIVIPOLA!F:F),C2108)</f>
        <v>CÓRDOBA</v>
      </c>
      <c r="C2108" t="s">
        <v>30</v>
      </c>
      <c r="D2108" t="s">
        <v>221</v>
      </c>
      <c r="E2108" t="s">
        <v>340</v>
      </c>
      <c r="F2108">
        <v>1</v>
      </c>
      <c r="G2108">
        <v>1.1111111111111109</v>
      </c>
      <c r="H2108">
        <v>0</v>
      </c>
      <c r="I2108">
        <v>0</v>
      </c>
      <c r="J2108">
        <v>0</v>
      </c>
      <c r="K2108">
        <v>3</v>
      </c>
      <c r="L2108">
        <v>0</v>
      </c>
      <c r="M2108">
        <v>12</v>
      </c>
      <c r="N2108">
        <v>3</v>
      </c>
      <c r="O2108">
        <v>0</v>
      </c>
      <c r="P2108">
        <v>6825000</v>
      </c>
      <c r="Q2108">
        <v>8.8737076184329397E-2</v>
      </c>
    </row>
    <row r="2109" spans="1:17" x14ac:dyDescent="0.25">
      <c r="A2109" t="str">
        <f t="shared" ca="1" si="32"/>
        <v>GUAVIARE;SAN JOSÉ DEL GUAVIARE;ACTIVIDADES DE ATENCIÓN DE LA SALUD HUMANA Y DE ASISTENCIA SOCIAL</v>
      </c>
      <c r="B2109" t="str">
        <f ca="1">+IFERROR(_xlfn.XLOOKUP(C2109,DIVIPOLA!G:G,DIVIPOLA!F:F),C2109)</f>
        <v>GUAVIARE</v>
      </c>
      <c r="C2109" t="s">
        <v>31</v>
      </c>
      <c r="D2109" t="s">
        <v>223</v>
      </c>
      <c r="E2109" t="s">
        <v>340</v>
      </c>
      <c r="F2109">
        <v>1</v>
      </c>
      <c r="G2109">
        <v>33.333333333333329</v>
      </c>
      <c r="H2109">
        <v>0</v>
      </c>
      <c r="I2109">
        <v>0</v>
      </c>
      <c r="J2109">
        <v>8</v>
      </c>
      <c r="K2109">
        <v>8</v>
      </c>
      <c r="L2109">
        <v>11</v>
      </c>
      <c r="M2109">
        <v>5</v>
      </c>
      <c r="N2109">
        <v>0</v>
      </c>
      <c r="O2109">
        <v>1</v>
      </c>
      <c r="P2109">
        <v>12415000</v>
      </c>
      <c r="Q2109">
        <v>91.387559808612437</v>
      </c>
    </row>
    <row r="2110" spans="1:17" x14ac:dyDescent="0.25">
      <c r="A2110" t="str">
        <f t="shared" ca="1" si="32"/>
        <v>HUILA;NEIVA;ACTIVIDADES DE ATENCIÓN DE LA SALUD HUMANA Y DE ASISTENCIA SOCIAL</v>
      </c>
      <c r="B2110" t="str">
        <f ca="1">+IFERROR(_xlfn.XLOOKUP(C2110,DIVIPOLA!G:G,DIVIPOLA!F:F),C2110)</f>
        <v>HUILA</v>
      </c>
      <c r="C2110" t="s">
        <v>32</v>
      </c>
      <c r="D2110" t="s">
        <v>227</v>
      </c>
      <c r="E2110" t="s">
        <v>340</v>
      </c>
      <c r="F2110">
        <v>7</v>
      </c>
      <c r="G2110">
        <v>7.8651685393258424</v>
      </c>
      <c r="H2110">
        <v>4</v>
      </c>
      <c r="I2110">
        <v>0</v>
      </c>
      <c r="J2110">
        <v>193</v>
      </c>
      <c r="K2110">
        <v>188</v>
      </c>
      <c r="L2110">
        <v>308</v>
      </c>
      <c r="M2110">
        <v>120</v>
      </c>
      <c r="N2110">
        <v>22</v>
      </c>
      <c r="O2110">
        <v>5</v>
      </c>
      <c r="P2110">
        <v>319507175</v>
      </c>
      <c r="Q2110">
        <v>13.001746793269501</v>
      </c>
    </row>
    <row r="2111" spans="1:17" x14ac:dyDescent="0.25">
      <c r="A2111" t="str">
        <f t="shared" ca="1" si="32"/>
        <v>HUILA;RIVERA;ACTIVIDADES DE ATENCIÓN DE LA SALUD HUMANA Y DE ASISTENCIA SOCIAL</v>
      </c>
      <c r="B2111" t="str">
        <f ca="1">+IFERROR(_xlfn.XLOOKUP(C2111,DIVIPOLA!G:G,DIVIPOLA!F:F),C2111)</f>
        <v>HUILA</v>
      </c>
      <c r="C2111" t="s">
        <v>32</v>
      </c>
      <c r="D2111" t="s">
        <v>231</v>
      </c>
      <c r="E2111" t="s">
        <v>340</v>
      </c>
      <c r="F2111">
        <v>1</v>
      </c>
      <c r="G2111">
        <v>1.1235955056179781</v>
      </c>
      <c r="H2111">
        <v>0</v>
      </c>
      <c r="I2111">
        <v>0</v>
      </c>
      <c r="J2111">
        <v>0</v>
      </c>
      <c r="K2111">
        <v>0</v>
      </c>
      <c r="L2111">
        <v>9</v>
      </c>
      <c r="M2111">
        <v>0</v>
      </c>
      <c r="N2111">
        <v>0</v>
      </c>
      <c r="O2111">
        <v>0</v>
      </c>
      <c r="P2111">
        <v>2340000</v>
      </c>
      <c r="Q2111">
        <v>9.5221922625839742E-2</v>
      </c>
    </row>
    <row r="2112" spans="1:17" x14ac:dyDescent="0.25">
      <c r="A2112" t="str">
        <f t="shared" ca="1" si="32"/>
        <v>LA_GUAJIRA;MAICAO;ACTIVIDADES DE ATENCIÓN DE LA SALUD HUMANA Y DE ASISTENCIA SOCIAL</v>
      </c>
      <c r="B2112" t="str">
        <f ca="1">+IFERROR(_xlfn.XLOOKUP(C2112,DIVIPOLA!G:G,DIVIPOLA!F:F),C2112)</f>
        <v>LA_GUAJIRA</v>
      </c>
      <c r="C2112" t="s">
        <v>1187</v>
      </c>
      <c r="D2112" t="s">
        <v>234</v>
      </c>
      <c r="E2112" t="s">
        <v>340</v>
      </c>
      <c r="F2112">
        <v>1</v>
      </c>
      <c r="G2112">
        <v>7.6923076923076934</v>
      </c>
      <c r="H2112">
        <v>0</v>
      </c>
      <c r="I2112">
        <v>0</v>
      </c>
      <c r="J2112">
        <v>320</v>
      </c>
      <c r="K2112">
        <v>146</v>
      </c>
      <c r="L2112">
        <v>5</v>
      </c>
      <c r="M2112">
        <v>0</v>
      </c>
      <c r="N2112">
        <v>0</v>
      </c>
      <c r="O2112">
        <v>0</v>
      </c>
      <c r="P2112">
        <v>202020000</v>
      </c>
      <c r="Q2112">
        <v>38.031444466810292</v>
      </c>
    </row>
    <row r="2113" spans="1:17" x14ac:dyDescent="0.25">
      <c r="A2113" t="str">
        <f t="shared" ca="1" si="32"/>
        <v>MAGDALENA;SANTA MARTA;ACTIVIDADES DE ATENCIÓN DE LA SALUD HUMANA Y DE ASISTENCIA SOCIAL</v>
      </c>
      <c r="B2113" t="str">
        <f ca="1">+IFERROR(_xlfn.XLOOKUP(C2113,DIVIPOLA!G:G,DIVIPOLA!F:F),C2113)</f>
        <v>MAGDALENA</v>
      </c>
      <c r="C2113" t="s">
        <v>33</v>
      </c>
      <c r="D2113" t="s">
        <v>239</v>
      </c>
      <c r="E2113" t="s">
        <v>340</v>
      </c>
      <c r="F2113">
        <v>1</v>
      </c>
      <c r="G2113">
        <v>1.428571428571429</v>
      </c>
      <c r="H2113">
        <v>0</v>
      </c>
      <c r="I2113">
        <v>0</v>
      </c>
      <c r="J2113">
        <v>1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390000</v>
      </c>
      <c r="Q2113">
        <v>2.3594648655036209E-2</v>
      </c>
    </row>
    <row r="2114" spans="1:17" x14ac:dyDescent="0.25">
      <c r="A2114" t="str">
        <f t="shared" ca="1" si="32"/>
        <v>META;VILLAVICENCIO;ACTIVIDADES DE ATENCIÓN DE LA SALUD HUMANA Y DE ASISTENCIA SOCIAL</v>
      </c>
      <c r="B2114" t="str">
        <f ca="1">+IFERROR(_xlfn.XLOOKUP(C2114,DIVIPOLA!G:G,DIVIPOLA!F:F),C2114)</f>
        <v>META</v>
      </c>
      <c r="C2114" t="s">
        <v>34</v>
      </c>
      <c r="D2114" t="s">
        <v>246</v>
      </c>
      <c r="E2114" t="s">
        <v>340</v>
      </c>
      <c r="F2114">
        <v>8</v>
      </c>
      <c r="G2114">
        <v>6.2992125984251963</v>
      </c>
      <c r="H2114">
        <v>0</v>
      </c>
      <c r="I2114">
        <v>0</v>
      </c>
      <c r="J2114">
        <v>90</v>
      </c>
      <c r="K2114">
        <v>45</v>
      </c>
      <c r="L2114">
        <v>266</v>
      </c>
      <c r="M2114">
        <v>91</v>
      </c>
      <c r="N2114">
        <v>67</v>
      </c>
      <c r="O2114">
        <v>41</v>
      </c>
      <c r="P2114">
        <v>192998000</v>
      </c>
      <c r="Q2114">
        <v>10.569747177926979</v>
      </c>
    </row>
    <row r="2115" spans="1:17" x14ac:dyDescent="0.25">
      <c r="A2115" t="str">
        <f t="shared" ref="A2115:A2178" ca="1" si="33">B2115&amp;";"&amp;D2115&amp;";"&amp;E2115</f>
        <v>NARIÑO;IPIALES;ACTIVIDADES DE ATENCIÓN DE LA SALUD HUMANA Y DE ASISTENCIA SOCIAL</v>
      </c>
      <c r="B2115" t="str">
        <f ca="1">+IFERROR(_xlfn.XLOOKUP(C2115,DIVIPOLA!G:G,DIVIPOLA!F:F),C2115)</f>
        <v>NARIÑO</v>
      </c>
      <c r="C2115" t="s">
        <v>35</v>
      </c>
      <c r="D2115" t="s">
        <v>249</v>
      </c>
      <c r="E2115" t="s">
        <v>340</v>
      </c>
      <c r="F2115">
        <v>1</v>
      </c>
      <c r="G2115">
        <v>1.149425287356322</v>
      </c>
      <c r="H2115">
        <v>0</v>
      </c>
      <c r="I2115">
        <v>0</v>
      </c>
      <c r="J2115">
        <v>12</v>
      </c>
      <c r="K2115">
        <v>10</v>
      </c>
      <c r="L2115">
        <v>12</v>
      </c>
      <c r="M2115">
        <v>4</v>
      </c>
      <c r="N2115">
        <v>0</v>
      </c>
      <c r="O2115">
        <v>0</v>
      </c>
      <c r="P2115">
        <v>14560000</v>
      </c>
      <c r="Q2115">
        <v>1.348648927718739</v>
      </c>
    </row>
    <row r="2116" spans="1:17" x14ac:dyDescent="0.25">
      <c r="A2116" t="str">
        <f t="shared" ca="1" si="33"/>
        <v>NARIÑO;PASTO;ACTIVIDADES DE ATENCIÓN DE LA SALUD HUMANA Y DE ASISTENCIA SOCIAL</v>
      </c>
      <c r="B2116" t="str">
        <f ca="1">+IFERROR(_xlfn.XLOOKUP(C2116,DIVIPOLA!G:G,DIVIPOLA!F:F),C2116)</f>
        <v>NARIÑO</v>
      </c>
      <c r="C2116" t="s">
        <v>35</v>
      </c>
      <c r="D2116" t="s">
        <v>250</v>
      </c>
      <c r="E2116" t="s">
        <v>340</v>
      </c>
      <c r="F2116">
        <v>4</v>
      </c>
      <c r="G2116">
        <v>4.5977011494252871</v>
      </c>
      <c r="H2116">
        <v>0</v>
      </c>
      <c r="I2116">
        <v>1</v>
      </c>
      <c r="J2116">
        <v>27</v>
      </c>
      <c r="K2116">
        <v>12</v>
      </c>
      <c r="L2116">
        <v>7</v>
      </c>
      <c r="M2116">
        <v>8</v>
      </c>
      <c r="N2116">
        <v>0</v>
      </c>
      <c r="O2116">
        <v>0</v>
      </c>
      <c r="P2116">
        <v>22295000</v>
      </c>
      <c r="Q2116">
        <v>2.0651186705693192</v>
      </c>
    </row>
    <row r="2117" spans="1:17" x14ac:dyDescent="0.25">
      <c r="A2117" t="str">
        <f t="shared" ca="1" si="33"/>
        <v>NARIÑO;TÚQUERRES;ACTIVIDADES DE ATENCIÓN DE LA SALUD HUMANA Y DE ASISTENCIA SOCIAL</v>
      </c>
      <c r="B2117" t="str">
        <f ca="1">+IFERROR(_xlfn.XLOOKUP(C2117,DIVIPOLA!G:G,DIVIPOLA!F:F),C2117)</f>
        <v>NARIÑO</v>
      </c>
      <c r="C2117" t="s">
        <v>35</v>
      </c>
      <c r="D2117" t="s">
        <v>253</v>
      </c>
      <c r="E2117" t="s">
        <v>340</v>
      </c>
      <c r="F2117">
        <v>1</v>
      </c>
      <c r="G2117">
        <v>1.149425287356322</v>
      </c>
      <c r="H2117">
        <v>0</v>
      </c>
      <c r="I2117">
        <v>0</v>
      </c>
      <c r="J2117">
        <v>1</v>
      </c>
      <c r="K2117">
        <v>0</v>
      </c>
      <c r="L2117">
        <v>0</v>
      </c>
      <c r="M2117">
        <v>1</v>
      </c>
      <c r="N2117">
        <v>0</v>
      </c>
      <c r="O2117">
        <v>0</v>
      </c>
      <c r="P2117">
        <v>780000</v>
      </c>
      <c r="Q2117">
        <v>7.2249049699218179E-2</v>
      </c>
    </row>
    <row r="2118" spans="1:17" x14ac:dyDescent="0.25">
      <c r="A2118" t="str">
        <f t="shared" ca="1" si="33"/>
        <v>NORTE_DE_SANTANDER;PAMPLONA;ACTIVIDADES DE ATENCIÓN DE LA SALUD HUMANA Y DE ASISTENCIA SOCIAL</v>
      </c>
      <c r="B2118" t="str">
        <f ca="1">+IFERROR(_xlfn.XLOOKUP(C2118,DIVIPOLA!G:G,DIVIPOLA!F:F),C2118)</f>
        <v>NORTE_DE_SANTANDER</v>
      </c>
      <c r="C2118" t="s">
        <v>1186</v>
      </c>
      <c r="D2118" t="s">
        <v>259</v>
      </c>
      <c r="E2118" t="s">
        <v>340</v>
      </c>
      <c r="F2118">
        <v>1</v>
      </c>
      <c r="G2118">
        <v>0.36496350364963498</v>
      </c>
      <c r="H2118">
        <v>0</v>
      </c>
      <c r="I2118">
        <v>0</v>
      </c>
      <c r="J2118">
        <v>1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427050</v>
      </c>
      <c r="Q2118">
        <v>9.2670288001482724E-3</v>
      </c>
    </row>
    <row r="2119" spans="1:17" x14ac:dyDescent="0.25">
      <c r="A2119" t="str">
        <f t="shared" ca="1" si="33"/>
        <v>NORTE_DE_SANTANDER;SAN JOSÉ DE CÚCUTA;ACTIVIDADES DE ATENCIÓN DE LA SALUD HUMANA Y DE ASISTENCIA SOCIAL</v>
      </c>
      <c r="B2119" t="str">
        <f ca="1">+IFERROR(_xlfn.XLOOKUP(C2119,DIVIPOLA!G:G,DIVIPOLA!F:F),C2119)</f>
        <v>NORTE_DE_SANTANDER</v>
      </c>
      <c r="C2119" t="s">
        <v>1186</v>
      </c>
      <c r="D2119" t="s">
        <v>260</v>
      </c>
      <c r="E2119" t="s">
        <v>340</v>
      </c>
      <c r="F2119">
        <v>22</v>
      </c>
      <c r="G2119">
        <v>8.0291970802919703</v>
      </c>
      <c r="H2119">
        <v>6</v>
      </c>
      <c r="I2119">
        <v>0</v>
      </c>
      <c r="J2119">
        <v>1645</v>
      </c>
      <c r="K2119">
        <v>924</v>
      </c>
      <c r="L2119">
        <v>556</v>
      </c>
      <c r="M2119">
        <v>190</v>
      </c>
      <c r="N2119">
        <v>57</v>
      </c>
      <c r="O2119">
        <v>18</v>
      </c>
      <c r="P2119">
        <v>1376816675</v>
      </c>
      <c r="Q2119">
        <v>29.8770630599447</v>
      </c>
    </row>
    <row r="2120" spans="1:17" x14ac:dyDescent="0.25">
      <c r="A2120" t="str">
        <f t="shared" ca="1" si="33"/>
        <v>PUTUMAYO;MOCOA;ACTIVIDADES DE ATENCIÓN DE LA SALUD HUMANA Y DE ASISTENCIA SOCIAL</v>
      </c>
      <c r="B2120" t="str">
        <f ca="1">+IFERROR(_xlfn.XLOOKUP(C2120,DIVIPOLA!G:G,DIVIPOLA!F:F),C2120)</f>
        <v>PUTUMAYO</v>
      </c>
      <c r="C2120" t="s">
        <v>36</v>
      </c>
      <c r="D2120" t="s">
        <v>264</v>
      </c>
      <c r="E2120" t="s">
        <v>340</v>
      </c>
      <c r="F2120">
        <v>1</v>
      </c>
      <c r="G2120">
        <v>7.1428571428571423</v>
      </c>
      <c r="H2120">
        <v>0</v>
      </c>
      <c r="I2120">
        <v>0</v>
      </c>
      <c r="J2120">
        <v>0</v>
      </c>
      <c r="K2120">
        <v>0</v>
      </c>
      <c r="L2120">
        <v>2</v>
      </c>
      <c r="M2120">
        <v>0</v>
      </c>
      <c r="N2120">
        <v>0</v>
      </c>
      <c r="O2120">
        <v>0</v>
      </c>
      <c r="P2120">
        <v>520000</v>
      </c>
      <c r="Q2120">
        <v>0.40487366676366771</v>
      </c>
    </row>
    <row r="2121" spans="1:17" x14ac:dyDescent="0.25">
      <c r="A2121" t="str">
        <f t="shared" ca="1" si="33"/>
        <v>QUINDÍO;ARMENIA;ACTIVIDADES DE ATENCIÓN DE LA SALUD HUMANA Y DE ASISTENCIA SOCIAL</v>
      </c>
      <c r="B2121" t="str">
        <f ca="1">+IFERROR(_xlfn.XLOOKUP(C2121,DIVIPOLA!G:G,DIVIPOLA!F:F),C2121)</f>
        <v>QUINDÍO</v>
      </c>
      <c r="C2121" t="s">
        <v>37</v>
      </c>
      <c r="D2121" t="s">
        <v>51</v>
      </c>
      <c r="E2121" t="s">
        <v>340</v>
      </c>
      <c r="F2121">
        <v>6</v>
      </c>
      <c r="G2121">
        <v>6.1855670103092786</v>
      </c>
      <c r="H2121">
        <v>0</v>
      </c>
      <c r="I2121">
        <v>0</v>
      </c>
      <c r="J2121">
        <v>1159</v>
      </c>
      <c r="K2121">
        <v>249</v>
      </c>
      <c r="L2121">
        <v>479</v>
      </c>
      <c r="M2121">
        <v>97</v>
      </c>
      <c r="N2121">
        <v>35</v>
      </c>
      <c r="O2121">
        <v>14</v>
      </c>
      <c r="P2121">
        <v>776007700</v>
      </c>
      <c r="Q2121">
        <v>12.72745570499835</v>
      </c>
    </row>
    <row r="2122" spans="1:17" x14ac:dyDescent="0.25">
      <c r="A2122" t="str">
        <f t="shared" ca="1" si="33"/>
        <v>RISARALDA;DOSQUEBRADAS;ACTIVIDADES DE ATENCIÓN DE LA SALUD HUMANA Y DE ASISTENCIA SOCIAL</v>
      </c>
      <c r="B2122" t="str">
        <f ca="1">+IFERROR(_xlfn.XLOOKUP(C2122,DIVIPOLA!G:G,DIVIPOLA!F:F),C2122)</f>
        <v>RISARALDA</v>
      </c>
      <c r="C2122" t="s">
        <v>38</v>
      </c>
      <c r="D2122" t="s">
        <v>275</v>
      </c>
      <c r="E2122" t="s">
        <v>340</v>
      </c>
      <c r="F2122">
        <v>1</v>
      </c>
      <c r="G2122">
        <v>0.48543689320388339</v>
      </c>
      <c r="H2122">
        <v>0</v>
      </c>
      <c r="I2122">
        <v>0</v>
      </c>
      <c r="J2122">
        <v>0</v>
      </c>
      <c r="K2122">
        <v>3</v>
      </c>
      <c r="L2122">
        <v>1</v>
      </c>
      <c r="M2122">
        <v>1</v>
      </c>
      <c r="N2122">
        <v>1</v>
      </c>
      <c r="O2122">
        <v>1</v>
      </c>
      <c r="P2122">
        <v>2730000</v>
      </c>
      <c r="Q2122">
        <v>2.3022563263126031E-2</v>
      </c>
    </row>
    <row r="2123" spans="1:17" x14ac:dyDescent="0.25">
      <c r="A2123" t="str">
        <f t="shared" ca="1" si="33"/>
        <v>RISARALDA;PEREIRA;ACTIVIDADES DE ATENCIÓN DE LA SALUD HUMANA Y DE ASISTENCIA SOCIAL</v>
      </c>
      <c r="B2123" t="str">
        <f ca="1">+IFERROR(_xlfn.XLOOKUP(C2123,DIVIPOLA!G:G,DIVIPOLA!F:F),C2123)</f>
        <v>RISARALDA</v>
      </c>
      <c r="C2123" t="s">
        <v>38</v>
      </c>
      <c r="D2123" t="s">
        <v>277</v>
      </c>
      <c r="E2123" t="s">
        <v>340</v>
      </c>
      <c r="F2123">
        <v>9</v>
      </c>
      <c r="G2123">
        <v>4.3689320388349513</v>
      </c>
      <c r="H2123">
        <v>4</v>
      </c>
      <c r="I2123">
        <v>0</v>
      </c>
      <c r="J2123">
        <v>145</v>
      </c>
      <c r="K2123">
        <v>24</v>
      </c>
      <c r="L2123">
        <v>141</v>
      </c>
      <c r="M2123">
        <v>30</v>
      </c>
      <c r="N2123">
        <v>26</v>
      </c>
      <c r="O2123">
        <v>1</v>
      </c>
      <c r="P2123">
        <v>128013600</v>
      </c>
      <c r="Q2123">
        <v>1.07956088078407</v>
      </c>
    </row>
    <row r="2124" spans="1:17" x14ac:dyDescent="0.25">
      <c r="A2124" t="str">
        <f t="shared" ca="1" si="33"/>
        <v>SANTANDER;BARRANCABERMEJA;ACTIVIDADES DE ATENCIÓN DE LA SALUD HUMANA Y DE ASISTENCIA SOCIAL</v>
      </c>
      <c r="B2124" t="str">
        <f ca="1">+IFERROR(_xlfn.XLOOKUP(C2124,DIVIPOLA!G:G,DIVIPOLA!F:F),C2124)</f>
        <v>SANTANDER</v>
      </c>
      <c r="C2124" t="s">
        <v>39</v>
      </c>
      <c r="D2124" t="s">
        <v>281</v>
      </c>
      <c r="E2124" t="s">
        <v>340</v>
      </c>
      <c r="F2124">
        <v>1</v>
      </c>
      <c r="G2124">
        <v>0.24570024570024571</v>
      </c>
      <c r="H2124">
        <v>0</v>
      </c>
      <c r="I2124">
        <v>0</v>
      </c>
      <c r="J2124">
        <v>20</v>
      </c>
      <c r="K2124">
        <v>11</v>
      </c>
      <c r="L2124">
        <v>17</v>
      </c>
      <c r="M2124">
        <v>2</v>
      </c>
      <c r="N2124">
        <v>1</v>
      </c>
      <c r="O2124">
        <v>0</v>
      </c>
      <c r="P2124">
        <v>19458400</v>
      </c>
      <c r="Q2124">
        <v>9.7220783345679712E-2</v>
      </c>
    </row>
    <row r="2125" spans="1:17" x14ac:dyDescent="0.25">
      <c r="A2125" t="str">
        <f t="shared" ca="1" si="33"/>
        <v>SANTANDER;BUCARAMANGA;ACTIVIDADES DE ATENCIÓN DE LA SALUD HUMANA Y DE ASISTENCIA SOCIAL</v>
      </c>
      <c r="B2125" t="str">
        <f ca="1">+IFERROR(_xlfn.XLOOKUP(C2125,DIVIPOLA!G:G,DIVIPOLA!F:F),C2125)</f>
        <v>SANTANDER</v>
      </c>
      <c r="C2125" t="s">
        <v>39</v>
      </c>
      <c r="D2125" t="s">
        <v>283</v>
      </c>
      <c r="E2125" t="s">
        <v>340</v>
      </c>
      <c r="F2125">
        <v>28</v>
      </c>
      <c r="G2125">
        <v>6.8796068796068797</v>
      </c>
      <c r="H2125">
        <v>0</v>
      </c>
      <c r="I2125">
        <v>4</v>
      </c>
      <c r="J2125">
        <v>1691</v>
      </c>
      <c r="K2125">
        <v>750</v>
      </c>
      <c r="L2125">
        <v>300</v>
      </c>
      <c r="M2125">
        <v>64</v>
      </c>
      <c r="N2125">
        <v>25</v>
      </c>
      <c r="O2125">
        <v>11</v>
      </c>
      <c r="P2125">
        <v>1179591400</v>
      </c>
      <c r="Q2125">
        <v>5.8936397615336826</v>
      </c>
    </row>
    <row r="2126" spans="1:17" x14ac:dyDescent="0.25">
      <c r="A2126" t="str">
        <f t="shared" ca="1" si="33"/>
        <v>SANTANDER;FLORIDABLANCA;ACTIVIDADES DE ATENCIÓN DE LA SALUD HUMANA Y DE ASISTENCIA SOCIAL</v>
      </c>
      <c r="B2126" t="str">
        <f ca="1">+IFERROR(_xlfn.XLOOKUP(C2126,DIVIPOLA!G:G,DIVIPOLA!F:F),C2126)</f>
        <v>SANTANDER</v>
      </c>
      <c r="C2126" t="s">
        <v>39</v>
      </c>
      <c r="D2126" t="s">
        <v>284</v>
      </c>
      <c r="E2126" t="s">
        <v>340</v>
      </c>
      <c r="F2126">
        <v>5</v>
      </c>
      <c r="G2126">
        <v>1.228501228501228</v>
      </c>
      <c r="H2126">
        <v>0</v>
      </c>
      <c r="I2126">
        <v>0</v>
      </c>
      <c r="J2126">
        <v>1209</v>
      </c>
      <c r="K2126">
        <v>541</v>
      </c>
      <c r="L2126">
        <v>29</v>
      </c>
      <c r="M2126">
        <v>11</v>
      </c>
      <c r="N2126">
        <v>3</v>
      </c>
      <c r="O2126">
        <v>0</v>
      </c>
      <c r="P2126">
        <v>771531150</v>
      </c>
      <c r="Q2126">
        <v>3.854831989197113</v>
      </c>
    </row>
    <row r="2127" spans="1:17" x14ac:dyDescent="0.25">
      <c r="A2127" t="str">
        <f t="shared" ca="1" si="33"/>
        <v>SANTANDER;SAN GIL;ACTIVIDADES DE ATENCIÓN DE LA SALUD HUMANA Y DE ASISTENCIA SOCIAL</v>
      </c>
      <c r="B2127" t="str">
        <f ca="1">+IFERROR(_xlfn.XLOOKUP(C2127,DIVIPOLA!G:G,DIVIPOLA!F:F),C2127)</f>
        <v>SANTANDER</v>
      </c>
      <c r="C2127" t="s">
        <v>39</v>
      </c>
      <c r="D2127" t="s">
        <v>292</v>
      </c>
      <c r="E2127" t="s">
        <v>340</v>
      </c>
      <c r="F2127">
        <v>1</v>
      </c>
      <c r="G2127">
        <v>0.24570024570024571</v>
      </c>
      <c r="H2127">
        <v>0</v>
      </c>
      <c r="I2127">
        <v>0</v>
      </c>
      <c r="J2127">
        <v>23</v>
      </c>
      <c r="K2127">
        <v>24</v>
      </c>
      <c r="L2127">
        <v>3</v>
      </c>
      <c r="M2127">
        <v>5</v>
      </c>
      <c r="N2127">
        <v>0</v>
      </c>
      <c r="O2127">
        <v>2</v>
      </c>
      <c r="P2127">
        <v>24830000</v>
      </c>
      <c r="Q2127">
        <v>0.1240591235904919</v>
      </c>
    </row>
    <row r="2128" spans="1:17" x14ac:dyDescent="0.25">
      <c r="A2128" t="str">
        <f t="shared" ca="1" si="33"/>
        <v>SUCRE;SINCELEJO;ACTIVIDADES DE ATENCIÓN DE LA SALUD HUMANA Y DE ASISTENCIA SOCIAL</v>
      </c>
      <c r="B2128" t="str">
        <f ca="1">+IFERROR(_xlfn.XLOOKUP(C2128,DIVIPOLA!G:G,DIVIPOLA!F:F),C2128)</f>
        <v>SUCRE</v>
      </c>
      <c r="C2128" t="s">
        <v>40</v>
      </c>
      <c r="D2128" t="s">
        <v>300</v>
      </c>
      <c r="E2128" t="s">
        <v>340</v>
      </c>
      <c r="F2128">
        <v>4</v>
      </c>
      <c r="G2128">
        <v>14.285714285714279</v>
      </c>
      <c r="H2128">
        <v>0</v>
      </c>
      <c r="I2128">
        <v>0</v>
      </c>
      <c r="J2128">
        <v>299</v>
      </c>
      <c r="K2128">
        <v>359</v>
      </c>
      <c r="L2128">
        <v>42</v>
      </c>
      <c r="M2128">
        <v>29</v>
      </c>
      <c r="N2128">
        <v>12</v>
      </c>
      <c r="O2128">
        <v>5</v>
      </c>
      <c r="P2128">
        <v>329485000</v>
      </c>
      <c r="Q2128">
        <v>60.21566688346207</v>
      </c>
    </row>
    <row r="2129" spans="1:17" x14ac:dyDescent="0.25">
      <c r="A2129" t="str">
        <f t="shared" ca="1" si="33"/>
        <v>TOLIMA;IBAGUÉ;ACTIVIDADES DE ATENCIÓN DE LA SALUD HUMANA Y DE ASISTENCIA SOCIAL</v>
      </c>
      <c r="B2129" t="str">
        <f ca="1">+IFERROR(_xlfn.XLOOKUP(C2129,DIVIPOLA!G:G,DIVIPOLA!F:F),C2129)</f>
        <v>TOLIMA</v>
      </c>
      <c r="C2129" t="s">
        <v>41</v>
      </c>
      <c r="D2129" t="s">
        <v>304</v>
      </c>
      <c r="E2129" t="s">
        <v>340</v>
      </c>
      <c r="F2129">
        <v>10</v>
      </c>
      <c r="G2129">
        <v>6.4102564102564097</v>
      </c>
      <c r="H2129">
        <v>7</v>
      </c>
      <c r="I2129">
        <v>0</v>
      </c>
      <c r="J2129">
        <v>836</v>
      </c>
      <c r="K2129">
        <v>339</v>
      </c>
      <c r="L2129">
        <v>440</v>
      </c>
      <c r="M2129">
        <v>82</v>
      </c>
      <c r="N2129">
        <v>86</v>
      </c>
      <c r="O2129">
        <v>10</v>
      </c>
      <c r="P2129">
        <v>684112975</v>
      </c>
      <c r="Q2129">
        <v>16.354571159679129</v>
      </c>
    </row>
    <row r="2130" spans="1:17" x14ac:dyDescent="0.25">
      <c r="A2130" t="str">
        <f t="shared" ca="1" si="33"/>
        <v>TOLIMA;NATAGAIMA;ACTIVIDADES DE ATENCIÓN DE LA SALUD HUMANA Y DE ASISTENCIA SOCIAL</v>
      </c>
      <c r="B2130" t="str">
        <f ca="1">+IFERROR(_xlfn.XLOOKUP(C2130,DIVIPOLA!G:G,DIVIPOLA!F:F),C2130)</f>
        <v>TOLIMA</v>
      </c>
      <c r="C2130" t="s">
        <v>41</v>
      </c>
      <c r="D2130" t="s">
        <v>306</v>
      </c>
      <c r="E2130" t="s">
        <v>340</v>
      </c>
      <c r="F2130">
        <v>1</v>
      </c>
      <c r="G2130">
        <v>0.64102564102564097</v>
      </c>
      <c r="H2130">
        <v>0</v>
      </c>
      <c r="I2130">
        <v>0</v>
      </c>
      <c r="J2130">
        <v>1</v>
      </c>
      <c r="K2130">
        <v>0</v>
      </c>
      <c r="L2130">
        <v>2</v>
      </c>
      <c r="M2130">
        <v>0</v>
      </c>
      <c r="N2130">
        <v>0</v>
      </c>
      <c r="O2130">
        <v>0</v>
      </c>
      <c r="P2130">
        <v>910000</v>
      </c>
      <c r="Q2130">
        <v>2.1754681316061879E-2</v>
      </c>
    </row>
    <row r="2131" spans="1:17" x14ac:dyDescent="0.25">
      <c r="A2131" t="str">
        <f t="shared" ca="1" si="33"/>
        <v>VALLE_DEL_CAUCA;CARTAGO;ACTIVIDADES DE ATENCIÓN DE LA SALUD HUMANA Y DE ASISTENCIA SOCIAL</v>
      </c>
      <c r="B2131" t="str">
        <f ca="1">+IFERROR(_xlfn.XLOOKUP(C2131,DIVIPOLA!G:G,DIVIPOLA!F:F),C2131)</f>
        <v>VALLE_DEL_CAUCA</v>
      </c>
      <c r="C2131" t="s">
        <v>1190</v>
      </c>
      <c r="D2131" t="s">
        <v>316</v>
      </c>
      <c r="E2131" t="s">
        <v>340</v>
      </c>
      <c r="F2131">
        <v>1</v>
      </c>
      <c r="G2131">
        <v>0.13386880856760369</v>
      </c>
      <c r="H2131">
        <v>0</v>
      </c>
      <c r="I2131">
        <v>0</v>
      </c>
      <c r="J2131">
        <v>7</v>
      </c>
      <c r="K2131">
        <v>4</v>
      </c>
      <c r="L2131">
        <v>0</v>
      </c>
      <c r="M2131">
        <v>0</v>
      </c>
      <c r="N2131">
        <v>0</v>
      </c>
      <c r="O2131">
        <v>0</v>
      </c>
      <c r="P2131">
        <v>5229900</v>
      </c>
      <c r="Q2131">
        <v>1.151927620805528E-2</v>
      </c>
    </row>
    <row r="2132" spans="1:17" x14ac:dyDescent="0.25">
      <c r="A2132" t="str">
        <f t="shared" ca="1" si="33"/>
        <v>VALLE_DEL_CAUCA;PALMIRA;ACTIVIDADES DE ATENCIÓN DE LA SALUD HUMANA Y DE ASISTENCIA SOCIAL</v>
      </c>
      <c r="B2132" t="str">
        <f ca="1">+IFERROR(_xlfn.XLOOKUP(C2132,DIVIPOLA!G:G,DIVIPOLA!F:F),C2132)</f>
        <v>VALLE_DEL_CAUCA</v>
      </c>
      <c r="C2132" t="s">
        <v>1190</v>
      </c>
      <c r="D2132" t="s">
        <v>324</v>
      </c>
      <c r="E2132" t="s">
        <v>340</v>
      </c>
      <c r="F2132">
        <v>2</v>
      </c>
      <c r="G2132">
        <v>0.2677376171352075</v>
      </c>
      <c r="H2132">
        <v>0</v>
      </c>
      <c r="I2132">
        <v>0</v>
      </c>
      <c r="J2132">
        <v>1</v>
      </c>
      <c r="K2132">
        <v>6</v>
      </c>
      <c r="L2132">
        <v>0</v>
      </c>
      <c r="M2132">
        <v>7</v>
      </c>
      <c r="N2132">
        <v>0</v>
      </c>
      <c r="O2132">
        <v>0</v>
      </c>
      <c r="P2132">
        <v>6412900</v>
      </c>
      <c r="Q2132">
        <v>1.4124929041595E-2</v>
      </c>
    </row>
    <row r="2133" spans="1:17" x14ac:dyDescent="0.25">
      <c r="A2133" t="str">
        <f t="shared" ca="1" si="33"/>
        <v>VALLE_DEL_CAUCA;CALI;ACTIVIDADES DE ATENCIÓN DE LA SALUD HUMANA Y DE ASISTENCIA SOCIAL</v>
      </c>
      <c r="B2133" t="str">
        <f ca="1">+IFERROR(_xlfn.XLOOKUP(C2133,DIVIPOLA!G:G,DIVIPOLA!F:F),C2133)</f>
        <v>VALLE_DEL_CAUCA</v>
      </c>
      <c r="C2133" t="s">
        <v>1190</v>
      </c>
      <c r="D2133" t="s">
        <v>1083</v>
      </c>
      <c r="E2133" t="s">
        <v>340</v>
      </c>
      <c r="F2133">
        <v>23</v>
      </c>
      <c r="G2133">
        <v>3.0789825970548859</v>
      </c>
      <c r="H2133">
        <v>0</v>
      </c>
      <c r="I2133">
        <v>0</v>
      </c>
      <c r="J2133">
        <v>1859</v>
      </c>
      <c r="K2133">
        <v>748</v>
      </c>
      <c r="L2133">
        <v>541</v>
      </c>
      <c r="M2133">
        <v>126</v>
      </c>
      <c r="N2133">
        <v>58</v>
      </c>
      <c r="O2133">
        <v>18</v>
      </c>
      <c r="P2133">
        <v>1339455000</v>
      </c>
      <c r="Q2133">
        <v>2.9502575791622569</v>
      </c>
    </row>
    <row r="2134" spans="1:17" x14ac:dyDescent="0.25">
      <c r="A2134" t="str">
        <f t="shared" ca="1" si="33"/>
        <v>VALLE_DEL_CAUCA;YUMBO;ACTIVIDADES DE ATENCIÓN DE LA SALUD HUMANA Y DE ASISTENCIA SOCIAL</v>
      </c>
      <c r="B2134" t="str">
        <f ca="1">+IFERROR(_xlfn.XLOOKUP(C2134,DIVIPOLA!G:G,DIVIPOLA!F:F),C2134)</f>
        <v>VALLE_DEL_CAUCA</v>
      </c>
      <c r="C2134" t="s">
        <v>1190</v>
      </c>
      <c r="D2134" t="s">
        <v>329</v>
      </c>
      <c r="E2134" t="s">
        <v>340</v>
      </c>
      <c r="F2134">
        <v>1</v>
      </c>
      <c r="G2134">
        <v>0.13386880856760369</v>
      </c>
      <c r="H2134">
        <v>0</v>
      </c>
      <c r="I2134">
        <v>0</v>
      </c>
      <c r="J2134">
        <v>0</v>
      </c>
      <c r="K2134">
        <v>17</v>
      </c>
      <c r="L2134">
        <v>5</v>
      </c>
      <c r="M2134">
        <v>0</v>
      </c>
      <c r="N2134">
        <v>0</v>
      </c>
      <c r="O2134">
        <v>0</v>
      </c>
      <c r="P2134">
        <v>10140000</v>
      </c>
      <c r="Q2134">
        <v>2.2334167144626191E-2</v>
      </c>
    </row>
    <row r="2135" spans="1:17" x14ac:dyDescent="0.25">
      <c r="A2135" t="str">
        <f t="shared" ca="1" si="33"/>
        <v>ANTIOQUIA;ENVIGADO;ACTIVIDADES DE LOS HOGARES INDIVIDUALES EN CALIDAD DE EMPLEADORES; ACTIVIDADES NO DIFERENCIADAS DE LOS HOGARES INDIVIDUALES COMO PRODUCTORES DE BIENES Y SERVICIOS PARA USO PROPIO</v>
      </c>
      <c r="B2135" t="str">
        <f ca="1">+IFERROR(_xlfn.XLOOKUP(C2135,DIVIPOLA!G:G,DIVIPOLA!F:F),C2135)</f>
        <v>ANTIOQUIA</v>
      </c>
      <c r="C2135" t="s">
        <v>17</v>
      </c>
      <c r="D2135" t="s">
        <v>66</v>
      </c>
      <c r="E2135" t="s">
        <v>341</v>
      </c>
      <c r="F2135">
        <v>3</v>
      </c>
      <c r="G2135">
        <v>0.15797788309636651</v>
      </c>
      <c r="H2135">
        <v>0</v>
      </c>
      <c r="I2135">
        <v>0</v>
      </c>
      <c r="J2135">
        <v>0</v>
      </c>
      <c r="K2135">
        <v>0</v>
      </c>
      <c r="L2135">
        <v>9</v>
      </c>
      <c r="M2135">
        <v>4</v>
      </c>
      <c r="N2135">
        <v>0</v>
      </c>
      <c r="O2135">
        <v>0</v>
      </c>
      <c r="P2135">
        <v>4023500</v>
      </c>
      <c r="Q2135">
        <v>5.2460164323371132E-3</v>
      </c>
    </row>
    <row r="2136" spans="1:17" x14ac:dyDescent="0.25">
      <c r="A2136" t="str">
        <f t="shared" ca="1" si="33"/>
        <v>ANTIOQUIA;ITAGÜÍ;ACTIVIDADES DE LOS HOGARES INDIVIDUALES EN CALIDAD DE EMPLEADORES; ACTIVIDADES NO DIFERENCIADAS DE LOS HOGARES INDIVIDUALES COMO PRODUCTORES DE BIENES Y SERVICIOS PARA USO PROPIO</v>
      </c>
      <c r="B2136" t="str">
        <f ca="1">+IFERROR(_xlfn.XLOOKUP(C2136,DIVIPOLA!G:G,DIVIPOLA!F:F),C2136)</f>
        <v>ANTIOQUIA</v>
      </c>
      <c r="C2136" t="s">
        <v>17</v>
      </c>
      <c r="D2136" t="s">
        <v>72</v>
      </c>
      <c r="E2136" t="s">
        <v>341</v>
      </c>
      <c r="F2136">
        <v>1</v>
      </c>
      <c r="G2136">
        <v>5.2659294365455502E-2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1</v>
      </c>
      <c r="N2136">
        <v>0</v>
      </c>
      <c r="O2136">
        <v>0</v>
      </c>
      <c r="P2136">
        <v>390000</v>
      </c>
      <c r="Q2136">
        <v>5.0849916953186883E-4</v>
      </c>
    </row>
    <row r="2137" spans="1:17" x14ac:dyDescent="0.25">
      <c r="A2137" t="str">
        <f t="shared" ca="1" si="33"/>
        <v>ANTIOQUIA;LA ESTRELLA;ACTIVIDADES DE LOS HOGARES INDIVIDUALES EN CALIDAD DE EMPLEADORES; ACTIVIDADES NO DIFERENCIADAS DE LOS HOGARES INDIVIDUALES COMO PRODUCTORES DE BIENES Y SERVICIOS PARA USO PROPIO</v>
      </c>
      <c r="B2137" t="str">
        <f ca="1">+IFERROR(_xlfn.XLOOKUP(C2137,DIVIPOLA!G:G,DIVIPOLA!F:F),C2137)</f>
        <v>ANTIOQUIA</v>
      </c>
      <c r="C2137" t="s">
        <v>17</v>
      </c>
      <c r="D2137" t="s">
        <v>77</v>
      </c>
      <c r="E2137" t="s">
        <v>341</v>
      </c>
      <c r="F2137">
        <v>1</v>
      </c>
      <c r="G2137">
        <v>5.2659294365455502E-2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7</v>
      </c>
      <c r="N2137">
        <v>0</v>
      </c>
      <c r="O2137">
        <v>0</v>
      </c>
      <c r="P2137">
        <v>2804100</v>
      </c>
      <c r="Q2137">
        <v>3.656109028934137E-3</v>
      </c>
    </row>
    <row r="2138" spans="1:17" x14ac:dyDescent="0.25">
      <c r="A2138" t="str">
        <f t="shared" ca="1" si="33"/>
        <v>ANTIOQUIA;MEDELLÍN;ACTIVIDADES DE LOS HOGARES INDIVIDUALES EN CALIDAD DE EMPLEADORES; ACTIVIDADES NO DIFERENCIADAS DE LOS HOGARES INDIVIDUALES COMO PRODUCTORES DE BIENES Y SERVICIOS PARA USO PROPIO</v>
      </c>
      <c r="B2138" t="str">
        <f ca="1">+IFERROR(_xlfn.XLOOKUP(C2138,DIVIPOLA!G:G,DIVIPOLA!F:F),C2138)</f>
        <v>ANTIOQUIA</v>
      </c>
      <c r="C2138" t="s">
        <v>17</v>
      </c>
      <c r="D2138" t="s">
        <v>81</v>
      </c>
      <c r="E2138" t="s">
        <v>341</v>
      </c>
      <c r="F2138">
        <v>2</v>
      </c>
      <c r="G2138">
        <v>0.105318588730911</v>
      </c>
      <c r="H2138">
        <v>0</v>
      </c>
      <c r="I2138">
        <v>0</v>
      </c>
      <c r="J2138">
        <v>0</v>
      </c>
      <c r="K2138">
        <v>0</v>
      </c>
      <c r="L2138">
        <v>6</v>
      </c>
      <c r="M2138">
        <v>0</v>
      </c>
      <c r="N2138">
        <v>0</v>
      </c>
      <c r="O2138">
        <v>0</v>
      </c>
      <c r="P2138">
        <v>1560000</v>
      </c>
      <c r="Q2138">
        <v>2.0339966781274749E-3</v>
      </c>
    </row>
    <row r="2139" spans="1:17" x14ac:dyDescent="0.25">
      <c r="A2139" t="str">
        <f t="shared" ca="1" si="33"/>
        <v>ANTIOQUIA;RIONEGRO;ACTIVIDADES DE LOS HOGARES INDIVIDUALES EN CALIDAD DE EMPLEADORES; ACTIVIDADES NO DIFERENCIADAS DE LOS HOGARES INDIVIDUALES COMO PRODUCTORES DE BIENES Y SERVICIOS PARA USO PROPIO</v>
      </c>
      <c r="B2139" t="str">
        <f ca="1">+IFERROR(_xlfn.XLOOKUP(C2139,DIVIPOLA!G:G,DIVIPOLA!F:F),C2139)</f>
        <v>ANTIOQUIA</v>
      </c>
      <c r="C2139" t="s">
        <v>17</v>
      </c>
      <c r="D2139" t="s">
        <v>87</v>
      </c>
      <c r="E2139" t="s">
        <v>341</v>
      </c>
      <c r="F2139">
        <v>1</v>
      </c>
      <c r="G2139">
        <v>5.2659294365455502E-2</v>
      </c>
      <c r="H2139">
        <v>0</v>
      </c>
      <c r="I2139">
        <v>0</v>
      </c>
      <c r="J2139">
        <v>0</v>
      </c>
      <c r="K2139">
        <v>0</v>
      </c>
      <c r="L2139">
        <v>5</v>
      </c>
      <c r="M2139">
        <v>0</v>
      </c>
      <c r="N2139">
        <v>0</v>
      </c>
      <c r="O2139">
        <v>0</v>
      </c>
      <c r="P2139">
        <v>1349400</v>
      </c>
      <c r="Q2139">
        <v>1.759407126580266E-3</v>
      </c>
    </row>
    <row r="2140" spans="1:17" x14ac:dyDescent="0.25">
      <c r="A2140" t="str">
        <f t="shared" ca="1" si="33"/>
        <v>BOGOTÁ;BOGOTÁ, D.C.;ACTIVIDADES DE LOS HOGARES INDIVIDUALES EN CALIDAD DE EMPLEADORES; ACTIVIDADES NO DIFERENCIADAS DE LOS HOGARES INDIVIDUALES COMO PRODUCTORES DE BIENES Y SERVICIOS PARA USO PROPIO</v>
      </c>
      <c r="B2140" t="str">
        <f ca="1">+IFERROR(_xlfn.XLOOKUP(C2140,DIVIPOLA!G:G,DIVIPOLA!F:F),C2140)</f>
        <v>BOGOTÁ</v>
      </c>
      <c r="C2140" t="s">
        <v>1146</v>
      </c>
      <c r="D2140" t="s">
        <v>20</v>
      </c>
      <c r="E2140" t="s">
        <v>341</v>
      </c>
      <c r="F2140">
        <v>3</v>
      </c>
      <c r="G2140">
        <v>0.109449106165633</v>
      </c>
      <c r="H2140">
        <v>0</v>
      </c>
      <c r="I2140">
        <v>0</v>
      </c>
      <c r="J2140">
        <v>0</v>
      </c>
      <c r="K2140">
        <v>1</v>
      </c>
      <c r="L2140">
        <v>2</v>
      </c>
      <c r="M2140">
        <v>3</v>
      </c>
      <c r="N2140">
        <v>2</v>
      </c>
      <c r="O2140">
        <v>3</v>
      </c>
      <c r="P2140">
        <v>3649100</v>
      </c>
      <c r="Q2140">
        <v>1.751149784314509E-3</v>
      </c>
    </row>
    <row r="2141" spans="1:17" x14ac:dyDescent="0.25">
      <c r="A2141" t="str">
        <f t="shared" ca="1" si="33"/>
        <v>VALLE_DEL_CAUCA;JAMUNDÍ;ACTIVIDADES DE LOS HOGARES INDIVIDUALES EN CALIDAD DE EMPLEADORES; ACTIVIDADES NO DIFERENCIADAS DE LOS HOGARES INDIVIDUALES COMO PRODUCTORES DE BIENES Y SERVICIOS PARA USO PROPIO</v>
      </c>
      <c r="B2141" t="str">
        <f ca="1">+IFERROR(_xlfn.XLOOKUP(C2141,DIVIPOLA!G:G,DIVIPOLA!F:F),C2141)</f>
        <v>VALLE_DEL_CAUCA</v>
      </c>
      <c r="C2141" t="s">
        <v>1190</v>
      </c>
      <c r="D2141" t="s">
        <v>321</v>
      </c>
      <c r="E2141" t="s">
        <v>341</v>
      </c>
      <c r="F2141">
        <v>1</v>
      </c>
      <c r="G2141">
        <v>0.13386880856760369</v>
      </c>
      <c r="H2141">
        <v>0</v>
      </c>
      <c r="I2141">
        <v>0</v>
      </c>
      <c r="J2141">
        <v>0</v>
      </c>
      <c r="K2141">
        <v>0</v>
      </c>
      <c r="L2141">
        <v>1</v>
      </c>
      <c r="M2141">
        <v>0</v>
      </c>
      <c r="N2141">
        <v>0</v>
      </c>
      <c r="O2141">
        <v>0</v>
      </c>
      <c r="P2141">
        <v>260000</v>
      </c>
      <c r="Q2141">
        <v>5.7267095242631268E-4</v>
      </c>
    </row>
    <row r="2142" spans="1:17" x14ac:dyDescent="0.25">
      <c r="A2142" t="str">
        <f t="shared" ca="1" si="33"/>
        <v>VALLE_DEL_CAUCA;CALI;ACTIVIDADES DE LOS HOGARES INDIVIDUALES EN CALIDAD DE EMPLEADORES; ACTIVIDADES NO DIFERENCIADAS DE LOS HOGARES INDIVIDUALES COMO PRODUCTORES DE BIENES Y SERVICIOS PARA USO PROPIO</v>
      </c>
      <c r="B2142" t="str">
        <f ca="1">+IFERROR(_xlfn.XLOOKUP(C2142,DIVIPOLA!G:G,DIVIPOLA!F:F),C2142)</f>
        <v>VALLE_DEL_CAUCA</v>
      </c>
      <c r="C2142" t="s">
        <v>1190</v>
      </c>
      <c r="D2142" t="s">
        <v>1083</v>
      </c>
      <c r="E2142" t="s">
        <v>341</v>
      </c>
      <c r="F2142">
        <v>1</v>
      </c>
      <c r="G2142">
        <v>0.13386880856760369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3</v>
      </c>
      <c r="O2142">
        <v>0</v>
      </c>
      <c r="P2142">
        <v>585000</v>
      </c>
      <c r="Q2142">
        <v>1.2885096429592041E-3</v>
      </c>
    </row>
    <row r="2143" spans="1:17" x14ac:dyDescent="0.25">
      <c r="A2143" t="str">
        <f t="shared" ca="1" si="33"/>
        <v>ANTIOQUIA;BELLO;ACTIVIDADES DE SERVICIOS ADMINISTRATIVOS Y DE APOYO</v>
      </c>
      <c r="B2143" t="str">
        <f ca="1">+IFERROR(_xlfn.XLOOKUP(C2143,DIVIPOLA!G:G,DIVIPOLA!F:F),C2143)</f>
        <v>ANTIOQUIA</v>
      </c>
      <c r="C2143" t="s">
        <v>17</v>
      </c>
      <c r="D2143" t="s">
        <v>52</v>
      </c>
      <c r="E2143" t="s">
        <v>342</v>
      </c>
      <c r="F2143">
        <v>1</v>
      </c>
      <c r="G2143">
        <v>5.2659294365455502E-2</v>
      </c>
      <c r="H2143">
        <v>0</v>
      </c>
      <c r="I2143">
        <v>0</v>
      </c>
      <c r="J2143">
        <v>0</v>
      </c>
      <c r="K2143">
        <v>0</v>
      </c>
      <c r="L2143">
        <v>7</v>
      </c>
      <c r="M2143">
        <v>0</v>
      </c>
      <c r="N2143">
        <v>0</v>
      </c>
      <c r="O2143">
        <v>0</v>
      </c>
      <c r="P2143">
        <v>1869400</v>
      </c>
      <c r="Q2143">
        <v>2.4374060192894251E-3</v>
      </c>
    </row>
    <row r="2144" spans="1:17" x14ac:dyDescent="0.25">
      <c r="A2144" t="str">
        <f t="shared" ca="1" si="33"/>
        <v>ANTIOQUIA;COPACABANA;ACTIVIDADES DE SERVICIOS ADMINISTRATIVOS Y DE APOYO</v>
      </c>
      <c r="B2144" t="str">
        <f ca="1">+IFERROR(_xlfn.XLOOKUP(C2144,DIVIPOLA!G:G,DIVIPOLA!F:F),C2144)</f>
        <v>ANTIOQUIA</v>
      </c>
      <c r="C2144" t="s">
        <v>17</v>
      </c>
      <c r="D2144" t="s">
        <v>58</v>
      </c>
      <c r="E2144" t="s">
        <v>342</v>
      </c>
      <c r="F2144">
        <v>1</v>
      </c>
      <c r="G2144">
        <v>5.2659294365455502E-2</v>
      </c>
      <c r="H2144">
        <v>0</v>
      </c>
      <c r="I2144">
        <v>0</v>
      </c>
      <c r="J2144">
        <v>7</v>
      </c>
      <c r="K2144">
        <v>0</v>
      </c>
      <c r="L2144">
        <v>3</v>
      </c>
      <c r="M2144">
        <v>0</v>
      </c>
      <c r="N2144">
        <v>2</v>
      </c>
      <c r="O2144">
        <v>0</v>
      </c>
      <c r="P2144">
        <v>3900000</v>
      </c>
      <c r="Q2144">
        <v>5.0849916953186877E-3</v>
      </c>
    </row>
    <row r="2145" spans="1:17" x14ac:dyDescent="0.25">
      <c r="A2145" t="str">
        <f t="shared" ca="1" si="33"/>
        <v>ANTIOQUIA;ENVIGADO;ACTIVIDADES DE SERVICIOS ADMINISTRATIVOS Y DE APOYO</v>
      </c>
      <c r="B2145" t="str">
        <f ca="1">+IFERROR(_xlfn.XLOOKUP(C2145,DIVIPOLA!G:G,DIVIPOLA!F:F),C2145)</f>
        <v>ANTIOQUIA</v>
      </c>
      <c r="C2145" t="s">
        <v>17</v>
      </c>
      <c r="D2145" t="s">
        <v>66</v>
      </c>
      <c r="E2145" t="s">
        <v>342</v>
      </c>
      <c r="F2145">
        <v>11</v>
      </c>
      <c r="G2145">
        <v>0.57925223802001058</v>
      </c>
      <c r="H2145">
        <v>2</v>
      </c>
      <c r="I2145">
        <v>4</v>
      </c>
      <c r="J2145">
        <v>2284</v>
      </c>
      <c r="K2145">
        <v>977</v>
      </c>
      <c r="L2145">
        <v>462</v>
      </c>
      <c r="M2145">
        <v>105</v>
      </c>
      <c r="N2145">
        <v>350</v>
      </c>
      <c r="O2145">
        <v>120</v>
      </c>
      <c r="P2145">
        <v>1713292425</v>
      </c>
      <c r="Q2145">
        <v>2.2338660904557481</v>
      </c>
    </row>
    <row r="2146" spans="1:17" x14ac:dyDescent="0.25">
      <c r="A2146" t="str">
        <f t="shared" ca="1" si="33"/>
        <v>ANTIOQUIA;ITAGÜÍ;ACTIVIDADES DE SERVICIOS ADMINISTRATIVOS Y DE APOYO</v>
      </c>
      <c r="B2146" t="str">
        <f ca="1">+IFERROR(_xlfn.XLOOKUP(C2146,DIVIPOLA!G:G,DIVIPOLA!F:F),C2146)</f>
        <v>ANTIOQUIA</v>
      </c>
      <c r="C2146" t="s">
        <v>17</v>
      </c>
      <c r="D2146" t="s">
        <v>72</v>
      </c>
      <c r="E2146" t="s">
        <v>342</v>
      </c>
      <c r="F2146">
        <v>12</v>
      </c>
      <c r="G2146">
        <v>0.63191153238546605</v>
      </c>
      <c r="H2146">
        <v>0</v>
      </c>
      <c r="I2146">
        <v>0</v>
      </c>
      <c r="J2146">
        <v>459</v>
      </c>
      <c r="K2146">
        <v>197</v>
      </c>
      <c r="L2146">
        <v>279</v>
      </c>
      <c r="M2146">
        <v>103</v>
      </c>
      <c r="N2146">
        <v>164</v>
      </c>
      <c r="O2146">
        <v>72</v>
      </c>
      <c r="P2146">
        <v>454337975</v>
      </c>
      <c r="Q2146">
        <v>0.59238585378023323</v>
      </c>
    </row>
    <row r="2147" spans="1:17" x14ac:dyDescent="0.25">
      <c r="A2147" t="str">
        <f t="shared" ca="1" si="33"/>
        <v>ANTIOQUIA;JERICÓ;ACTIVIDADES DE SERVICIOS ADMINISTRATIVOS Y DE APOYO</v>
      </c>
      <c r="B2147" t="str">
        <f ca="1">+IFERROR(_xlfn.XLOOKUP(C2147,DIVIPOLA!G:G,DIVIPOLA!F:F),C2147)</f>
        <v>ANTIOQUIA</v>
      </c>
      <c r="C2147" t="s">
        <v>17</v>
      </c>
      <c r="D2147" t="s">
        <v>75</v>
      </c>
      <c r="E2147" t="s">
        <v>342</v>
      </c>
      <c r="F2147">
        <v>1</v>
      </c>
      <c r="G2147">
        <v>5.2659294365455502E-2</v>
      </c>
      <c r="H2147">
        <v>0</v>
      </c>
      <c r="I2147">
        <v>0</v>
      </c>
      <c r="J2147">
        <v>1</v>
      </c>
      <c r="K2147">
        <v>1</v>
      </c>
      <c r="L2147">
        <v>9</v>
      </c>
      <c r="M2147">
        <v>14</v>
      </c>
      <c r="N2147">
        <v>155</v>
      </c>
      <c r="O2147">
        <v>17</v>
      </c>
      <c r="P2147">
        <v>45596200</v>
      </c>
      <c r="Q2147">
        <v>5.9450332907202551E-2</v>
      </c>
    </row>
    <row r="2148" spans="1:17" x14ac:dyDescent="0.25">
      <c r="A2148" t="str">
        <f t="shared" ca="1" si="33"/>
        <v>ANTIOQUIA;LA CEJA;ACTIVIDADES DE SERVICIOS ADMINISTRATIVOS Y DE APOYO</v>
      </c>
      <c r="B2148" t="str">
        <f ca="1">+IFERROR(_xlfn.XLOOKUP(C2148,DIVIPOLA!G:G,DIVIPOLA!F:F),C2148)</f>
        <v>ANTIOQUIA</v>
      </c>
      <c r="C2148" t="s">
        <v>17</v>
      </c>
      <c r="D2148" t="s">
        <v>76</v>
      </c>
      <c r="E2148" t="s">
        <v>342</v>
      </c>
      <c r="F2148">
        <v>1</v>
      </c>
      <c r="G2148">
        <v>5.2659294365455502E-2</v>
      </c>
      <c r="H2148">
        <v>1</v>
      </c>
      <c r="I2148">
        <v>17</v>
      </c>
      <c r="J2148">
        <v>636</v>
      </c>
      <c r="K2148">
        <v>394</v>
      </c>
      <c r="L2148">
        <v>145</v>
      </c>
      <c r="M2148">
        <v>37</v>
      </c>
      <c r="N2148">
        <v>7</v>
      </c>
      <c r="O2148">
        <v>5</v>
      </c>
      <c r="P2148">
        <v>524003675</v>
      </c>
      <c r="Q2148">
        <v>0.68321906043371095</v>
      </c>
    </row>
    <row r="2149" spans="1:17" x14ac:dyDescent="0.25">
      <c r="A2149" t="str">
        <f t="shared" ca="1" si="33"/>
        <v>ANTIOQUIA;LA ESTRELLA;ACTIVIDADES DE SERVICIOS ADMINISTRATIVOS Y DE APOYO</v>
      </c>
      <c r="B2149" t="str">
        <f ca="1">+IFERROR(_xlfn.XLOOKUP(C2149,DIVIPOLA!G:G,DIVIPOLA!F:F),C2149)</f>
        <v>ANTIOQUIA</v>
      </c>
      <c r="C2149" t="s">
        <v>17</v>
      </c>
      <c r="D2149" t="s">
        <v>77</v>
      </c>
      <c r="E2149" t="s">
        <v>342</v>
      </c>
      <c r="F2149">
        <v>2</v>
      </c>
      <c r="G2149">
        <v>0.105318588730911</v>
      </c>
      <c r="H2149">
        <v>0</v>
      </c>
      <c r="I2149">
        <v>0</v>
      </c>
      <c r="J2149">
        <v>1</v>
      </c>
      <c r="K2149">
        <v>3</v>
      </c>
      <c r="L2149">
        <v>11</v>
      </c>
      <c r="M2149">
        <v>5</v>
      </c>
      <c r="N2149">
        <v>0</v>
      </c>
      <c r="O2149">
        <v>1</v>
      </c>
      <c r="P2149">
        <v>7085000</v>
      </c>
      <c r="Q2149">
        <v>9.2377349131622828E-3</v>
      </c>
    </row>
    <row r="2150" spans="1:17" x14ac:dyDescent="0.25">
      <c r="A2150" t="str">
        <f t="shared" ca="1" si="33"/>
        <v>ANTIOQUIA;MEDELLÍN;ACTIVIDADES DE SERVICIOS ADMINISTRATIVOS Y DE APOYO</v>
      </c>
      <c r="B2150" t="str">
        <f ca="1">+IFERROR(_xlfn.XLOOKUP(C2150,DIVIPOLA!G:G,DIVIPOLA!F:F),C2150)</f>
        <v>ANTIOQUIA</v>
      </c>
      <c r="C2150" t="s">
        <v>17</v>
      </c>
      <c r="D2150" t="s">
        <v>81</v>
      </c>
      <c r="E2150" t="s">
        <v>342</v>
      </c>
      <c r="F2150">
        <v>115</v>
      </c>
      <c r="G2150">
        <v>6.0558188520273832</v>
      </c>
      <c r="H2150">
        <v>96</v>
      </c>
      <c r="I2150">
        <v>38</v>
      </c>
      <c r="J2150">
        <v>22802</v>
      </c>
      <c r="K2150">
        <v>11100</v>
      </c>
      <c r="L2150">
        <v>7717</v>
      </c>
      <c r="M2150">
        <v>1646</v>
      </c>
      <c r="N2150">
        <v>6500</v>
      </c>
      <c r="O2150">
        <v>982</v>
      </c>
      <c r="P2150">
        <v>19297735925</v>
      </c>
      <c r="Q2150">
        <v>25.161237671045669</v>
      </c>
    </row>
    <row r="2151" spans="1:17" x14ac:dyDescent="0.25">
      <c r="A2151" t="str">
        <f t="shared" ca="1" si="33"/>
        <v>ANTIOQUIA;PEÑOL;ACTIVIDADES DE SERVICIOS ADMINISTRATIVOS Y DE APOYO</v>
      </c>
      <c r="B2151" t="str">
        <f ca="1">+IFERROR(_xlfn.XLOOKUP(C2151,DIVIPOLA!G:G,DIVIPOLA!F:F),C2151)</f>
        <v>ANTIOQUIA</v>
      </c>
      <c r="C2151" t="s">
        <v>17</v>
      </c>
      <c r="D2151" t="s">
        <v>83</v>
      </c>
      <c r="E2151" t="s">
        <v>342</v>
      </c>
      <c r="F2151">
        <v>1</v>
      </c>
      <c r="G2151">
        <v>5.2659294365455502E-2</v>
      </c>
      <c r="H2151">
        <v>0</v>
      </c>
      <c r="I2151">
        <v>0</v>
      </c>
      <c r="J2151">
        <v>0</v>
      </c>
      <c r="K2151">
        <v>0</v>
      </c>
      <c r="L2151">
        <v>1</v>
      </c>
      <c r="M2151">
        <v>0</v>
      </c>
      <c r="N2151">
        <v>1</v>
      </c>
      <c r="O2151">
        <v>1</v>
      </c>
      <c r="P2151">
        <v>780000</v>
      </c>
      <c r="Q2151">
        <v>1.0169983390637381E-3</v>
      </c>
    </row>
    <row r="2152" spans="1:17" x14ac:dyDescent="0.25">
      <c r="A2152" t="str">
        <f t="shared" ca="1" si="33"/>
        <v>ANTIOQUIA;RIONEGRO;ACTIVIDADES DE SERVICIOS ADMINISTRATIVOS Y DE APOYO</v>
      </c>
      <c r="B2152" t="str">
        <f ca="1">+IFERROR(_xlfn.XLOOKUP(C2152,DIVIPOLA!G:G,DIVIPOLA!F:F),C2152)</f>
        <v>ANTIOQUIA</v>
      </c>
      <c r="C2152" t="s">
        <v>17</v>
      </c>
      <c r="D2152" t="s">
        <v>87</v>
      </c>
      <c r="E2152" t="s">
        <v>342</v>
      </c>
      <c r="F2152">
        <v>1</v>
      </c>
      <c r="G2152">
        <v>5.2659294365455502E-2</v>
      </c>
      <c r="H2152">
        <v>0</v>
      </c>
      <c r="I2152">
        <v>0</v>
      </c>
      <c r="J2152">
        <v>10</v>
      </c>
      <c r="K2152">
        <v>7</v>
      </c>
      <c r="L2152">
        <v>4</v>
      </c>
      <c r="M2152">
        <v>0</v>
      </c>
      <c r="N2152">
        <v>0</v>
      </c>
      <c r="O2152">
        <v>2</v>
      </c>
      <c r="P2152">
        <v>9230000</v>
      </c>
      <c r="Q2152">
        <v>1.203448034558756E-2</v>
      </c>
    </row>
    <row r="2153" spans="1:17" x14ac:dyDescent="0.25">
      <c r="A2153" t="str">
        <f t="shared" ca="1" si="33"/>
        <v>ANTIOQUIA;SAN PEDRO DE LOS MILAGROS;ACTIVIDADES DE SERVICIOS ADMINISTRATIVOS Y DE APOYO</v>
      </c>
      <c r="B2153" t="str">
        <f ca="1">+IFERROR(_xlfn.XLOOKUP(C2153,DIVIPOLA!G:G,DIVIPOLA!F:F),C2153)</f>
        <v>ANTIOQUIA</v>
      </c>
      <c r="C2153" t="s">
        <v>17</v>
      </c>
      <c r="D2153" t="s">
        <v>94</v>
      </c>
      <c r="E2153" t="s">
        <v>342</v>
      </c>
      <c r="F2153">
        <v>1</v>
      </c>
      <c r="G2153">
        <v>5.2659294365455502E-2</v>
      </c>
      <c r="H2153">
        <v>0</v>
      </c>
      <c r="I2153">
        <v>0</v>
      </c>
      <c r="J2153">
        <v>5</v>
      </c>
      <c r="K2153">
        <v>5</v>
      </c>
      <c r="L2153">
        <v>72</v>
      </c>
      <c r="M2153">
        <v>4</v>
      </c>
      <c r="N2153">
        <v>11</v>
      </c>
      <c r="O2153">
        <v>2</v>
      </c>
      <c r="P2153">
        <v>27625000</v>
      </c>
      <c r="Q2153">
        <v>3.601869117517404E-2</v>
      </c>
    </row>
    <row r="2154" spans="1:17" x14ac:dyDescent="0.25">
      <c r="A2154" t="str">
        <f t="shared" ca="1" si="33"/>
        <v>ANTIOQUIA;SANTA ROSA DE OSOS;ACTIVIDADES DE SERVICIOS ADMINISTRATIVOS Y DE APOYO</v>
      </c>
      <c r="B2154" t="str">
        <f ca="1">+IFERROR(_xlfn.XLOOKUP(C2154,DIVIPOLA!G:G,DIVIPOLA!F:F),C2154)</f>
        <v>ANTIOQUIA</v>
      </c>
      <c r="C2154" t="s">
        <v>17</v>
      </c>
      <c r="D2154" t="s">
        <v>98</v>
      </c>
      <c r="E2154" t="s">
        <v>342</v>
      </c>
      <c r="F2154">
        <v>1</v>
      </c>
      <c r="G2154">
        <v>5.2659294365455502E-2</v>
      </c>
      <c r="H2154">
        <v>0</v>
      </c>
      <c r="I2154">
        <v>0</v>
      </c>
      <c r="J2154">
        <v>2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854100</v>
      </c>
      <c r="Q2154">
        <v>1.113613181274793E-3</v>
      </c>
    </row>
    <row r="2155" spans="1:17" x14ac:dyDescent="0.25">
      <c r="A2155" t="str">
        <f t="shared" ca="1" si="33"/>
        <v>ANTIOQUIA;VENECIA;ACTIVIDADES DE SERVICIOS ADMINISTRATIVOS Y DE APOYO</v>
      </c>
      <c r="B2155" t="str">
        <f ca="1">+IFERROR(_xlfn.XLOOKUP(C2155,DIVIPOLA!G:G,DIVIPOLA!F:F),C2155)</f>
        <v>ANTIOQUIA</v>
      </c>
      <c r="C2155" t="s">
        <v>17</v>
      </c>
      <c r="D2155" t="s">
        <v>102</v>
      </c>
      <c r="E2155" t="s">
        <v>342</v>
      </c>
      <c r="F2155">
        <v>1</v>
      </c>
      <c r="G2155">
        <v>5.2659294365455502E-2</v>
      </c>
      <c r="H2155">
        <v>0</v>
      </c>
      <c r="I2155">
        <v>0</v>
      </c>
      <c r="J2155">
        <v>4</v>
      </c>
      <c r="K2155">
        <v>0</v>
      </c>
      <c r="L2155">
        <v>2</v>
      </c>
      <c r="M2155">
        <v>0</v>
      </c>
      <c r="N2155">
        <v>0</v>
      </c>
      <c r="O2155">
        <v>0</v>
      </c>
      <c r="P2155">
        <v>2154100</v>
      </c>
      <c r="Q2155">
        <v>2.8086104130476889E-3</v>
      </c>
    </row>
    <row r="2156" spans="1:17" x14ac:dyDescent="0.25">
      <c r="A2156" t="str">
        <f t="shared" ca="1" si="33"/>
        <v>ANTIOQUIA;YARUMAL;ACTIVIDADES DE SERVICIOS ADMINISTRATIVOS Y DE APOYO</v>
      </c>
      <c r="B2156" t="str">
        <f ca="1">+IFERROR(_xlfn.XLOOKUP(C2156,DIVIPOLA!G:G,DIVIPOLA!F:F),C2156)</f>
        <v>ANTIOQUIA</v>
      </c>
      <c r="C2156" t="s">
        <v>17</v>
      </c>
      <c r="D2156" t="s">
        <v>103</v>
      </c>
      <c r="E2156" t="s">
        <v>342</v>
      </c>
      <c r="F2156">
        <v>1</v>
      </c>
      <c r="G2156">
        <v>5.2659294365455502E-2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24</v>
      </c>
      <c r="O2156">
        <v>0</v>
      </c>
      <c r="P2156">
        <v>4828200</v>
      </c>
      <c r="Q2156">
        <v>6.2952197188045353E-3</v>
      </c>
    </row>
    <row r="2157" spans="1:17" x14ac:dyDescent="0.25">
      <c r="A2157" t="str">
        <f t="shared" ca="1" si="33"/>
        <v>SAN_ANDRÉS_PROVIDENCIA_Y_SANTA_CATALINA;SAN ANDRÉS;ACTIVIDADES DE SERVICIOS ADMINISTRATIVOS Y DE APOYO</v>
      </c>
      <c r="B2157" t="str">
        <f ca="1">+IFERROR(_xlfn.XLOOKUP(C2157,DIVIPOLA!G:G,DIVIPOLA!F:F),C2157)</f>
        <v>SAN_ANDRÉS_PROVIDENCIA_Y_SANTA_CATALINA</v>
      </c>
      <c r="C2157" t="s">
        <v>1189</v>
      </c>
      <c r="D2157" t="s">
        <v>1018</v>
      </c>
      <c r="E2157" t="s">
        <v>342</v>
      </c>
      <c r="F2157">
        <v>1</v>
      </c>
      <c r="G2157">
        <v>11.111111111111111</v>
      </c>
      <c r="H2157">
        <v>0</v>
      </c>
      <c r="I2157">
        <v>0</v>
      </c>
      <c r="J2157">
        <v>113</v>
      </c>
      <c r="K2157">
        <v>138</v>
      </c>
      <c r="L2157">
        <v>91</v>
      </c>
      <c r="M2157">
        <v>41</v>
      </c>
      <c r="N2157">
        <v>3</v>
      </c>
      <c r="O2157">
        <v>4</v>
      </c>
      <c r="P2157">
        <v>161601050</v>
      </c>
      <c r="Q2157">
        <v>76.213087767808148</v>
      </c>
    </row>
    <row r="2158" spans="1:17" x14ac:dyDescent="0.25">
      <c r="A2158" t="str">
        <f t="shared" ca="1" si="33"/>
        <v>ATLÁNTICO;BARRANQUILLA;ACTIVIDADES DE SERVICIOS ADMINISTRATIVOS Y DE APOYO</v>
      </c>
      <c r="B2158" t="str">
        <f ca="1">+IFERROR(_xlfn.XLOOKUP(C2158,DIVIPOLA!G:G,DIVIPOLA!F:F),C2158)</f>
        <v>ATLÁNTICO</v>
      </c>
      <c r="C2158" t="s">
        <v>19</v>
      </c>
      <c r="D2158" t="s">
        <v>108</v>
      </c>
      <c r="E2158" t="s">
        <v>342</v>
      </c>
      <c r="F2158">
        <v>51</v>
      </c>
      <c r="G2158">
        <v>17.770034843205579</v>
      </c>
      <c r="H2158">
        <v>62</v>
      </c>
      <c r="I2158">
        <v>16</v>
      </c>
      <c r="J2158">
        <v>11751</v>
      </c>
      <c r="K2158">
        <v>5037</v>
      </c>
      <c r="L2158">
        <v>9437</v>
      </c>
      <c r="M2158">
        <v>2361</v>
      </c>
      <c r="N2158">
        <v>8033</v>
      </c>
      <c r="O2158">
        <v>1847</v>
      </c>
      <c r="P2158">
        <v>13075805925</v>
      </c>
      <c r="Q2158">
        <v>72.965755509267652</v>
      </c>
    </row>
    <row r="2159" spans="1:17" x14ac:dyDescent="0.25">
      <c r="A2159" t="str">
        <f t="shared" ca="1" si="33"/>
        <v>ATLÁNTICO;PUERTO COLOMBIA;ACTIVIDADES DE SERVICIOS ADMINISTRATIVOS Y DE APOYO</v>
      </c>
      <c r="B2159" t="str">
        <f ca="1">+IFERROR(_xlfn.XLOOKUP(C2159,DIVIPOLA!G:G,DIVIPOLA!F:F),C2159)</f>
        <v>ATLÁNTICO</v>
      </c>
      <c r="C2159" t="s">
        <v>19</v>
      </c>
      <c r="D2159" t="s">
        <v>111</v>
      </c>
      <c r="E2159" t="s">
        <v>342</v>
      </c>
      <c r="F2159">
        <v>1</v>
      </c>
      <c r="G2159">
        <v>0.34843205574912889</v>
      </c>
      <c r="H2159">
        <v>0</v>
      </c>
      <c r="I2159">
        <v>0</v>
      </c>
      <c r="J2159">
        <v>0</v>
      </c>
      <c r="K2159">
        <v>1</v>
      </c>
      <c r="L2159">
        <v>1</v>
      </c>
      <c r="M2159">
        <v>3</v>
      </c>
      <c r="N2159">
        <v>2</v>
      </c>
      <c r="O2159">
        <v>0</v>
      </c>
      <c r="P2159">
        <v>2340000</v>
      </c>
      <c r="Q2159">
        <v>1.3057693642060249E-2</v>
      </c>
    </row>
    <row r="2160" spans="1:17" x14ac:dyDescent="0.25">
      <c r="A2160" t="str">
        <f t="shared" ca="1" si="33"/>
        <v>BOGOTÁ;BOGOTÁ, D.C.;ACTIVIDADES DE SERVICIOS ADMINISTRATIVOS Y DE APOYO</v>
      </c>
      <c r="B2160" t="str">
        <f ca="1">+IFERROR(_xlfn.XLOOKUP(C2160,DIVIPOLA!G:G,DIVIPOLA!F:F),C2160)</f>
        <v>BOGOTÁ</v>
      </c>
      <c r="C2160" t="s">
        <v>1146</v>
      </c>
      <c r="D2160" t="s">
        <v>20</v>
      </c>
      <c r="E2160" t="s">
        <v>342</v>
      </c>
      <c r="F2160">
        <v>352</v>
      </c>
      <c r="G2160">
        <v>12.842028456767601</v>
      </c>
      <c r="H2160">
        <v>422</v>
      </c>
      <c r="I2160">
        <v>210</v>
      </c>
      <c r="J2160">
        <v>97262</v>
      </c>
      <c r="K2160">
        <v>41707</v>
      </c>
      <c r="L2160">
        <v>49654</v>
      </c>
      <c r="M2160">
        <v>8966</v>
      </c>
      <c r="N2160">
        <v>31633</v>
      </c>
      <c r="O2160">
        <v>5842</v>
      </c>
      <c r="P2160">
        <v>85893632500</v>
      </c>
      <c r="Q2160">
        <v>41.219099511212256</v>
      </c>
    </row>
    <row r="2161" spans="1:17" x14ac:dyDescent="0.25">
      <c r="A2161" t="str">
        <f t="shared" ca="1" si="33"/>
        <v>BOLÍVAR;CARTAGENA DE INDIAS;ACTIVIDADES DE SERVICIOS ADMINISTRATIVOS Y DE APOYO</v>
      </c>
      <c r="B2161" t="str">
        <f ca="1">+IFERROR(_xlfn.XLOOKUP(C2161,DIVIPOLA!G:G,DIVIPOLA!F:F),C2161)</f>
        <v>BOLÍVAR</v>
      </c>
      <c r="C2161" t="s">
        <v>21</v>
      </c>
      <c r="D2161" t="s">
        <v>114</v>
      </c>
      <c r="E2161" t="s">
        <v>342</v>
      </c>
      <c r="F2161">
        <v>13</v>
      </c>
      <c r="G2161">
        <v>7.3033707865168536</v>
      </c>
      <c r="H2161">
        <v>3</v>
      </c>
      <c r="I2161">
        <v>0</v>
      </c>
      <c r="J2161">
        <v>3949</v>
      </c>
      <c r="K2161">
        <v>282</v>
      </c>
      <c r="L2161">
        <v>120</v>
      </c>
      <c r="M2161">
        <v>70</v>
      </c>
      <c r="N2161">
        <v>417</v>
      </c>
      <c r="O2161">
        <v>44</v>
      </c>
      <c r="P2161">
        <v>1912186575</v>
      </c>
      <c r="Q2161">
        <v>29.74138473566838</v>
      </c>
    </row>
    <row r="2162" spans="1:17" x14ac:dyDescent="0.25">
      <c r="A2162" t="str">
        <f t="shared" ca="1" si="33"/>
        <v>BOYACÁ;PUERTO BOYACÁ;ACTIVIDADES DE SERVICIOS ADMINISTRATIVOS Y DE APOYO</v>
      </c>
      <c r="B2162" t="str">
        <f ca="1">+IFERROR(_xlfn.XLOOKUP(C2162,DIVIPOLA!G:G,DIVIPOLA!F:F),C2162)</f>
        <v>BOYACÁ</v>
      </c>
      <c r="C2162" t="s">
        <v>22</v>
      </c>
      <c r="D2162" t="s">
        <v>130</v>
      </c>
      <c r="E2162" t="s">
        <v>342</v>
      </c>
      <c r="F2162">
        <v>1</v>
      </c>
      <c r="G2162">
        <v>0.91743119266055051</v>
      </c>
      <c r="H2162">
        <v>0</v>
      </c>
      <c r="I2162">
        <v>0</v>
      </c>
      <c r="J2162">
        <v>109</v>
      </c>
      <c r="K2162">
        <v>18</v>
      </c>
      <c r="L2162">
        <v>99</v>
      </c>
      <c r="M2162">
        <v>27</v>
      </c>
      <c r="N2162">
        <v>293</v>
      </c>
      <c r="O2162">
        <v>99</v>
      </c>
      <c r="P2162">
        <v>180833900</v>
      </c>
      <c r="Q2162">
        <v>8.7766021212293293</v>
      </c>
    </row>
    <row r="2163" spans="1:17" x14ac:dyDescent="0.25">
      <c r="A2163" t="str">
        <f t="shared" ca="1" si="33"/>
        <v>BOYACÁ;TUNJA;ACTIVIDADES DE SERVICIOS ADMINISTRATIVOS Y DE APOYO</v>
      </c>
      <c r="B2163" t="str">
        <f ca="1">+IFERROR(_xlfn.XLOOKUP(C2163,DIVIPOLA!G:G,DIVIPOLA!F:F),C2163)</f>
        <v>BOYACÁ</v>
      </c>
      <c r="C2163" t="s">
        <v>22</v>
      </c>
      <c r="D2163" t="s">
        <v>137</v>
      </c>
      <c r="E2163" t="s">
        <v>342</v>
      </c>
      <c r="F2163">
        <v>4</v>
      </c>
      <c r="G2163">
        <v>3.669724770642202</v>
      </c>
      <c r="H2163">
        <v>0</v>
      </c>
      <c r="I2163">
        <v>0</v>
      </c>
      <c r="J2163">
        <v>29</v>
      </c>
      <c r="K2163">
        <v>10</v>
      </c>
      <c r="L2163">
        <v>88</v>
      </c>
      <c r="M2163">
        <v>29</v>
      </c>
      <c r="N2163">
        <v>37</v>
      </c>
      <c r="O2163">
        <v>14</v>
      </c>
      <c r="P2163">
        <v>63909950</v>
      </c>
      <c r="Q2163">
        <v>3.1018089126964599</v>
      </c>
    </row>
    <row r="2164" spans="1:17" x14ac:dyDescent="0.25">
      <c r="A2164" t="str">
        <f t="shared" ca="1" si="33"/>
        <v>BOYACÁ;VILLA DE LEYVA;ACTIVIDADES DE SERVICIOS ADMINISTRATIVOS Y DE APOYO</v>
      </c>
      <c r="B2164" t="str">
        <f ca="1">+IFERROR(_xlfn.XLOOKUP(C2164,DIVIPOLA!G:G,DIVIPOLA!F:F),C2164)</f>
        <v>BOYACÁ</v>
      </c>
      <c r="C2164" t="s">
        <v>22</v>
      </c>
      <c r="D2164" t="s">
        <v>140</v>
      </c>
      <c r="E2164" t="s">
        <v>342</v>
      </c>
      <c r="F2164">
        <v>1</v>
      </c>
      <c r="G2164">
        <v>0.91743119266055051</v>
      </c>
      <c r="H2164">
        <v>0</v>
      </c>
      <c r="I2164">
        <v>0</v>
      </c>
      <c r="J2164">
        <v>12</v>
      </c>
      <c r="K2164">
        <v>2</v>
      </c>
      <c r="L2164">
        <v>0</v>
      </c>
      <c r="M2164">
        <v>13</v>
      </c>
      <c r="N2164">
        <v>0</v>
      </c>
      <c r="O2164">
        <v>1</v>
      </c>
      <c r="P2164">
        <v>11448450</v>
      </c>
      <c r="Q2164">
        <v>0.55563968124775232</v>
      </c>
    </row>
    <row r="2165" spans="1:17" x14ac:dyDescent="0.25">
      <c r="A2165" t="str">
        <f t="shared" ca="1" si="33"/>
        <v>CALDAS;MANIZALES;ACTIVIDADES DE SERVICIOS ADMINISTRATIVOS Y DE APOYO</v>
      </c>
      <c r="B2165" t="str">
        <f ca="1">+IFERROR(_xlfn.XLOOKUP(C2165,DIVIPOLA!G:G,DIVIPOLA!F:F),C2165)</f>
        <v>CALDAS</v>
      </c>
      <c r="C2165" t="s">
        <v>23</v>
      </c>
      <c r="D2165" t="s">
        <v>145</v>
      </c>
      <c r="E2165" t="s">
        <v>342</v>
      </c>
      <c r="F2165">
        <v>9</v>
      </c>
      <c r="G2165">
        <v>5.6603773584905666</v>
      </c>
      <c r="H2165">
        <v>0</v>
      </c>
      <c r="I2165">
        <v>4</v>
      </c>
      <c r="J2165">
        <v>408</v>
      </c>
      <c r="K2165">
        <v>235</v>
      </c>
      <c r="L2165">
        <v>381</v>
      </c>
      <c r="M2165">
        <v>143</v>
      </c>
      <c r="N2165">
        <v>776</v>
      </c>
      <c r="O2165">
        <v>227</v>
      </c>
      <c r="P2165">
        <v>671958300</v>
      </c>
      <c r="Q2165">
        <v>20.590020517681321</v>
      </c>
    </row>
    <row r="2166" spans="1:17" x14ac:dyDescent="0.25">
      <c r="A2166" t="str">
        <f t="shared" ca="1" si="33"/>
        <v>CASANARE;YOPAL;ACTIVIDADES DE SERVICIOS ADMINISTRATIVOS Y DE APOYO</v>
      </c>
      <c r="B2166" t="str">
        <f ca="1">+IFERROR(_xlfn.XLOOKUP(C2166,DIVIPOLA!G:G,DIVIPOLA!F:F),C2166)</f>
        <v>CASANARE</v>
      </c>
      <c r="C2166" t="s">
        <v>25</v>
      </c>
      <c r="D2166" t="s">
        <v>160</v>
      </c>
      <c r="E2166" t="s">
        <v>342</v>
      </c>
      <c r="F2166">
        <v>4</v>
      </c>
      <c r="G2166">
        <v>9.0909090909090917</v>
      </c>
      <c r="H2166">
        <v>7</v>
      </c>
      <c r="I2166">
        <v>0</v>
      </c>
      <c r="J2166">
        <v>64</v>
      </c>
      <c r="K2166">
        <v>50</v>
      </c>
      <c r="L2166">
        <v>136</v>
      </c>
      <c r="M2166">
        <v>102</v>
      </c>
      <c r="N2166">
        <v>112</v>
      </c>
      <c r="O2166">
        <v>57</v>
      </c>
      <c r="P2166">
        <v>176294300</v>
      </c>
      <c r="Q2166">
        <v>53.644758885181453</v>
      </c>
    </row>
    <row r="2167" spans="1:17" x14ac:dyDescent="0.25">
      <c r="A2167" t="str">
        <f t="shared" ca="1" si="33"/>
        <v>CAUCA;FLORENCIA;ACTIVIDADES DE SERVICIOS ADMINISTRATIVOS Y DE APOYO</v>
      </c>
      <c r="B2167" t="str">
        <f ca="1">+IFERROR(_xlfn.XLOOKUP(C2167,DIVIPOLA!G:G,DIVIPOLA!F:F),C2167)</f>
        <v>CAUCA</v>
      </c>
      <c r="C2167" t="s">
        <v>26</v>
      </c>
      <c r="D2167" t="s">
        <v>153</v>
      </c>
      <c r="E2167" t="s">
        <v>342</v>
      </c>
      <c r="F2167">
        <v>1</v>
      </c>
      <c r="G2167">
        <v>2.1739130434782612</v>
      </c>
      <c r="H2167">
        <v>0</v>
      </c>
      <c r="I2167">
        <v>0</v>
      </c>
      <c r="J2167">
        <v>50</v>
      </c>
      <c r="K2167">
        <v>50</v>
      </c>
      <c r="L2167">
        <v>26</v>
      </c>
      <c r="M2167">
        <v>59</v>
      </c>
      <c r="N2167">
        <v>213</v>
      </c>
      <c r="O2167">
        <v>81</v>
      </c>
      <c r="P2167">
        <v>147866225</v>
      </c>
      <c r="Q2167">
        <v>12.490093121228901</v>
      </c>
    </row>
    <row r="2168" spans="1:17" x14ac:dyDescent="0.25">
      <c r="A2168" t="str">
        <f t="shared" ca="1" si="33"/>
        <v>CAUCA;POPAYÁN;ACTIVIDADES DE SERVICIOS ADMINISTRATIVOS Y DE APOYO</v>
      </c>
      <c r="B2168" t="str">
        <f ca="1">+IFERROR(_xlfn.XLOOKUP(C2168,DIVIPOLA!G:G,DIVIPOLA!F:F),C2168)</f>
        <v>CAUCA</v>
      </c>
      <c r="C2168" t="s">
        <v>26</v>
      </c>
      <c r="D2168" t="s">
        <v>163</v>
      </c>
      <c r="E2168" t="s">
        <v>342</v>
      </c>
      <c r="F2168">
        <v>5</v>
      </c>
      <c r="G2168">
        <v>10.869565217391299</v>
      </c>
      <c r="H2168">
        <v>5</v>
      </c>
      <c r="I2168">
        <v>0</v>
      </c>
      <c r="J2168">
        <v>112</v>
      </c>
      <c r="K2168">
        <v>155</v>
      </c>
      <c r="L2168">
        <v>290</v>
      </c>
      <c r="M2168">
        <v>94</v>
      </c>
      <c r="N2168">
        <v>338</v>
      </c>
      <c r="O2168">
        <v>158</v>
      </c>
      <c r="P2168">
        <v>372843900</v>
      </c>
      <c r="Q2168">
        <v>31.493703384137628</v>
      </c>
    </row>
    <row r="2169" spans="1:17" x14ac:dyDescent="0.25">
      <c r="A2169" t="str">
        <f t="shared" ca="1" si="33"/>
        <v>CAUCA;VILLA RICA;ACTIVIDADES DE SERVICIOS ADMINISTRATIVOS Y DE APOYO</v>
      </c>
      <c r="B2169" t="str">
        <f ca="1">+IFERROR(_xlfn.XLOOKUP(C2169,DIVIPOLA!G:G,DIVIPOLA!F:F),C2169)</f>
        <v>CAUCA</v>
      </c>
      <c r="C2169" t="s">
        <v>26</v>
      </c>
      <c r="D2169" t="s">
        <v>166</v>
      </c>
      <c r="E2169" t="s">
        <v>342</v>
      </c>
      <c r="F2169">
        <v>1</v>
      </c>
      <c r="G2169">
        <v>2.1739130434782612</v>
      </c>
      <c r="H2169">
        <v>0</v>
      </c>
      <c r="I2169">
        <v>0</v>
      </c>
      <c r="J2169">
        <v>6</v>
      </c>
      <c r="K2169">
        <v>31</v>
      </c>
      <c r="L2169">
        <v>0</v>
      </c>
      <c r="M2169">
        <v>1</v>
      </c>
      <c r="N2169">
        <v>2</v>
      </c>
      <c r="O2169">
        <v>8</v>
      </c>
      <c r="P2169">
        <v>22056125</v>
      </c>
      <c r="Q2169">
        <v>1.8630559828213971</v>
      </c>
    </row>
    <row r="2170" spans="1:17" x14ac:dyDescent="0.25">
      <c r="A2170" t="str">
        <f t="shared" ca="1" si="33"/>
        <v>CESAR;CHIRIGUANÁ;ACTIVIDADES DE SERVICIOS ADMINISTRATIVOS Y DE APOYO</v>
      </c>
      <c r="B2170" t="str">
        <f ca="1">+IFERROR(_xlfn.XLOOKUP(C2170,DIVIPOLA!G:G,DIVIPOLA!F:F),C2170)</f>
        <v>CESAR</v>
      </c>
      <c r="C2170" t="s">
        <v>27</v>
      </c>
      <c r="D2170" t="s">
        <v>168</v>
      </c>
      <c r="E2170" t="s">
        <v>342</v>
      </c>
      <c r="F2170">
        <v>1</v>
      </c>
      <c r="G2170">
        <v>2.3255813953488369</v>
      </c>
      <c r="H2170">
        <v>0</v>
      </c>
      <c r="I2170">
        <v>0</v>
      </c>
      <c r="J2170">
        <v>1</v>
      </c>
      <c r="K2170">
        <v>3</v>
      </c>
      <c r="L2170">
        <v>0</v>
      </c>
      <c r="M2170">
        <v>0</v>
      </c>
      <c r="N2170">
        <v>0</v>
      </c>
      <c r="O2170">
        <v>0</v>
      </c>
      <c r="P2170">
        <v>1950000</v>
      </c>
      <c r="Q2170">
        <v>0.28597806643556462</v>
      </c>
    </row>
    <row r="2171" spans="1:17" x14ac:dyDescent="0.25">
      <c r="A2171" t="str">
        <f t="shared" ca="1" si="33"/>
        <v>CESAR;SAN MARTÍN;ACTIVIDADES DE SERVICIOS ADMINISTRATIVOS Y DE APOYO</v>
      </c>
      <c r="B2171" t="str">
        <f ca="1">+IFERROR(_xlfn.XLOOKUP(C2171,DIVIPOLA!G:G,DIVIPOLA!F:F),C2171)</f>
        <v>CESAR</v>
      </c>
      <c r="C2171" t="s">
        <v>27</v>
      </c>
      <c r="D2171" t="s">
        <v>170</v>
      </c>
      <c r="E2171" t="s">
        <v>342</v>
      </c>
      <c r="F2171">
        <v>1</v>
      </c>
      <c r="G2171">
        <v>2.3255813953488369</v>
      </c>
      <c r="H2171">
        <v>0</v>
      </c>
      <c r="I2171">
        <v>0</v>
      </c>
      <c r="J2171">
        <v>0</v>
      </c>
      <c r="K2171">
        <v>4</v>
      </c>
      <c r="L2171">
        <v>1</v>
      </c>
      <c r="M2171">
        <v>1</v>
      </c>
      <c r="N2171">
        <v>2</v>
      </c>
      <c r="O2171">
        <v>1</v>
      </c>
      <c r="P2171">
        <v>3445000</v>
      </c>
      <c r="Q2171">
        <v>0.50522791736949746</v>
      </c>
    </row>
    <row r="2172" spans="1:17" x14ac:dyDescent="0.25">
      <c r="A2172" t="str">
        <f t="shared" ca="1" si="33"/>
        <v>CESAR;VALLEDUPAR;ACTIVIDADES DE SERVICIOS ADMINISTRATIVOS Y DE APOYO</v>
      </c>
      <c r="B2172" t="str">
        <f ca="1">+IFERROR(_xlfn.XLOOKUP(C2172,DIVIPOLA!G:G,DIVIPOLA!F:F),C2172)</f>
        <v>CESAR</v>
      </c>
      <c r="C2172" t="s">
        <v>27</v>
      </c>
      <c r="D2172" t="s">
        <v>171</v>
      </c>
      <c r="E2172" t="s">
        <v>342</v>
      </c>
      <c r="F2172">
        <v>3</v>
      </c>
      <c r="G2172">
        <v>6.9767441860465116</v>
      </c>
      <c r="H2172">
        <v>5</v>
      </c>
      <c r="I2172">
        <v>0</v>
      </c>
      <c r="J2172">
        <v>305</v>
      </c>
      <c r="K2172">
        <v>369</v>
      </c>
      <c r="L2172">
        <v>118</v>
      </c>
      <c r="M2172">
        <v>142</v>
      </c>
      <c r="N2172">
        <v>144</v>
      </c>
      <c r="O2172">
        <v>92</v>
      </c>
      <c r="P2172">
        <v>459682925</v>
      </c>
      <c r="Q2172">
        <v>67.414991828176753</v>
      </c>
    </row>
    <row r="2173" spans="1:17" x14ac:dyDescent="0.25">
      <c r="A2173" t="str">
        <f t="shared" ca="1" si="33"/>
        <v>CHOCÓ;QUIBDÓ;ACTIVIDADES DE SERVICIOS ADMINISTRATIVOS Y DE APOYO</v>
      </c>
      <c r="B2173" t="str">
        <f ca="1">+IFERROR(_xlfn.XLOOKUP(C2173,DIVIPOLA!G:G,DIVIPOLA!F:F),C2173)</f>
        <v>CHOCÓ</v>
      </c>
      <c r="C2173" t="s">
        <v>28</v>
      </c>
      <c r="D2173" t="s">
        <v>172</v>
      </c>
      <c r="E2173" t="s">
        <v>342</v>
      </c>
      <c r="F2173">
        <v>1</v>
      </c>
      <c r="G2173">
        <v>33.333333333333329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4</v>
      </c>
      <c r="N2173">
        <v>0</v>
      </c>
      <c r="O2173">
        <v>0</v>
      </c>
      <c r="P2173">
        <v>1708200</v>
      </c>
      <c r="Q2173">
        <v>35.379644588045231</v>
      </c>
    </row>
    <row r="2174" spans="1:17" x14ac:dyDescent="0.25">
      <c r="A2174" t="str">
        <f t="shared" ca="1" si="33"/>
        <v>CUNDINAMARCA;CAJICÁ;ACTIVIDADES DE SERVICIOS ADMINISTRATIVOS Y DE APOYO</v>
      </c>
      <c r="B2174" t="str">
        <f ca="1">+IFERROR(_xlfn.XLOOKUP(C2174,DIVIPOLA!G:G,DIVIPOLA!F:F),C2174)</f>
        <v>CUNDINAMARCA</v>
      </c>
      <c r="C2174" t="s">
        <v>29</v>
      </c>
      <c r="D2174" t="s">
        <v>173</v>
      </c>
      <c r="E2174" t="s">
        <v>342</v>
      </c>
      <c r="F2174">
        <v>2</v>
      </c>
      <c r="G2174">
        <v>0.51413881748071977</v>
      </c>
      <c r="H2174">
        <v>0</v>
      </c>
      <c r="I2174">
        <v>0</v>
      </c>
      <c r="J2174">
        <v>2</v>
      </c>
      <c r="K2174">
        <v>0</v>
      </c>
      <c r="L2174">
        <v>1</v>
      </c>
      <c r="M2174">
        <v>0</v>
      </c>
      <c r="N2174">
        <v>3</v>
      </c>
      <c r="O2174">
        <v>0</v>
      </c>
      <c r="P2174">
        <v>1625000</v>
      </c>
      <c r="Q2174">
        <v>1.5827369738689489E-2</v>
      </c>
    </row>
    <row r="2175" spans="1:17" x14ac:dyDescent="0.25">
      <c r="A2175" t="str">
        <f t="shared" ca="1" si="33"/>
        <v>CUNDINAMARCA;CHÍA;ACTIVIDADES DE SERVICIOS ADMINISTRATIVOS Y DE APOYO</v>
      </c>
      <c r="B2175" t="str">
        <f ca="1">+IFERROR(_xlfn.XLOOKUP(C2175,DIVIPOLA!G:G,DIVIPOLA!F:F),C2175)</f>
        <v>CUNDINAMARCA</v>
      </c>
      <c r="C2175" t="s">
        <v>29</v>
      </c>
      <c r="D2175" t="s">
        <v>175</v>
      </c>
      <c r="E2175" t="s">
        <v>342</v>
      </c>
      <c r="F2175">
        <v>4</v>
      </c>
      <c r="G2175">
        <v>1.02827763496144</v>
      </c>
      <c r="H2175">
        <v>4</v>
      </c>
      <c r="I2175">
        <v>0</v>
      </c>
      <c r="J2175">
        <v>711</v>
      </c>
      <c r="K2175">
        <v>373</v>
      </c>
      <c r="L2175">
        <v>219</v>
      </c>
      <c r="M2175">
        <v>145</v>
      </c>
      <c r="N2175">
        <v>548</v>
      </c>
      <c r="O2175">
        <v>231</v>
      </c>
      <c r="P2175">
        <v>803636925</v>
      </c>
      <c r="Q2175">
        <v>7.8273592293159862</v>
      </c>
    </row>
    <row r="2176" spans="1:17" x14ac:dyDescent="0.25">
      <c r="A2176" t="str">
        <f t="shared" ca="1" si="33"/>
        <v>CUNDINAMARCA;COTA;ACTIVIDADES DE SERVICIOS ADMINISTRATIVOS Y DE APOYO</v>
      </c>
      <c r="B2176" t="str">
        <f ca="1">+IFERROR(_xlfn.XLOOKUP(C2176,DIVIPOLA!G:G,DIVIPOLA!F:F),C2176)</f>
        <v>CUNDINAMARCA</v>
      </c>
      <c r="C2176" t="s">
        <v>29</v>
      </c>
      <c r="D2176" t="s">
        <v>177</v>
      </c>
      <c r="E2176" t="s">
        <v>342</v>
      </c>
      <c r="F2176">
        <v>2</v>
      </c>
      <c r="G2176">
        <v>0.51413881748071977</v>
      </c>
      <c r="H2176">
        <v>0</v>
      </c>
      <c r="I2176">
        <v>0</v>
      </c>
      <c r="J2176">
        <v>2</v>
      </c>
      <c r="K2176">
        <v>2</v>
      </c>
      <c r="L2176">
        <v>0</v>
      </c>
      <c r="M2176">
        <v>0</v>
      </c>
      <c r="N2176">
        <v>2</v>
      </c>
      <c r="O2176">
        <v>1</v>
      </c>
      <c r="P2176">
        <v>2535000</v>
      </c>
      <c r="Q2176">
        <v>2.469069679235561E-2</v>
      </c>
    </row>
    <row r="2177" spans="1:17" x14ac:dyDescent="0.25">
      <c r="A2177" t="str">
        <f t="shared" ca="1" si="33"/>
        <v>CUNDINAMARCA;FUNZA;ACTIVIDADES DE SERVICIOS ADMINISTRATIVOS Y DE APOYO</v>
      </c>
      <c r="B2177" t="str">
        <f ca="1">+IFERROR(_xlfn.XLOOKUP(C2177,DIVIPOLA!G:G,DIVIPOLA!F:F),C2177)</f>
        <v>CUNDINAMARCA</v>
      </c>
      <c r="C2177" t="s">
        <v>29</v>
      </c>
      <c r="D2177" t="s">
        <v>180</v>
      </c>
      <c r="E2177" t="s">
        <v>342</v>
      </c>
      <c r="F2177">
        <v>1</v>
      </c>
      <c r="G2177">
        <v>0.25706940874035988</v>
      </c>
      <c r="H2177">
        <v>0</v>
      </c>
      <c r="I2177">
        <v>0</v>
      </c>
      <c r="J2177">
        <v>21</v>
      </c>
      <c r="K2177">
        <v>0</v>
      </c>
      <c r="L2177">
        <v>5</v>
      </c>
      <c r="M2177">
        <v>0</v>
      </c>
      <c r="N2177">
        <v>10</v>
      </c>
      <c r="O2177">
        <v>3</v>
      </c>
      <c r="P2177">
        <v>12415000</v>
      </c>
      <c r="Q2177">
        <v>0.1209211048035877</v>
      </c>
    </row>
    <row r="2178" spans="1:17" x14ac:dyDescent="0.25">
      <c r="A2178" t="str">
        <f t="shared" ca="1" si="33"/>
        <v>CUNDINAMARCA;GIRARDOT;ACTIVIDADES DE SERVICIOS ADMINISTRATIVOS Y DE APOYO</v>
      </c>
      <c r="B2178" t="str">
        <f ca="1">+IFERROR(_xlfn.XLOOKUP(C2178,DIVIPOLA!G:G,DIVIPOLA!F:F),C2178)</f>
        <v>CUNDINAMARCA</v>
      </c>
      <c r="C2178" t="s">
        <v>29</v>
      </c>
      <c r="D2178" t="s">
        <v>184</v>
      </c>
      <c r="E2178" t="s">
        <v>342</v>
      </c>
      <c r="F2178">
        <v>1</v>
      </c>
      <c r="G2178">
        <v>0.25706940874035988</v>
      </c>
      <c r="H2178">
        <v>0</v>
      </c>
      <c r="I2178">
        <v>0</v>
      </c>
      <c r="J2178">
        <v>1</v>
      </c>
      <c r="K2178">
        <v>0</v>
      </c>
      <c r="L2178">
        <v>1</v>
      </c>
      <c r="M2178">
        <v>0</v>
      </c>
      <c r="N2178">
        <v>1</v>
      </c>
      <c r="O2178">
        <v>0</v>
      </c>
      <c r="P2178">
        <v>845000</v>
      </c>
      <c r="Q2178">
        <v>8.2302322641185366E-3</v>
      </c>
    </row>
    <row r="2179" spans="1:17" x14ac:dyDescent="0.25">
      <c r="A2179" t="str">
        <f t="shared" ref="A2179:A2242" ca="1" si="34">B2179&amp;";"&amp;D2179&amp;";"&amp;E2179</f>
        <v>CUNDINAMARCA;LA CALERA;ACTIVIDADES DE SERVICIOS ADMINISTRATIVOS Y DE APOYO</v>
      </c>
      <c r="B2179" t="str">
        <f ca="1">+IFERROR(_xlfn.XLOOKUP(C2179,DIVIPOLA!G:G,DIVIPOLA!F:F),C2179)</f>
        <v>CUNDINAMARCA</v>
      </c>
      <c r="C2179" t="s">
        <v>29</v>
      </c>
      <c r="D2179" t="s">
        <v>189</v>
      </c>
      <c r="E2179" t="s">
        <v>342</v>
      </c>
      <c r="F2179">
        <v>1</v>
      </c>
      <c r="G2179">
        <v>0.25706940874035988</v>
      </c>
      <c r="H2179">
        <v>0</v>
      </c>
      <c r="I2179">
        <v>0</v>
      </c>
      <c r="J2179">
        <v>7</v>
      </c>
      <c r="K2179">
        <v>0</v>
      </c>
      <c r="L2179">
        <v>8</v>
      </c>
      <c r="M2179">
        <v>0</v>
      </c>
      <c r="N2179">
        <v>30</v>
      </c>
      <c r="O2179">
        <v>0</v>
      </c>
      <c r="P2179">
        <v>10913175</v>
      </c>
      <c r="Q2179">
        <v>0.1062934496910909</v>
      </c>
    </row>
    <row r="2180" spans="1:17" x14ac:dyDescent="0.25">
      <c r="A2180" t="str">
        <f t="shared" ca="1" si="34"/>
        <v>CUNDINAMARCA;MADRID;ACTIVIDADES DE SERVICIOS ADMINISTRATIVOS Y DE APOYO</v>
      </c>
      <c r="B2180" t="str">
        <f ca="1">+IFERROR(_xlfn.XLOOKUP(C2180,DIVIPOLA!G:G,DIVIPOLA!F:F),C2180)</f>
        <v>CUNDINAMARCA</v>
      </c>
      <c r="C2180" t="s">
        <v>29</v>
      </c>
      <c r="D2180" t="s">
        <v>191</v>
      </c>
      <c r="E2180" t="s">
        <v>342</v>
      </c>
      <c r="F2180">
        <v>1</v>
      </c>
      <c r="G2180">
        <v>0.25706940874035988</v>
      </c>
      <c r="H2180">
        <v>0</v>
      </c>
      <c r="I2180">
        <v>0</v>
      </c>
      <c r="J2180">
        <v>1</v>
      </c>
      <c r="K2180">
        <v>0</v>
      </c>
      <c r="L2180">
        <v>0</v>
      </c>
      <c r="M2180">
        <v>0</v>
      </c>
      <c r="N2180">
        <v>1</v>
      </c>
      <c r="O2180">
        <v>0</v>
      </c>
      <c r="P2180">
        <v>585000</v>
      </c>
      <c r="Q2180">
        <v>5.6978531059282168E-3</v>
      </c>
    </row>
    <row r="2181" spans="1:17" x14ac:dyDescent="0.25">
      <c r="A2181" t="str">
        <f t="shared" ca="1" si="34"/>
        <v>CUNDINAMARCA;MOSQUERA;ACTIVIDADES DE SERVICIOS ADMINISTRATIVOS Y DE APOYO</v>
      </c>
      <c r="B2181" t="str">
        <f ca="1">+IFERROR(_xlfn.XLOOKUP(C2181,DIVIPOLA!G:G,DIVIPOLA!F:F),C2181)</f>
        <v>CUNDINAMARCA</v>
      </c>
      <c r="C2181" t="s">
        <v>29</v>
      </c>
      <c r="D2181" t="s">
        <v>193</v>
      </c>
      <c r="E2181" t="s">
        <v>342</v>
      </c>
      <c r="F2181">
        <v>2</v>
      </c>
      <c r="G2181">
        <v>0.51413881748071977</v>
      </c>
      <c r="H2181">
        <v>0</v>
      </c>
      <c r="I2181">
        <v>0</v>
      </c>
      <c r="J2181">
        <v>0</v>
      </c>
      <c r="K2181">
        <v>4</v>
      </c>
      <c r="L2181">
        <v>5</v>
      </c>
      <c r="M2181">
        <v>9</v>
      </c>
      <c r="N2181">
        <v>0</v>
      </c>
      <c r="O2181">
        <v>0</v>
      </c>
      <c r="P2181">
        <v>6988800</v>
      </c>
      <c r="Q2181">
        <v>6.8070351772155771E-2</v>
      </c>
    </row>
    <row r="2182" spans="1:17" x14ac:dyDescent="0.25">
      <c r="A2182" t="str">
        <f t="shared" ca="1" si="34"/>
        <v>CUNDINAMARCA;SOACHA;ACTIVIDADES DE SERVICIOS ADMINISTRATIVOS Y DE APOYO</v>
      </c>
      <c r="B2182" t="str">
        <f ca="1">+IFERROR(_xlfn.XLOOKUP(C2182,DIVIPOLA!G:G,DIVIPOLA!F:F),C2182)</f>
        <v>CUNDINAMARCA</v>
      </c>
      <c r="C2182" t="s">
        <v>29</v>
      </c>
      <c r="D2182" t="s">
        <v>200</v>
      </c>
      <c r="E2182" t="s">
        <v>342</v>
      </c>
      <c r="F2182">
        <v>1</v>
      </c>
      <c r="G2182">
        <v>0.25706940874035988</v>
      </c>
      <c r="H2182">
        <v>0</v>
      </c>
      <c r="I2182">
        <v>0</v>
      </c>
      <c r="J2182">
        <v>33</v>
      </c>
      <c r="K2182">
        <v>24</v>
      </c>
      <c r="L2182">
        <v>19</v>
      </c>
      <c r="M2182">
        <v>13</v>
      </c>
      <c r="N2182">
        <v>0</v>
      </c>
      <c r="O2182">
        <v>0</v>
      </c>
      <c r="P2182">
        <v>36607350</v>
      </c>
      <c r="Q2182">
        <v>0.35655265452530138</v>
      </c>
    </row>
    <row r="2183" spans="1:17" x14ac:dyDescent="0.25">
      <c r="A2183" t="str">
        <f t="shared" ca="1" si="34"/>
        <v>CUNDINAMARCA;SOPÓ;ACTIVIDADES DE SERVICIOS ADMINISTRATIVOS Y DE APOYO</v>
      </c>
      <c r="B2183" t="str">
        <f ca="1">+IFERROR(_xlfn.XLOOKUP(C2183,DIVIPOLA!G:G,DIVIPOLA!F:F),C2183)</f>
        <v>CUNDINAMARCA</v>
      </c>
      <c r="C2183" t="s">
        <v>29</v>
      </c>
      <c r="D2183" t="s">
        <v>201</v>
      </c>
      <c r="E2183" t="s">
        <v>342</v>
      </c>
      <c r="F2183">
        <v>1</v>
      </c>
      <c r="G2183">
        <v>0.25706940874035988</v>
      </c>
      <c r="H2183">
        <v>0</v>
      </c>
      <c r="I2183">
        <v>0</v>
      </c>
      <c r="J2183">
        <v>0</v>
      </c>
      <c r="K2183">
        <v>0</v>
      </c>
      <c r="L2183">
        <v>1</v>
      </c>
      <c r="M2183">
        <v>0</v>
      </c>
      <c r="N2183">
        <v>0</v>
      </c>
      <c r="O2183">
        <v>0</v>
      </c>
      <c r="P2183">
        <v>260000</v>
      </c>
      <c r="Q2183">
        <v>2.532379158190318E-3</v>
      </c>
    </row>
    <row r="2184" spans="1:17" x14ac:dyDescent="0.25">
      <c r="A2184" t="str">
        <f t="shared" ca="1" si="34"/>
        <v>CUNDINAMARCA;VILLA DE SAN DIEGO DE UBATÉ;ACTIVIDADES DE SERVICIOS ADMINISTRATIVOS Y DE APOYO</v>
      </c>
      <c r="B2184" t="str">
        <f ca="1">+IFERROR(_xlfn.XLOOKUP(C2184,DIVIPOLA!G:G,DIVIPOLA!F:F),C2184)</f>
        <v>CUNDINAMARCA</v>
      </c>
      <c r="C2184" t="s">
        <v>29</v>
      </c>
      <c r="D2184" t="s">
        <v>208</v>
      </c>
      <c r="E2184" t="s">
        <v>342</v>
      </c>
      <c r="F2184">
        <v>1</v>
      </c>
      <c r="G2184">
        <v>0.25706940874035988</v>
      </c>
      <c r="H2184">
        <v>0</v>
      </c>
      <c r="I2184">
        <v>0</v>
      </c>
      <c r="J2184">
        <v>1</v>
      </c>
      <c r="K2184">
        <v>1</v>
      </c>
      <c r="L2184">
        <v>0</v>
      </c>
      <c r="M2184">
        <v>0</v>
      </c>
      <c r="N2184">
        <v>2</v>
      </c>
      <c r="O2184">
        <v>1</v>
      </c>
      <c r="P2184">
        <v>1625000</v>
      </c>
      <c r="Q2184">
        <v>1.5827369738689489E-2</v>
      </c>
    </row>
    <row r="2185" spans="1:17" x14ac:dyDescent="0.25">
      <c r="A2185" t="str">
        <f t="shared" ca="1" si="34"/>
        <v>CUNDINAMARCA;ZIPAQUIRÁ;ACTIVIDADES DE SERVICIOS ADMINISTRATIVOS Y DE APOYO</v>
      </c>
      <c r="B2185" t="str">
        <f ca="1">+IFERROR(_xlfn.XLOOKUP(C2185,DIVIPOLA!G:G,DIVIPOLA!F:F),C2185)</f>
        <v>CUNDINAMARCA</v>
      </c>
      <c r="C2185" t="s">
        <v>29</v>
      </c>
      <c r="D2185" t="s">
        <v>211</v>
      </c>
      <c r="E2185" t="s">
        <v>342</v>
      </c>
      <c r="F2185">
        <v>1</v>
      </c>
      <c r="G2185">
        <v>0.25706940874035988</v>
      </c>
      <c r="H2185">
        <v>0</v>
      </c>
      <c r="I2185">
        <v>0</v>
      </c>
      <c r="J2185">
        <v>0</v>
      </c>
      <c r="K2185">
        <v>6</v>
      </c>
      <c r="L2185">
        <v>0</v>
      </c>
      <c r="M2185">
        <v>0</v>
      </c>
      <c r="N2185">
        <v>0</v>
      </c>
      <c r="O2185">
        <v>6</v>
      </c>
      <c r="P2185">
        <v>5329350</v>
      </c>
      <c r="Q2185">
        <v>5.1907441795006067E-2</v>
      </c>
    </row>
    <row r="2186" spans="1:17" x14ac:dyDescent="0.25">
      <c r="A2186" t="str">
        <f t="shared" ca="1" si="34"/>
        <v>CÓRDOBA;CERETÉ;ACTIVIDADES DE SERVICIOS ADMINISTRATIVOS Y DE APOYO</v>
      </c>
      <c r="B2186" t="str">
        <f ca="1">+IFERROR(_xlfn.XLOOKUP(C2186,DIVIPOLA!G:G,DIVIPOLA!F:F),C2186)</f>
        <v>CÓRDOBA</v>
      </c>
      <c r="C2186" t="s">
        <v>30</v>
      </c>
      <c r="D2186" t="s">
        <v>213</v>
      </c>
      <c r="E2186" t="s">
        <v>342</v>
      </c>
      <c r="F2186">
        <v>1</v>
      </c>
      <c r="G2186">
        <v>1.1111111111111109</v>
      </c>
      <c r="H2186">
        <v>0</v>
      </c>
      <c r="I2186">
        <v>0</v>
      </c>
      <c r="J2186">
        <v>9</v>
      </c>
      <c r="K2186">
        <v>0</v>
      </c>
      <c r="L2186">
        <v>0</v>
      </c>
      <c r="M2186">
        <v>0</v>
      </c>
      <c r="N2186">
        <v>3</v>
      </c>
      <c r="O2186">
        <v>7</v>
      </c>
      <c r="P2186">
        <v>6370000</v>
      </c>
      <c r="Q2186">
        <v>8.28212711053741E-2</v>
      </c>
    </row>
    <row r="2187" spans="1:17" x14ac:dyDescent="0.25">
      <c r="A2187" t="str">
        <f t="shared" ca="1" si="34"/>
        <v>CÓRDOBA;MONTERÍA;ACTIVIDADES DE SERVICIOS ADMINISTRATIVOS Y DE APOYO</v>
      </c>
      <c r="B2187" t="str">
        <f ca="1">+IFERROR(_xlfn.XLOOKUP(C2187,DIVIPOLA!G:G,DIVIPOLA!F:F),C2187)</f>
        <v>CÓRDOBA</v>
      </c>
      <c r="C2187" t="s">
        <v>30</v>
      </c>
      <c r="D2187" t="s">
        <v>218</v>
      </c>
      <c r="E2187" t="s">
        <v>342</v>
      </c>
      <c r="F2187">
        <v>11</v>
      </c>
      <c r="G2187">
        <v>12.22222222222222</v>
      </c>
      <c r="H2187">
        <v>20</v>
      </c>
      <c r="I2187">
        <v>13</v>
      </c>
      <c r="J2187">
        <v>2526</v>
      </c>
      <c r="K2187">
        <v>2596</v>
      </c>
      <c r="L2187">
        <v>2071</v>
      </c>
      <c r="M2187">
        <v>1219</v>
      </c>
      <c r="N2187">
        <v>1785</v>
      </c>
      <c r="O2187">
        <v>769</v>
      </c>
      <c r="P2187">
        <v>4027737675</v>
      </c>
      <c r="Q2187">
        <v>52.367716471350732</v>
      </c>
    </row>
    <row r="2188" spans="1:17" x14ac:dyDescent="0.25">
      <c r="A2188" t="str">
        <f t="shared" ca="1" si="34"/>
        <v>HUILA;NEIVA;ACTIVIDADES DE SERVICIOS ADMINISTRATIVOS Y DE APOYO</v>
      </c>
      <c r="B2188" t="str">
        <f ca="1">+IFERROR(_xlfn.XLOOKUP(C2188,DIVIPOLA!G:G,DIVIPOLA!F:F),C2188)</f>
        <v>HUILA</v>
      </c>
      <c r="C2188" t="s">
        <v>32</v>
      </c>
      <c r="D2188" t="s">
        <v>227</v>
      </c>
      <c r="E2188" t="s">
        <v>342</v>
      </c>
      <c r="F2188">
        <v>8</v>
      </c>
      <c r="G2188">
        <v>8.9887640449438209</v>
      </c>
      <c r="H2188">
        <v>8</v>
      </c>
      <c r="I2188">
        <v>0</v>
      </c>
      <c r="J2188">
        <v>1051</v>
      </c>
      <c r="K2188">
        <v>697</v>
      </c>
      <c r="L2188">
        <v>472</v>
      </c>
      <c r="M2188">
        <v>242</v>
      </c>
      <c r="N2188">
        <v>202</v>
      </c>
      <c r="O2188">
        <v>87</v>
      </c>
      <c r="P2188">
        <v>1081137200</v>
      </c>
      <c r="Q2188">
        <v>43.994855900135477</v>
      </c>
    </row>
    <row r="2189" spans="1:17" x14ac:dyDescent="0.25">
      <c r="A2189" t="str">
        <f t="shared" ca="1" si="34"/>
        <v>HUILA;PALERMO;ACTIVIDADES DE SERVICIOS ADMINISTRATIVOS Y DE APOYO</v>
      </c>
      <c r="B2189" t="str">
        <f ca="1">+IFERROR(_xlfn.XLOOKUP(C2189,DIVIPOLA!G:G,DIVIPOLA!F:F),C2189)</f>
        <v>HUILA</v>
      </c>
      <c r="C2189" t="s">
        <v>32</v>
      </c>
      <c r="D2189" t="s">
        <v>228</v>
      </c>
      <c r="E2189" t="s">
        <v>342</v>
      </c>
      <c r="F2189">
        <v>1</v>
      </c>
      <c r="G2189">
        <v>1.1235955056179781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5</v>
      </c>
      <c r="O2189">
        <v>4</v>
      </c>
      <c r="P2189">
        <v>2392325</v>
      </c>
      <c r="Q2189">
        <v>9.7351190617889771E-2</v>
      </c>
    </row>
    <row r="2190" spans="1:17" x14ac:dyDescent="0.25">
      <c r="A2190" t="str">
        <f t="shared" ca="1" si="34"/>
        <v>HUILA;PITALITO;ACTIVIDADES DE SERVICIOS ADMINISTRATIVOS Y DE APOYO</v>
      </c>
      <c r="B2190" t="str">
        <f ca="1">+IFERROR(_xlfn.XLOOKUP(C2190,DIVIPOLA!G:G,DIVIPOLA!F:F),C2190)</f>
        <v>HUILA</v>
      </c>
      <c r="C2190" t="s">
        <v>32</v>
      </c>
      <c r="D2190" t="s">
        <v>230</v>
      </c>
      <c r="E2190" t="s">
        <v>342</v>
      </c>
      <c r="F2190">
        <v>1</v>
      </c>
      <c r="G2190">
        <v>1.1235955056179781</v>
      </c>
      <c r="H2190">
        <v>0</v>
      </c>
      <c r="I2190">
        <v>0</v>
      </c>
      <c r="J2190">
        <v>4</v>
      </c>
      <c r="K2190">
        <v>1</v>
      </c>
      <c r="L2190">
        <v>0</v>
      </c>
      <c r="M2190">
        <v>0</v>
      </c>
      <c r="N2190">
        <v>5</v>
      </c>
      <c r="O2190">
        <v>0</v>
      </c>
      <c r="P2190">
        <v>3345225</v>
      </c>
      <c r="Q2190">
        <v>0.13612767355385669</v>
      </c>
    </row>
    <row r="2191" spans="1:17" x14ac:dyDescent="0.25">
      <c r="A2191" t="str">
        <f t="shared" ca="1" si="34"/>
        <v>MAGDALENA;SANTA MARTA;ACTIVIDADES DE SERVICIOS ADMINISTRATIVOS Y DE APOYO</v>
      </c>
      <c r="B2191" t="str">
        <f ca="1">+IFERROR(_xlfn.XLOOKUP(C2191,DIVIPOLA!G:G,DIVIPOLA!F:F),C2191)</f>
        <v>MAGDALENA</v>
      </c>
      <c r="C2191" t="s">
        <v>33</v>
      </c>
      <c r="D2191" t="s">
        <v>239</v>
      </c>
      <c r="E2191" t="s">
        <v>342</v>
      </c>
      <c r="F2191">
        <v>5</v>
      </c>
      <c r="G2191">
        <v>7.1428571428571423</v>
      </c>
      <c r="H2191">
        <v>6</v>
      </c>
      <c r="I2191">
        <v>8</v>
      </c>
      <c r="J2191">
        <v>549</v>
      </c>
      <c r="K2191">
        <v>310</v>
      </c>
      <c r="L2191">
        <v>329</v>
      </c>
      <c r="M2191">
        <v>219</v>
      </c>
      <c r="N2191">
        <v>322</v>
      </c>
      <c r="O2191">
        <v>46</v>
      </c>
      <c r="P2191">
        <v>651058850</v>
      </c>
      <c r="Q2191">
        <v>39.388473896158771</v>
      </c>
    </row>
    <row r="2192" spans="1:17" x14ac:dyDescent="0.25">
      <c r="A2192" t="str">
        <f t="shared" ca="1" si="34"/>
        <v>META;ACACÍAS;ACTIVIDADES DE SERVICIOS ADMINISTRATIVOS Y DE APOYO</v>
      </c>
      <c r="B2192" t="str">
        <f ca="1">+IFERROR(_xlfn.XLOOKUP(C2192,DIVIPOLA!G:G,DIVIPOLA!F:F),C2192)</f>
        <v>META</v>
      </c>
      <c r="C2192" t="s">
        <v>34</v>
      </c>
      <c r="D2192" t="s">
        <v>240</v>
      </c>
      <c r="E2192" t="s">
        <v>342</v>
      </c>
      <c r="F2192">
        <v>1</v>
      </c>
      <c r="G2192">
        <v>0.78740157480314954</v>
      </c>
      <c r="H2192">
        <v>0</v>
      </c>
      <c r="I2192">
        <v>0</v>
      </c>
      <c r="J2192">
        <v>14</v>
      </c>
      <c r="K2192">
        <v>0</v>
      </c>
      <c r="L2192">
        <v>28</v>
      </c>
      <c r="M2192">
        <v>4</v>
      </c>
      <c r="N2192">
        <v>0</v>
      </c>
      <c r="O2192">
        <v>0</v>
      </c>
      <c r="P2192">
        <v>14719900</v>
      </c>
      <c r="Q2192">
        <v>0.80615147040056079</v>
      </c>
    </row>
    <row r="2193" spans="1:17" x14ac:dyDescent="0.25">
      <c r="A2193" t="str">
        <f t="shared" ca="1" si="34"/>
        <v>META;RESTREPO;ACTIVIDADES DE SERVICIOS ADMINISTRATIVOS Y DE APOYO</v>
      </c>
      <c r="B2193" t="str">
        <f ca="1">+IFERROR(_xlfn.XLOOKUP(C2193,DIVIPOLA!G:G,DIVIPOLA!F:F),C2193)</f>
        <v>META</v>
      </c>
      <c r="C2193" t="s">
        <v>34</v>
      </c>
      <c r="D2193" t="s">
        <v>245</v>
      </c>
      <c r="E2193" t="s">
        <v>342</v>
      </c>
      <c r="F2193">
        <v>1</v>
      </c>
      <c r="G2193">
        <v>0.78740157480314954</v>
      </c>
      <c r="H2193">
        <v>0</v>
      </c>
      <c r="I2193">
        <v>0</v>
      </c>
      <c r="J2193">
        <v>0</v>
      </c>
      <c r="K2193">
        <v>0</v>
      </c>
      <c r="L2193">
        <v>1</v>
      </c>
      <c r="M2193">
        <v>0</v>
      </c>
      <c r="N2193">
        <v>0</v>
      </c>
      <c r="O2193">
        <v>0</v>
      </c>
      <c r="P2193">
        <v>260000</v>
      </c>
      <c r="Q2193">
        <v>1.4239185205344181E-2</v>
      </c>
    </row>
    <row r="2194" spans="1:17" x14ac:dyDescent="0.25">
      <c r="A2194" t="str">
        <f t="shared" ca="1" si="34"/>
        <v>META;VILLAVICENCIO;ACTIVIDADES DE SERVICIOS ADMINISTRATIVOS Y DE APOYO</v>
      </c>
      <c r="B2194" t="str">
        <f ca="1">+IFERROR(_xlfn.XLOOKUP(C2194,DIVIPOLA!G:G,DIVIPOLA!F:F),C2194)</f>
        <v>META</v>
      </c>
      <c r="C2194" t="s">
        <v>34</v>
      </c>
      <c r="D2194" t="s">
        <v>246</v>
      </c>
      <c r="E2194" t="s">
        <v>342</v>
      </c>
      <c r="F2194">
        <v>13</v>
      </c>
      <c r="G2194">
        <v>10.236220472440939</v>
      </c>
      <c r="H2194">
        <v>2</v>
      </c>
      <c r="I2194">
        <v>6</v>
      </c>
      <c r="J2194">
        <v>411</v>
      </c>
      <c r="K2194">
        <v>314</v>
      </c>
      <c r="L2194">
        <v>199</v>
      </c>
      <c r="M2194">
        <v>136</v>
      </c>
      <c r="N2194">
        <v>224</v>
      </c>
      <c r="O2194">
        <v>65</v>
      </c>
      <c r="P2194">
        <v>505880375</v>
      </c>
      <c r="Q2194">
        <v>27.70509365913064</v>
      </c>
    </row>
    <row r="2195" spans="1:17" x14ac:dyDescent="0.25">
      <c r="A2195" t="str">
        <f t="shared" ca="1" si="34"/>
        <v>NARIÑO;PASTO;ACTIVIDADES DE SERVICIOS ADMINISTRATIVOS Y DE APOYO</v>
      </c>
      <c r="B2195" t="str">
        <f ca="1">+IFERROR(_xlfn.XLOOKUP(C2195,DIVIPOLA!G:G,DIVIPOLA!F:F),C2195)</f>
        <v>NARIÑO</v>
      </c>
      <c r="C2195" t="s">
        <v>35</v>
      </c>
      <c r="D2195" t="s">
        <v>250</v>
      </c>
      <c r="E2195" t="s">
        <v>342</v>
      </c>
      <c r="F2195">
        <v>6</v>
      </c>
      <c r="G2195">
        <v>6.8965517241379306</v>
      </c>
      <c r="H2195">
        <v>2</v>
      </c>
      <c r="I2195">
        <v>12</v>
      </c>
      <c r="J2195">
        <v>173</v>
      </c>
      <c r="K2195">
        <v>112</v>
      </c>
      <c r="L2195">
        <v>470</v>
      </c>
      <c r="M2195">
        <v>140</v>
      </c>
      <c r="N2195">
        <v>209</v>
      </c>
      <c r="O2195">
        <v>56</v>
      </c>
      <c r="P2195">
        <v>386827025</v>
      </c>
      <c r="Q2195">
        <v>35.830621736186806</v>
      </c>
    </row>
    <row r="2196" spans="1:17" x14ac:dyDescent="0.25">
      <c r="A2196" t="str">
        <f t="shared" ca="1" si="34"/>
        <v>NORTE_DE_SANTANDER;SAN JOSÉ DE CÚCUTA;ACTIVIDADES DE SERVICIOS ADMINISTRATIVOS Y DE APOYO</v>
      </c>
      <c r="B2196" t="str">
        <f ca="1">+IFERROR(_xlfn.XLOOKUP(C2196,DIVIPOLA!G:G,DIVIPOLA!F:F),C2196)</f>
        <v>NORTE_DE_SANTANDER</v>
      </c>
      <c r="C2196" t="s">
        <v>1186</v>
      </c>
      <c r="D2196" t="s">
        <v>260</v>
      </c>
      <c r="E2196" t="s">
        <v>342</v>
      </c>
      <c r="F2196">
        <v>13</v>
      </c>
      <c r="G2196">
        <v>4.7445255474452548</v>
      </c>
      <c r="H2196">
        <v>15</v>
      </c>
      <c r="I2196">
        <v>0</v>
      </c>
      <c r="J2196">
        <v>220</v>
      </c>
      <c r="K2196">
        <v>134</v>
      </c>
      <c r="L2196">
        <v>263</v>
      </c>
      <c r="M2196">
        <v>139</v>
      </c>
      <c r="N2196">
        <v>49</v>
      </c>
      <c r="O2196">
        <v>15</v>
      </c>
      <c r="P2196">
        <v>301980250</v>
      </c>
      <c r="Q2196">
        <v>6.5530023974381821</v>
      </c>
    </row>
    <row r="2197" spans="1:17" x14ac:dyDescent="0.25">
      <c r="A2197" t="str">
        <f t="shared" ca="1" si="34"/>
        <v>PUTUMAYO;PUERTO ASÍS;ACTIVIDADES DE SERVICIOS ADMINISTRATIVOS Y DE APOYO</v>
      </c>
      <c r="B2197" t="str">
        <f ca="1">+IFERROR(_xlfn.XLOOKUP(C2197,DIVIPOLA!G:G,DIVIPOLA!F:F),C2197)</f>
        <v>PUTUMAYO</v>
      </c>
      <c r="C2197" t="s">
        <v>36</v>
      </c>
      <c r="D2197" t="s">
        <v>266</v>
      </c>
      <c r="E2197" t="s">
        <v>342</v>
      </c>
      <c r="F2197">
        <v>1</v>
      </c>
      <c r="G2197">
        <v>7.1428571428571423</v>
      </c>
      <c r="H2197">
        <v>0</v>
      </c>
      <c r="I2197">
        <v>0</v>
      </c>
      <c r="J2197">
        <v>0</v>
      </c>
      <c r="K2197">
        <v>34</v>
      </c>
      <c r="L2197">
        <v>0</v>
      </c>
      <c r="M2197">
        <v>13</v>
      </c>
      <c r="N2197">
        <v>0</v>
      </c>
      <c r="O2197">
        <v>0</v>
      </c>
      <c r="P2197">
        <v>22750000</v>
      </c>
      <c r="Q2197">
        <v>17.713222920910461</v>
      </c>
    </row>
    <row r="2198" spans="1:17" x14ac:dyDescent="0.25">
      <c r="A2198" t="str">
        <f t="shared" ca="1" si="34"/>
        <v>QUINDÍO;ARMENIA;ACTIVIDADES DE SERVICIOS ADMINISTRATIVOS Y DE APOYO</v>
      </c>
      <c r="B2198" t="str">
        <f ca="1">+IFERROR(_xlfn.XLOOKUP(C2198,DIVIPOLA!G:G,DIVIPOLA!F:F),C2198)</f>
        <v>QUINDÍO</v>
      </c>
      <c r="C2198" t="s">
        <v>37</v>
      </c>
      <c r="D2198" t="s">
        <v>51</v>
      </c>
      <c r="E2198" t="s">
        <v>342</v>
      </c>
      <c r="F2198">
        <v>9</v>
      </c>
      <c r="G2198">
        <v>9.2783505154639183</v>
      </c>
      <c r="H2198">
        <v>3</v>
      </c>
      <c r="I2198">
        <v>1</v>
      </c>
      <c r="J2198">
        <v>3772</v>
      </c>
      <c r="K2198">
        <v>2334</v>
      </c>
      <c r="L2198">
        <v>1158</v>
      </c>
      <c r="M2198">
        <v>675</v>
      </c>
      <c r="N2198">
        <v>641</v>
      </c>
      <c r="O2198">
        <v>233</v>
      </c>
      <c r="P2198">
        <v>3501938050</v>
      </c>
      <c r="Q2198">
        <v>57.435978293802101</v>
      </c>
    </row>
    <row r="2199" spans="1:17" x14ac:dyDescent="0.25">
      <c r="A2199" t="str">
        <f t="shared" ca="1" si="34"/>
        <v>RISARALDA;PEREIRA;ACTIVIDADES DE SERVICIOS ADMINISTRATIVOS Y DE APOYO</v>
      </c>
      <c r="B2199" t="str">
        <f ca="1">+IFERROR(_xlfn.XLOOKUP(C2199,DIVIPOLA!G:G,DIVIPOLA!F:F),C2199)</f>
        <v>RISARALDA</v>
      </c>
      <c r="C2199" t="s">
        <v>38</v>
      </c>
      <c r="D2199" t="s">
        <v>277</v>
      </c>
      <c r="E2199" t="s">
        <v>342</v>
      </c>
      <c r="F2199">
        <v>16</v>
      </c>
      <c r="G2199">
        <v>7.7669902912621351</v>
      </c>
      <c r="H2199">
        <v>37</v>
      </c>
      <c r="I2199">
        <v>16</v>
      </c>
      <c r="J2199">
        <v>4082</v>
      </c>
      <c r="K2199">
        <v>2020</v>
      </c>
      <c r="L2199">
        <v>3284</v>
      </c>
      <c r="M2199">
        <v>723</v>
      </c>
      <c r="N2199">
        <v>2771</v>
      </c>
      <c r="O2199">
        <v>483</v>
      </c>
      <c r="P2199">
        <v>4579886675</v>
      </c>
      <c r="Q2199">
        <v>38.622978283199792</v>
      </c>
    </row>
    <row r="2200" spans="1:17" x14ac:dyDescent="0.25">
      <c r="A2200" t="str">
        <f t="shared" ca="1" si="34"/>
        <v>SANTANDER;BARBOSA;ACTIVIDADES DE SERVICIOS ADMINISTRATIVOS Y DE APOYO</v>
      </c>
      <c r="B2200" t="str">
        <f ca="1">+IFERROR(_xlfn.XLOOKUP(C2200,DIVIPOLA!G:G,DIVIPOLA!F:F),C2200)</f>
        <v>SANTANDER</v>
      </c>
      <c r="C2200" t="s">
        <v>39</v>
      </c>
      <c r="D2200" t="s">
        <v>279</v>
      </c>
      <c r="E2200" t="s">
        <v>342</v>
      </c>
      <c r="F2200">
        <v>1</v>
      </c>
      <c r="G2200">
        <v>0.24570024570024571</v>
      </c>
      <c r="H2200">
        <v>0</v>
      </c>
      <c r="I2200">
        <v>0</v>
      </c>
      <c r="J2200">
        <v>2</v>
      </c>
      <c r="K2200">
        <v>7</v>
      </c>
      <c r="L2200">
        <v>1</v>
      </c>
      <c r="M2200">
        <v>1</v>
      </c>
      <c r="N2200">
        <v>3</v>
      </c>
      <c r="O2200">
        <v>0</v>
      </c>
      <c r="P2200">
        <v>6192225</v>
      </c>
      <c r="Q2200">
        <v>3.0938461803267561E-2</v>
      </c>
    </row>
    <row r="2201" spans="1:17" x14ac:dyDescent="0.25">
      <c r="A2201" t="str">
        <f t="shared" ca="1" si="34"/>
        <v>SANTANDER;BARRANCABERMEJA;ACTIVIDADES DE SERVICIOS ADMINISTRATIVOS Y DE APOYO</v>
      </c>
      <c r="B2201" t="str">
        <f ca="1">+IFERROR(_xlfn.XLOOKUP(C2201,DIVIPOLA!G:G,DIVIPOLA!F:F),C2201)</f>
        <v>SANTANDER</v>
      </c>
      <c r="C2201" t="s">
        <v>39</v>
      </c>
      <c r="D2201" t="s">
        <v>281</v>
      </c>
      <c r="E2201" t="s">
        <v>342</v>
      </c>
      <c r="F2201">
        <v>1</v>
      </c>
      <c r="G2201">
        <v>0.24570024570024571</v>
      </c>
      <c r="H2201">
        <v>0</v>
      </c>
      <c r="I2201">
        <v>0</v>
      </c>
      <c r="J2201">
        <v>10</v>
      </c>
      <c r="K2201">
        <v>5</v>
      </c>
      <c r="L2201">
        <v>12</v>
      </c>
      <c r="M2201">
        <v>22</v>
      </c>
      <c r="N2201">
        <v>22</v>
      </c>
      <c r="O2201">
        <v>10</v>
      </c>
      <c r="P2201">
        <v>25740000</v>
      </c>
      <c r="Q2201">
        <v>0.12860579304145231</v>
      </c>
    </row>
    <row r="2202" spans="1:17" x14ac:dyDescent="0.25">
      <c r="A2202" t="str">
        <f t="shared" ca="1" si="34"/>
        <v>SANTANDER;BUCARAMANGA;ACTIVIDADES DE SERVICIOS ADMINISTRATIVOS Y DE APOYO</v>
      </c>
      <c r="B2202" t="str">
        <f ca="1">+IFERROR(_xlfn.XLOOKUP(C2202,DIVIPOLA!G:G,DIVIPOLA!F:F),C2202)</f>
        <v>SANTANDER</v>
      </c>
      <c r="C2202" t="s">
        <v>39</v>
      </c>
      <c r="D2202" t="s">
        <v>283</v>
      </c>
      <c r="E2202" t="s">
        <v>342</v>
      </c>
      <c r="F2202">
        <v>16</v>
      </c>
      <c r="G2202">
        <v>3.9312039312039309</v>
      </c>
      <c r="H2202">
        <v>9</v>
      </c>
      <c r="I2202">
        <v>14</v>
      </c>
      <c r="J2202">
        <v>5126</v>
      </c>
      <c r="K2202">
        <v>1049</v>
      </c>
      <c r="L2202">
        <v>2270</v>
      </c>
      <c r="M2202">
        <v>701</v>
      </c>
      <c r="N2202">
        <v>834</v>
      </c>
      <c r="O2202">
        <v>103</v>
      </c>
      <c r="P2202">
        <v>3662369100</v>
      </c>
      <c r="Q2202">
        <v>18.298441434188419</v>
      </c>
    </row>
    <row r="2203" spans="1:17" x14ac:dyDescent="0.25">
      <c r="A2203" t="str">
        <f t="shared" ca="1" si="34"/>
        <v>SANTANDER;FLORIDABLANCA;ACTIVIDADES DE SERVICIOS ADMINISTRATIVOS Y DE APOYO</v>
      </c>
      <c r="B2203" t="str">
        <f ca="1">+IFERROR(_xlfn.XLOOKUP(C2203,DIVIPOLA!G:G,DIVIPOLA!F:F),C2203)</f>
        <v>SANTANDER</v>
      </c>
      <c r="C2203" t="s">
        <v>39</v>
      </c>
      <c r="D2203" t="s">
        <v>284</v>
      </c>
      <c r="E2203" t="s">
        <v>342</v>
      </c>
      <c r="F2203">
        <v>3</v>
      </c>
      <c r="G2203">
        <v>0.73710073710073709</v>
      </c>
      <c r="H2203">
        <v>0</v>
      </c>
      <c r="I2203">
        <v>0</v>
      </c>
      <c r="J2203">
        <v>294</v>
      </c>
      <c r="K2203">
        <v>246</v>
      </c>
      <c r="L2203">
        <v>68</v>
      </c>
      <c r="M2203">
        <v>62</v>
      </c>
      <c r="N2203">
        <v>49</v>
      </c>
      <c r="O2203">
        <v>42</v>
      </c>
      <c r="P2203">
        <v>318173375</v>
      </c>
      <c r="Q2203">
        <v>1.589702378265361</v>
      </c>
    </row>
    <row r="2204" spans="1:17" x14ac:dyDescent="0.25">
      <c r="A2204" t="str">
        <f t="shared" ca="1" si="34"/>
        <v>SANTANDER;GIRÓN;ACTIVIDADES DE SERVICIOS ADMINISTRATIVOS Y DE APOYO</v>
      </c>
      <c r="B2204" t="str">
        <f ca="1">+IFERROR(_xlfn.XLOOKUP(C2204,DIVIPOLA!G:G,DIVIPOLA!F:F),C2204)</f>
        <v>SANTANDER</v>
      </c>
      <c r="C2204" t="s">
        <v>39</v>
      </c>
      <c r="D2204" t="s">
        <v>285</v>
      </c>
      <c r="E2204" t="s">
        <v>342</v>
      </c>
      <c r="F2204">
        <v>2</v>
      </c>
      <c r="G2204">
        <v>0.49140049140049141</v>
      </c>
      <c r="H2204">
        <v>7</v>
      </c>
      <c r="I2204">
        <v>4</v>
      </c>
      <c r="J2204">
        <v>1263</v>
      </c>
      <c r="K2204">
        <v>394</v>
      </c>
      <c r="L2204">
        <v>8054</v>
      </c>
      <c r="M2204">
        <v>719</v>
      </c>
      <c r="N2204">
        <v>1782</v>
      </c>
      <c r="O2204">
        <v>167</v>
      </c>
      <c r="P2204">
        <v>3479190000</v>
      </c>
      <c r="Q2204">
        <v>17.3832163594363</v>
      </c>
    </row>
    <row r="2205" spans="1:17" x14ac:dyDescent="0.25">
      <c r="A2205" t="str">
        <f t="shared" ca="1" si="34"/>
        <v>SANTANDER;LOS SANTOS;ACTIVIDADES DE SERVICIOS ADMINISTRATIVOS Y DE APOYO</v>
      </c>
      <c r="B2205" t="str">
        <f ca="1">+IFERROR(_xlfn.XLOOKUP(C2205,DIVIPOLA!G:G,DIVIPOLA!F:F),C2205)</f>
        <v>SANTANDER</v>
      </c>
      <c r="C2205" t="s">
        <v>39</v>
      </c>
      <c r="D2205" t="s">
        <v>287</v>
      </c>
      <c r="E2205" t="s">
        <v>342</v>
      </c>
      <c r="F2205">
        <v>1</v>
      </c>
      <c r="G2205">
        <v>0.24570024570024571</v>
      </c>
      <c r="H2205">
        <v>0</v>
      </c>
      <c r="I2205">
        <v>0</v>
      </c>
      <c r="J2205">
        <v>9</v>
      </c>
      <c r="K2205">
        <v>6</v>
      </c>
      <c r="L2205">
        <v>0</v>
      </c>
      <c r="M2205">
        <v>0</v>
      </c>
      <c r="N2205">
        <v>0</v>
      </c>
      <c r="O2205">
        <v>0</v>
      </c>
      <c r="P2205">
        <v>6630000</v>
      </c>
      <c r="Q2205">
        <v>3.3125734571283171E-2</v>
      </c>
    </row>
    <row r="2206" spans="1:17" x14ac:dyDescent="0.25">
      <c r="A2206" t="str">
        <f t="shared" ca="1" si="34"/>
        <v>SANTANDER;PIEDECUESTA;ACTIVIDADES DE SERVICIOS ADMINISTRATIVOS Y DE APOYO</v>
      </c>
      <c r="B2206" t="str">
        <f ca="1">+IFERROR(_xlfn.XLOOKUP(C2206,DIVIPOLA!G:G,DIVIPOLA!F:F),C2206)</f>
        <v>SANTANDER</v>
      </c>
      <c r="C2206" t="s">
        <v>39</v>
      </c>
      <c r="D2206" t="s">
        <v>289</v>
      </c>
      <c r="E2206" t="s">
        <v>342</v>
      </c>
      <c r="F2206">
        <v>2</v>
      </c>
      <c r="G2206">
        <v>0.49140049140049141</v>
      </c>
      <c r="H2206">
        <v>5</v>
      </c>
      <c r="I2206">
        <v>1</v>
      </c>
      <c r="J2206">
        <v>261</v>
      </c>
      <c r="K2206">
        <v>259</v>
      </c>
      <c r="L2206">
        <v>224</v>
      </c>
      <c r="M2206">
        <v>59</v>
      </c>
      <c r="N2206">
        <v>81</v>
      </c>
      <c r="O2206">
        <v>29</v>
      </c>
      <c r="P2206">
        <v>355099550</v>
      </c>
      <c r="Q2206">
        <v>1.7741981055327449</v>
      </c>
    </row>
    <row r="2207" spans="1:17" x14ac:dyDescent="0.25">
      <c r="A2207" t="str">
        <f t="shared" ca="1" si="34"/>
        <v>SANTANDER;SAN GIL;ACTIVIDADES DE SERVICIOS ADMINISTRATIVOS Y DE APOYO</v>
      </c>
      <c r="B2207" t="str">
        <f ca="1">+IFERROR(_xlfn.XLOOKUP(C2207,DIVIPOLA!G:G,DIVIPOLA!F:F),C2207)</f>
        <v>SANTANDER</v>
      </c>
      <c r="C2207" t="s">
        <v>39</v>
      </c>
      <c r="D2207" t="s">
        <v>292</v>
      </c>
      <c r="E2207" t="s">
        <v>342</v>
      </c>
      <c r="F2207">
        <v>1</v>
      </c>
      <c r="G2207">
        <v>0.24570024570024571</v>
      </c>
      <c r="H2207">
        <v>0</v>
      </c>
      <c r="I2207">
        <v>0</v>
      </c>
      <c r="J2207">
        <v>48</v>
      </c>
      <c r="K2207">
        <v>24</v>
      </c>
      <c r="L2207">
        <v>36</v>
      </c>
      <c r="M2207">
        <v>12</v>
      </c>
      <c r="N2207">
        <v>7</v>
      </c>
      <c r="O2207">
        <v>5</v>
      </c>
      <c r="P2207">
        <v>49983700</v>
      </c>
      <c r="Q2207">
        <v>0.24973556245711109</v>
      </c>
    </row>
    <row r="2208" spans="1:17" x14ac:dyDescent="0.25">
      <c r="A2208" t="str">
        <f t="shared" ca="1" si="34"/>
        <v>SUCRE;LA UNIÓN;ACTIVIDADES DE SERVICIOS ADMINISTRATIVOS Y DE APOYO</v>
      </c>
      <c r="B2208" t="str">
        <f ca="1">+IFERROR(_xlfn.XLOOKUP(C2208,DIVIPOLA!G:G,DIVIPOLA!F:F),C2208)</f>
        <v>SUCRE</v>
      </c>
      <c r="C2208" t="s">
        <v>40</v>
      </c>
      <c r="D2208" t="s">
        <v>79</v>
      </c>
      <c r="E2208" t="s">
        <v>342</v>
      </c>
      <c r="F2208">
        <v>1</v>
      </c>
      <c r="G2208">
        <v>3.5714285714285712</v>
      </c>
      <c r="H2208">
        <v>0</v>
      </c>
      <c r="I2208">
        <v>0</v>
      </c>
      <c r="J2208">
        <v>0</v>
      </c>
      <c r="K2208">
        <v>1</v>
      </c>
      <c r="L2208">
        <v>2</v>
      </c>
      <c r="M2208">
        <v>6</v>
      </c>
      <c r="N2208">
        <v>15</v>
      </c>
      <c r="O2208">
        <v>1</v>
      </c>
      <c r="P2208">
        <v>6630000</v>
      </c>
      <c r="Q2208">
        <v>1.211678441924074</v>
      </c>
    </row>
    <row r="2209" spans="1:17" x14ac:dyDescent="0.25">
      <c r="A2209" t="str">
        <f t="shared" ca="1" si="34"/>
        <v>SUCRE;SINCELEJO;ACTIVIDADES DE SERVICIOS ADMINISTRATIVOS Y DE APOYO</v>
      </c>
      <c r="B2209" t="str">
        <f ca="1">+IFERROR(_xlfn.XLOOKUP(C2209,DIVIPOLA!G:G,DIVIPOLA!F:F),C2209)</f>
        <v>SUCRE</v>
      </c>
      <c r="C2209" t="s">
        <v>40</v>
      </c>
      <c r="D2209" t="s">
        <v>300</v>
      </c>
      <c r="E2209" t="s">
        <v>342</v>
      </c>
      <c r="F2209">
        <v>1</v>
      </c>
      <c r="G2209">
        <v>3.5714285714285712</v>
      </c>
      <c r="H2209">
        <v>0</v>
      </c>
      <c r="I2209">
        <v>2</v>
      </c>
      <c r="J2209">
        <v>39</v>
      </c>
      <c r="K2209">
        <v>18</v>
      </c>
      <c r="L2209">
        <v>91</v>
      </c>
      <c r="M2209">
        <v>16</v>
      </c>
      <c r="N2209">
        <v>63</v>
      </c>
      <c r="O2209">
        <v>16</v>
      </c>
      <c r="P2209">
        <v>73125000</v>
      </c>
      <c r="Q2209">
        <v>13.364100462397881</v>
      </c>
    </row>
    <row r="2210" spans="1:17" x14ac:dyDescent="0.25">
      <c r="A2210" t="str">
        <f t="shared" ca="1" si="34"/>
        <v>TOLIMA;ESPINAL;ACTIVIDADES DE SERVICIOS ADMINISTRATIVOS Y DE APOYO</v>
      </c>
      <c r="B2210" t="str">
        <f ca="1">+IFERROR(_xlfn.XLOOKUP(C2210,DIVIPOLA!G:G,DIVIPOLA!F:F),C2210)</f>
        <v>TOLIMA</v>
      </c>
      <c r="C2210" t="s">
        <v>41</v>
      </c>
      <c r="D2210" t="s">
        <v>302</v>
      </c>
      <c r="E2210" t="s">
        <v>342</v>
      </c>
      <c r="F2210">
        <v>1</v>
      </c>
      <c r="G2210">
        <v>0.64102564102564097</v>
      </c>
      <c r="H2210">
        <v>0</v>
      </c>
      <c r="I2210">
        <v>0</v>
      </c>
      <c r="J2210">
        <v>1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390000</v>
      </c>
      <c r="Q2210">
        <v>9.3234348497408057E-3</v>
      </c>
    </row>
    <row r="2211" spans="1:17" x14ac:dyDescent="0.25">
      <c r="A2211" t="str">
        <f t="shared" ca="1" si="34"/>
        <v>TOLIMA;IBAGUÉ;ACTIVIDADES DE SERVICIOS ADMINISTRATIVOS Y DE APOYO</v>
      </c>
      <c r="B2211" t="str">
        <f ca="1">+IFERROR(_xlfn.XLOOKUP(C2211,DIVIPOLA!G:G,DIVIPOLA!F:F),C2211)</f>
        <v>TOLIMA</v>
      </c>
      <c r="C2211" t="s">
        <v>41</v>
      </c>
      <c r="D2211" t="s">
        <v>304</v>
      </c>
      <c r="E2211" t="s">
        <v>342</v>
      </c>
      <c r="F2211">
        <v>13</v>
      </c>
      <c r="G2211">
        <v>8.3333333333333321</v>
      </c>
      <c r="H2211">
        <v>3</v>
      </c>
      <c r="I2211">
        <v>13</v>
      </c>
      <c r="J2211">
        <v>1325</v>
      </c>
      <c r="K2211">
        <v>891</v>
      </c>
      <c r="L2211">
        <v>923</v>
      </c>
      <c r="M2211">
        <v>330</v>
      </c>
      <c r="N2211">
        <v>834</v>
      </c>
      <c r="O2211">
        <v>107</v>
      </c>
      <c r="P2211">
        <v>1587976000</v>
      </c>
      <c r="Q2211">
        <v>37.962540458851286</v>
      </c>
    </row>
    <row r="2212" spans="1:17" x14ac:dyDescent="0.25">
      <c r="A2212" t="str">
        <f t="shared" ca="1" si="34"/>
        <v>TOLIMA;MELGAR;ACTIVIDADES DE SERVICIOS ADMINISTRATIVOS Y DE APOYO</v>
      </c>
      <c r="B2212" t="str">
        <f ca="1">+IFERROR(_xlfn.XLOOKUP(C2212,DIVIPOLA!G:G,DIVIPOLA!F:F),C2212)</f>
        <v>TOLIMA</v>
      </c>
      <c r="C2212" t="s">
        <v>41</v>
      </c>
      <c r="D2212" t="s">
        <v>305</v>
      </c>
      <c r="E2212" t="s">
        <v>342</v>
      </c>
      <c r="F2212">
        <v>1</v>
      </c>
      <c r="G2212">
        <v>0.64102564102564097</v>
      </c>
      <c r="H2212">
        <v>0</v>
      </c>
      <c r="I2212">
        <v>0</v>
      </c>
      <c r="J2212">
        <v>1</v>
      </c>
      <c r="K2212">
        <v>2</v>
      </c>
      <c r="L2212">
        <v>10</v>
      </c>
      <c r="M2212">
        <v>1</v>
      </c>
      <c r="N2212">
        <v>3</v>
      </c>
      <c r="O2212">
        <v>2</v>
      </c>
      <c r="P2212">
        <v>5655000</v>
      </c>
      <c r="Q2212">
        <v>0.1351898053212417</v>
      </c>
    </row>
    <row r="2213" spans="1:17" x14ac:dyDescent="0.25">
      <c r="A2213" t="str">
        <f t="shared" ca="1" si="34"/>
        <v>VALLE_DEL_CAUCA;ANDALUCÍA;ACTIVIDADES DE SERVICIOS ADMINISTRATIVOS Y DE APOYO</v>
      </c>
      <c r="B2213" t="str">
        <f ca="1">+IFERROR(_xlfn.XLOOKUP(C2213,DIVIPOLA!G:G,DIVIPOLA!F:F),C2213)</f>
        <v>VALLE_DEL_CAUCA</v>
      </c>
      <c r="C2213" t="s">
        <v>1190</v>
      </c>
      <c r="D2213" t="s">
        <v>311</v>
      </c>
      <c r="E2213" t="s">
        <v>342</v>
      </c>
      <c r="F2213">
        <v>1</v>
      </c>
      <c r="G2213">
        <v>0.13386880856760369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3</v>
      </c>
      <c r="O2213">
        <v>2</v>
      </c>
      <c r="P2213">
        <v>1235000</v>
      </c>
      <c r="Q2213">
        <v>2.7201870240249849E-3</v>
      </c>
    </row>
    <row r="2214" spans="1:17" x14ac:dyDescent="0.25">
      <c r="A2214" t="str">
        <f t="shared" ca="1" si="34"/>
        <v>VALLE_DEL_CAUCA;EL ÁGUILA;ACTIVIDADES DE SERVICIOS ADMINISTRATIVOS Y DE APOYO</v>
      </c>
      <c r="B2214" t="str">
        <f ca="1">+IFERROR(_xlfn.XLOOKUP(C2214,DIVIPOLA!G:G,DIVIPOLA!F:F),C2214)</f>
        <v>VALLE_DEL_CAUCA</v>
      </c>
      <c r="C2214" t="s">
        <v>1190</v>
      </c>
      <c r="D2214" t="s">
        <v>319</v>
      </c>
      <c r="E2214" t="s">
        <v>342</v>
      </c>
      <c r="F2214">
        <v>1</v>
      </c>
      <c r="G2214">
        <v>0.13386880856760369</v>
      </c>
      <c r="H2214">
        <v>0</v>
      </c>
      <c r="I2214">
        <v>0</v>
      </c>
      <c r="J2214">
        <v>9</v>
      </c>
      <c r="K2214">
        <v>3</v>
      </c>
      <c r="L2214">
        <v>0</v>
      </c>
      <c r="M2214">
        <v>0</v>
      </c>
      <c r="N2214">
        <v>0</v>
      </c>
      <c r="O2214">
        <v>0</v>
      </c>
      <c r="P2214">
        <v>5329350</v>
      </c>
      <c r="Q2214">
        <v>1.173832284735834E-2</v>
      </c>
    </row>
    <row r="2215" spans="1:17" x14ac:dyDescent="0.25">
      <c r="A2215" t="str">
        <f t="shared" ca="1" si="34"/>
        <v>VALLE_DEL_CAUCA;PALMIRA;ACTIVIDADES DE SERVICIOS ADMINISTRATIVOS Y DE APOYO</v>
      </c>
      <c r="B2215" t="str">
        <f ca="1">+IFERROR(_xlfn.XLOOKUP(C2215,DIVIPOLA!G:G,DIVIPOLA!F:F),C2215)</f>
        <v>VALLE_DEL_CAUCA</v>
      </c>
      <c r="C2215" t="s">
        <v>1190</v>
      </c>
      <c r="D2215" t="s">
        <v>324</v>
      </c>
      <c r="E2215" t="s">
        <v>342</v>
      </c>
      <c r="F2215">
        <v>6</v>
      </c>
      <c r="G2215">
        <v>0.80321285140562237</v>
      </c>
      <c r="H2215">
        <v>0</v>
      </c>
      <c r="I2215">
        <v>0</v>
      </c>
      <c r="J2215">
        <v>573</v>
      </c>
      <c r="K2215">
        <v>260</v>
      </c>
      <c r="L2215">
        <v>268</v>
      </c>
      <c r="M2215">
        <v>129</v>
      </c>
      <c r="N2215">
        <v>32</v>
      </c>
      <c r="O2215">
        <v>30</v>
      </c>
      <c r="P2215">
        <v>504147150</v>
      </c>
      <c r="Q2215">
        <v>1.1104247252058119</v>
      </c>
    </row>
    <row r="2216" spans="1:17" x14ac:dyDescent="0.25">
      <c r="A2216" t="str">
        <f t="shared" ca="1" si="34"/>
        <v>VALLE_DEL_CAUCA;CALI;ACTIVIDADES DE SERVICIOS ADMINISTRATIVOS Y DE APOYO</v>
      </c>
      <c r="B2216" t="str">
        <f ca="1">+IFERROR(_xlfn.XLOOKUP(C2216,DIVIPOLA!G:G,DIVIPOLA!F:F),C2216)</f>
        <v>VALLE_DEL_CAUCA</v>
      </c>
      <c r="C2216" t="s">
        <v>1190</v>
      </c>
      <c r="D2216" t="s">
        <v>1083</v>
      </c>
      <c r="E2216" t="s">
        <v>342</v>
      </c>
      <c r="F2216">
        <v>61</v>
      </c>
      <c r="G2216">
        <v>8.1659973226238289</v>
      </c>
      <c r="H2216">
        <v>72</v>
      </c>
      <c r="I2216">
        <v>27</v>
      </c>
      <c r="J2216">
        <v>15159</v>
      </c>
      <c r="K2216">
        <v>8520</v>
      </c>
      <c r="L2216">
        <v>23913</v>
      </c>
      <c r="M2216">
        <v>6238</v>
      </c>
      <c r="N2216">
        <v>7183</v>
      </c>
      <c r="O2216">
        <v>1561</v>
      </c>
      <c r="P2216">
        <v>21301804550</v>
      </c>
      <c r="Q2216">
        <v>46.918941154029461</v>
      </c>
    </row>
    <row r="2217" spans="1:17" x14ac:dyDescent="0.25">
      <c r="A2217" t="str">
        <f t="shared" ca="1" si="34"/>
        <v>VALLE_DEL_CAUCA;TULUÁ;ACTIVIDADES DE SERVICIOS ADMINISTRATIVOS Y DE APOYO</v>
      </c>
      <c r="B2217" t="str">
        <f ca="1">+IFERROR(_xlfn.XLOOKUP(C2217,DIVIPOLA!G:G,DIVIPOLA!F:F),C2217)</f>
        <v>VALLE_DEL_CAUCA</v>
      </c>
      <c r="C2217" t="s">
        <v>1190</v>
      </c>
      <c r="D2217" t="s">
        <v>328</v>
      </c>
      <c r="E2217" t="s">
        <v>342</v>
      </c>
      <c r="F2217">
        <v>1</v>
      </c>
      <c r="G2217">
        <v>0.13386880856760369</v>
      </c>
      <c r="H2217">
        <v>0</v>
      </c>
      <c r="I2217">
        <v>0</v>
      </c>
      <c r="J2217">
        <v>0</v>
      </c>
      <c r="K2217">
        <v>3</v>
      </c>
      <c r="L2217">
        <v>0</v>
      </c>
      <c r="M2217">
        <v>0</v>
      </c>
      <c r="N2217">
        <v>0</v>
      </c>
      <c r="O2217">
        <v>0</v>
      </c>
      <c r="P2217">
        <v>1560000</v>
      </c>
      <c r="Q2217">
        <v>3.4360257145578761E-3</v>
      </c>
    </row>
    <row r="2218" spans="1:17" x14ac:dyDescent="0.25">
      <c r="A2218" t="str">
        <f t="shared" ca="1" si="34"/>
        <v>VALLE_DEL_CAUCA;YUMBO;ACTIVIDADES DE SERVICIOS ADMINISTRATIVOS Y DE APOYO</v>
      </c>
      <c r="B2218" t="str">
        <f ca="1">+IFERROR(_xlfn.XLOOKUP(C2218,DIVIPOLA!G:G,DIVIPOLA!F:F),C2218)</f>
        <v>VALLE_DEL_CAUCA</v>
      </c>
      <c r="C2218" t="s">
        <v>1190</v>
      </c>
      <c r="D2218" t="s">
        <v>329</v>
      </c>
      <c r="E2218" t="s">
        <v>342</v>
      </c>
      <c r="F2218">
        <v>2</v>
      </c>
      <c r="G2218">
        <v>0.2677376171352075</v>
      </c>
      <c r="H2218">
        <v>0</v>
      </c>
      <c r="I2218">
        <v>0</v>
      </c>
      <c r="J2218">
        <v>38</v>
      </c>
      <c r="K2218">
        <v>13</v>
      </c>
      <c r="L2218">
        <v>7</v>
      </c>
      <c r="M2218">
        <v>1</v>
      </c>
      <c r="N2218">
        <v>14</v>
      </c>
      <c r="O2218">
        <v>3</v>
      </c>
      <c r="P2218">
        <v>27779050</v>
      </c>
      <c r="Q2218">
        <v>6.1185596234608307E-2</v>
      </c>
    </row>
    <row r="2219" spans="1:17" x14ac:dyDescent="0.25">
      <c r="A2219" t="str">
        <f t="shared" ca="1" si="34"/>
        <v>VALLE_DEL_CAUCA;ZARZAL;ACTIVIDADES DE SERVICIOS ADMINISTRATIVOS Y DE APOYO</v>
      </c>
      <c r="B2219" t="str">
        <f ca="1">+IFERROR(_xlfn.XLOOKUP(C2219,DIVIPOLA!G:G,DIVIPOLA!F:F),C2219)</f>
        <v>VALLE_DEL_CAUCA</v>
      </c>
      <c r="C2219" t="s">
        <v>1190</v>
      </c>
      <c r="D2219" t="s">
        <v>330</v>
      </c>
      <c r="E2219" t="s">
        <v>342</v>
      </c>
      <c r="F2219">
        <v>1</v>
      </c>
      <c r="G2219">
        <v>0.13386880856760369</v>
      </c>
      <c r="H2219">
        <v>0</v>
      </c>
      <c r="I2219">
        <v>0</v>
      </c>
      <c r="J2219">
        <v>24</v>
      </c>
      <c r="K2219">
        <v>0</v>
      </c>
      <c r="L2219">
        <v>17</v>
      </c>
      <c r="M2219">
        <v>0</v>
      </c>
      <c r="N2219">
        <v>9</v>
      </c>
      <c r="O2219">
        <v>0</v>
      </c>
      <c r="P2219">
        <v>15535000</v>
      </c>
      <c r="Q2219">
        <v>3.4217089407472187E-2</v>
      </c>
    </row>
    <row r="2220" spans="1:17" x14ac:dyDescent="0.25">
      <c r="A2220" t="str">
        <f t="shared" ca="1" si="34"/>
        <v>ANTIOQUIA;ITAGÜÍ;ACTIVIDADES FINANCIERAS Y DE SEGUROS</v>
      </c>
      <c r="B2220" t="str">
        <f ca="1">+IFERROR(_xlfn.XLOOKUP(C2220,DIVIPOLA!G:G,DIVIPOLA!F:F),C2220)</f>
        <v>ANTIOQUIA</v>
      </c>
      <c r="C2220" t="s">
        <v>17</v>
      </c>
      <c r="D2220" t="s">
        <v>72</v>
      </c>
      <c r="E2220" t="s">
        <v>343</v>
      </c>
      <c r="F2220">
        <v>1</v>
      </c>
      <c r="G2220">
        <v>5.2659294365455502E-2</v>
      </c>
      <c r="H2220">
        <v>0</v>
      </c>
      <c r="I2220">
        <v>0</v>
      </c>
      <c r="J2220">
        <v>125</v>
      </c>
      <c r="K2220">
        <v>29</v>
      </c>
      <c r="L2220">
        <v>100</v>
      </c>
      <c r="M2220">
        <v>14</v>
      </c>
      <c r="N2220">
        <v>33</v>
      </c>
      <c r="O2220">
        <v>5</v>
      </c>
      <c r="P2220">
        <v>103350000</v>
      </c>
      <c r="Q2220">
        <v>0.13475227992594521</v>
      </c>
    </row>
    <row r="2221" spans="1:17" x14ac:dyDescent="0.25">
      <c r="A2221" t="str">
        <f t="shared" ca="1" si="34"/>
        <v>ANTIOQUIA;MEDELLÍN;ACTIVIDADES FINANCIERAS Y DE SEGUROS</v>
      </c>
      <c r="B2221" t="str">
        <f ca="1">+IFERROR(_xlfn.XLOOKUP(C2221,DIVIPOLA!G:G,DIVIPOLA!F:F),C2221)</f>
        <v>ANTIOQUIA</v>
      </c>
      <c r="C2221" t="s">
        <v>17</v>
      </c>
      <c r="D2221" t="s">
        <v>81</v>
      </c>
      <c r="E2221" t="s">
        <v>343</v>
      </c>
      <c r="F2221">
        <v>29</v>
      </c>
      <c r="G2221">
        <v>1.52711953659821</v>
      </c>
      <c r="H2221">
        <v>0</v>
      </c>
      <c r="I2221">
        <v>0</v>
      </c>
      <c r="J2221">
        <v>314</v>
      </c>
      <c r="K2221">
        <v>48</v>
      </c>
      <c r="L2221">
        <v>197</v>
      </c>
      <c r="M2221">
        <v>46</v>
      </c>
      <c r="N2221">
        <v>52</v>
      </c>
      <c r="O2221">
        <v>8</v>
      </c>
      <c r="P2221">
        <v>236489175</v>
      </c>
      <c r="Q2221">
        <v>0.30834499766865842</v>
      </c>
    </row>
    <row r="2222" spans="1:17" x14ac:dyDescent="0.25">
      <c r="A2222" t="str">
        <f t="shared" ca="1" si="34"/>
        <v>ANTIOQUIA;RIONEGRO;ACTIVIDADES FINANCIERAS Y DE SEGUROS</v>
      </c>
      <c r="B2222" t="str">
        <f ca="1">+IFERROR(_xlfn.XLOOKUP(C2222,DIVIPOLA!G:G,DIVIPOLA!F:F),C2222)</f>
        <v>ANTIOQUIA</v>
      </c>
      <c r="C2222" t="s">
        <v>17</v>
      </c>
      <c r="D2222" t="s">
        <v>87</v>
      </c>
      <c r="E2222" t="s">
        <v>343</v>
      </c>
      <c r="F2222">
        <v>2</v>
      </c>
      <c r="G2222">
        <v>0.105318588730911</v>
      </c>
      <c r="H2222">
        <v>0</v>
      </c>
      <c r="I2222">
        <v>0</v>
      </c>
      <c r="J2222">
        <v>11</v>
      </c>
      <c r="K2222">
        <v>14</v>
      </c>
      <c r="L2222">
        <v>15</v>
      </c>
      <c r="M2222">
        <v>12</v>
      </c>
      <c r="N2222">
        <v>12</v>
      </c>
      <c r="O2222">
        <v>10</v>
      </c>
      <c r="P2222">
        <v>26172250</v>
      </c>
      <c r="Q2222">
        <v>3.412453176866783E-2</v>
      </c>
    </row>
    <row r="2223" spans="1:17" x14ac:dyDescent="0.25">
      <c r="A2223" t="str">
        <f t="shared" ca="1" si="34"/>
        <v>ANTIOQUIA;SAN LUIS;ACTIVIDADES FINANCIERAS Y DE SEGUROS</v>
      </c>
      <c r="B2223" t="str">
        <f ca="1">+IFERROR(_xlfn.XLOOKUP(C2223,DIVIPOLA!G:G,DIVIPOLA!F:F),C2223)</f>
        <v>ANTIOQUIA</v>
      </c>
      <c r="C2223" t="s">
        <v>17</v>
      </c>
      <c r="D2223" t="s">
        <v>93</v>
      </c>
      <c r="E2223" t="s">
        <v>343</v>
      </c>
      <c r="F2223">
        <v>1</v>
      </c>
      <c r="G2223">
        <v>5.2659294365455502E-2</v>
      </c>
      <c r="H2223">
        <v>0</v>
      </c>
      <c r="I2223">
        <v>0</v>
      </c>
      <c r="J2223">
        <v>29</v>
      </c>
      <c r="K2223">
        <v>15</v>
      </c>
      <c r="L2223">
        <v>1</v>
      </c>
      <c r="M2223">
        <v>1</v>
      </c>
      <c r="N2223">
        <v>0</v>
      </c>
      <c r="O2223">
        <v>0</v>
      </c>
      <c r="P2223">
        <v>20142850</v>
      </c>
      <c r="Q2223">
        <v>2.626313460770514E-2</v>
      </c>
    </row>
    <row r="2224" spans="1:17" x14ac:dyDescent="0.25">
      <c r="A2224" t="str">
        <f t="shared" ca="1" si="34"/>
        <v>ANTIOQUIA;SAN ROQUE;ACTIVIDADES FINANCIERAS Y DE SEGUROS</v>
      </c>
      <c r="B2224" t="str">
        <f ca="1">+IFERROR(_xlfn.XLOOKUP(C2224,DIVIPOLA!G:G,DIVIPOLA!F:F),C2224)</f>
        <v>ANTIOQUIA</v>
      </c>
      <c r="C2224" t="s">
        <v>17</v>
      </c>
      <c r="D2224" t="s">
        <v>95</v>
      </c>
      <c r="E2224" t="s">
        <v>343</v>
      </c>
      <c r="F2224">
        <v>1</v>
      </c>
      <c r="G2224">
        <v>5.2659294365455502E-2</v>
      </c>
      <c r="H2224">
        <v>0</v>
      </c>
      <c r="I2224">
        <v>0</v>
      </c>
      <c r="J2224">
        <v>3</v>
      </c>
      <c r="K2224">
        <v>17</v>
      </c>
      <c r="L2224">
        <v>0</v>
      </c>
      <c r="M2224">
        <v>0</v>
      </c>
      <c r="N2224">
        <v>0</v>
      </c>
      <c r="O2224">
        <v>1</v>
      </c>
      <c r="P2224">
        <v>10458500</v>
      </c>
      <c r="Q2224">
        <v>1.363625272961295E-2</v>
      </c>
    </row>
    <row r="2225" spans="1:17" x14ac:dyDescent="0.25">
      <c r="A2225" t="str">
        <f t="shared" ca="1" si="34"/>
        <v>ATLÁNTICO;BARRANQUILLA;ACTIVIDADES FINANCIERAS Y DE SEGUROS</v>
      </c>
      <c r="B2225" t="str">
        <f ca="1">+IFERROR(_xlfn.XLOOKUP(C2225,DIVIPOLA!G:G,DIVIPOLA!F:F),C2225)</f>
        <v>ATLÁNTICO</v>
      </c>
      <c r="C2225" t="s">
        <v>19</v>
      </c>
      <c r="D2225" t="s">
        <v>108</v>
      </c>
      <c r="E2225" t="s">
        <v>343</v>
      </c>
      <c r="F2225">
        <v>2</v>
      </c>
      <c r="G2225">
        <v>0.69686411149825789</v>
      </c>
      <c r="H2225">
        <v>0</v>
      </c>
      <c r="I2225">
        <v>0</v>
      </c>
      <c r="J2225">
        <v>2</v>
      </c>
      <c r="K2225">
        <v>0</v>
      </c>
      <c r="L2225">
        <v>2</v>
      </c>
      <c r="M2225">
        <v>1</v>
      </c>
      <c r="N2225">
        <v>0</v>
      </c>
      <c r="O2225">
        <v>0</v>
      </c>
      <c r="P2225">
        <v>1690000</v>
      </c>
      <c r="Q2225">
        <v>9.4305565192657377E-3</v>
      </c>
    </row>
    <row r="2226" spans="1:17" x14ac:dyDescent="0.25">
      <c r="A2226" t="str">
        <f t="shared" ca="1" si="34"/>
        <v>BOGOTÁ;BOGOTÁ, D.C.;ACTIVIDADES FINANCIERAS Y DE SEGUROS</v>
      </c>
      <c r="B2226" t="str">
        <f ca="1">+IFERROR(_xlfn.XLOOKUP(C2226,DIVIPOLA!G:G,DIVIPOLA!F:F),C2226)</f>
        <v>BOGOTÁ</v>
      </c>
      <c r="C2226" t="s">
        <v>1146</v>
      </c>
      <c r="D2226" t="s">
        <v>20</v>
      </c>
      <c r="E2226" t="s">
        <v>343</v>
      </c>
      <c r="F2226">
        <v>56</v>
      </c>
      <c r="G2226">
        <v>2.043049981758482</v>
      </c>
      <c r="H2226">
        <v>0</v>
      </c>
      <c r="I2226">
        <v>0</v>
      </c>
      <c r="J2226">
        <v>2519</v>
      </c>
      <c r="K2226">
        <v>461</v>
      </c>
      <c r="L2226">
        <v>1500</v>
      </c>
      <c r="M2226">
        <v>119</v>
      </c>
      <c r="N2226">
        <v>491</v>
      </c>
      <c r="O2226">
        <v>46</v>
      </c>
      <c r="P2226">
        <v>1796435875</v>
      </c>
      <c r="Q2226">
        <v>0.86208333425806249</v>
      </c>
    </row>
    <row r="2227" spans="1:17" x14ac:dyDescent="0.25">
      <c r="A2227" t="str">
        <f t="shared" ca="1" si="34"/>
        <v>BOLÍVAR;CARTAGENA DE INDIAS;ACTIVIDADES FINANCIERAS Y DE SEGUROS</v>
      </c>
      <c r="B2227" t="str">
        <f ca="1">+IFERROR(_xlfn.XLOOKUP(C2227,DIVIPOLA!G:G,DIVIPOLA!F:F),C2227)</f>
        <v>BOLÍVAR</v>
      </c>
      <c r="C2227" t="s">
        <v>21</v>
      </c>
      <c r="D2227" t="s">
        <v>114</v>
      </c>
      <c r="E2227" t="s">
        <v>343</v>
      </c>
      <c r="F2227">
        <v>1</v>
      </c>
      <c r="G2227">
        <v>0.5617977528089888</v>
      </c>
      <c r="H2227">
        <v>0</v>
      </c>
      <c r="I2227">
        <v>0</v>
      </c>
      <c r="J2227">
        <v>0</v>
      </c>
      <c r="K2227">
        <v>2</v>
      </c>
      <c r="L2227">
        <v>0</v>
      </c>
      <c r="M2227">
        <v>0</v>
      </c>
      <c r="N2227">
        <v>0</v>
      </c>
      <c r="O2227">
        <v>0</v>
      </c>
      <c r="P2227">
        <v>1040000</v>
      </c>
      <c r="Q2227">
        <v>1.61757437948204E-2</v>
      </c>
    </row>
    <row r="2228" spans="1:17" x14ac:dyDescent="0.25">
      <c r="A2228" t="str">
        <f t="shared" ca="1" si="34"/>
        <v>BOLÍVAR;SANTA ROSA DEL SUR;ACTIVIDADES FINANCIERAS Y DE SEGUROS</v>
      </c>
      <c r="B2228" t="str">
        <f ca="1">+IFERROR(_xlfn.XLOOKUP(C2228,DIVIPOLA!G:G,DIVIPOLA!F:F),C2228)</f>
        <v>BOLÍVAR</v>
      </c>
      <c r="C2228" t="s">
        <v>21</v>
      </c>
      <c r="D2228" t="s">
        <v>118</v>
      </c>
      <c r="E2228" t="s">
        <v>343</v>
      </c>
      <c r="F2228">
        <v>1</v>
      </c>
      <c r="G2228">
        <v>0.5617977528089888</v>
      </c>
      <c r="H2228">
        <v>0</v>
      </c>
      <c r="I2228">
        <v>0</v>
      </c>
      <c r="J2228">
        <v>14</v>
      </c>
      <c r="K2228">
        <v>6</v>
      </c>
      <c r="L2228">
        <v>0</v>
      </c>
      <c r="M2228">
        <v>3</v>
      </c>
      <c r="N2228">
        <v>2</v>
      </c>
      <c r="O2228">
        <v>4</v>
      </c>
      <c r="P2228">
        <v>11896950</v>
      </c>
      <c r="Q2228">
        <v>0.1850403991728736</v>
      </c>
    </row>
    <row r="2229" spans="1:17" x14ac:dyDescent="0.25">
      <c r="A2229" t="str">
        <f t="shared" ca="1" si="34"/>
        <v>BOYACÁ;TUNJA;ACTIVIDADES FINANCIERAS Y DE SEGUROS</v>
      </c>
      <c r="B2229" t="str">
        <f ca="1">+IFERROR(_xlfn.XLOOKUP(C2229,DIVIPOLA!G:G,DIVIPOLA!F:F),C2229)</f>
        <v>BOYACÁ</v>
      </c>
      <c r="C2229" t="s">
        <v>22</v>
      </c>
      <c r="D2229" t="s">
        <v>137</v>
      </c>
      <c r="E2229" t="s">
        <v>343</v>
      </c>
      <c r="F2229">
        <v>2</v>
      </c>
      <c r="G2229">
        <v>1.834862385321101</v>
      </c>
      <c r="H2229">
        <v>0</v>
      </c>
      <c r="I2229">
        <v>0</v>
      </c>
      <c r="J2229">
        <v>13</v>
      </c>
      <c r="K2229">
        <v>3</v>
      </c>
      <c r="L2229">
        <v>2</v>
      </c>
      <c r="M2229">
        <v>10</v>
      </c>
      <c r="N2229">
        <v>0</v>
      </c>
      <c r="O2229">
        <v>0</v>
      </c>
      <c r="P2229">
        <v>11050000</v>
      </c>
      <c r="Q2229">
        <v>0.5363012877540333</v>
      </c>
    </row>
    <row r="2230" spans="1:17" x14ac:dyDescent="0.25">
      <c r="A2230" t="str">
        <f t="shared" ca="1" si="34"/>
        <v>CALDAS;MANIZALES;ACTIVIDADES FINANCIERAS Y DE SEGUROS</v>
      </c>
      <c r="B2230" t="str">
        <f ca="1">+IFERROR(_xlfn.XLOOKUP(C2230,DIVIPOLA!G:G,DIVIPOLA!F:F),C2230)</f>
        <v>CALDAS</v>
      </c>
      <c r="C2230" t="s">
        <v>23</v>
      </c>
      <c r="D2230" t="s">
        <v>145</v>
      </c>
      <c r="E2230" t="s">
        <v>343</v>
      </c>
      <c r="F2230">
        <v>4</v>
      </c>
      <c r="G2230">
        <v>2.5157232704402519</v>
      </c>
      <c r="H2230">
        <v>6</v>
      </c>
      <c r="I2230">
        <v>0</v>
      </c>
      <c r="J2230">
        <v>90</v>
      </c>
      <c r="K2230">
        <v>39</v>
      </c>
      <c r="L2230">
        <v>61</v>
      </c>
      <c r="M2230">
        <v>1</v>
      </c>
      <c r="N2230">
        <v>10</v>
      </c>
      <c r="O2230">
        <v>4</v>
      </c>
      <c r="P2230">
        <v>79709500</v>
      </c>
      <c r="Q2230">
        <v>2.4424435868328729</v>
      </c>
    </row>
    <row r="2231" spans="1:17" x14ac:dyDescent="0.25">
      <c r="A2231" t="str">
        <f t="shared" ca="1" si="34"/>
        <v>CAQUETÁ;FLORENCIA;ACTIVIDADES FINANCIERAS Y DE SEGUROS</v>
      </c>
      <c r="B2231" t="str">
        <f ca="1">+IFERROR(_xlfn.XLOOKUP(C2231,DIVIPOLA!G:G,DIVIPOLA!F:F),C2231)</f>
        <v>CAQUETÁ</v>
      </c>
      <c r="C2231" t="s">
        <v>24</v>
      </c>
      <c r="D2231" t="s">
        <v>153</v>
      </c>
      <c r="E2231" t="s">
        <v>343</v>
      </c>
      <c r="F2231">
        <v>1</v>
      </c>
      <c r="G2231">
        <v>3.8461538461538458</v>
      </c>
      <c r="H2231">
        <v>0</v>
      </c>
      <c r="I2231">
        <v>0</v>
      </c>
      <c r="J2231">
        <v>0</v>
      </c>
      <c r="K2231">
        <v>2</v>
      </c>
      <c r="L2231">
        <v>0</v>
      </c>
      <c r="M2231">
        <v>2</v>
      </c>
      <c r="N2231">
        <v>2</v>
      </c>
      <c r="O2231">
        <v>1</v>
      </c>
      <c r="P2231">
        <v>2535000</v>
      </c>
      <c r="Q2231">
        <v>0.88882406297432437</v>
      </c>
    </row>
    <row r="2232" spans="1:17" x14ac:dyDescent="0.25">
      <c r="A2232" t="str">
        <f t="shared" ca="1" si="34"/>
        <v>CAUCA;POPAYÁN;ACTIVIDADES FINANCIERAS Y DE SEGUROS</v>
      </c>
      <c r="B2232" t="str">
        <f ca="1">+IFERROR(_xlfn.XLOOKUP(C2232,DIVIPOLA!G:G,DIVIPOLA!F:F),C2232)</f>
        <v>CAUCA</v>
      </c>
      <c r="C2232" t="s">
        <v>26</v>
      </c>
      <c r="D2232" t="s">
        <v>163</v>
      </c>
      <c r="E2232" t="s">
        <v>343</v>
      </c>
      <c r="F2232">
        <v>3</v>
      </c>
      <c r="G2232">
        <v>6.5217391304347823</v>
      </c>
      <c r="H2232">
        <v>0</v>
      </c>
      <c r="I2232">
        <v>0</v>
      </c>
      <c r="J2232">
        <v>13</v>
      </c>
      <c r="K2232">
        <v>19</v>
      </c>
      <c r="L2232">
        <v>1</v>
      </c>
      <c r="M2232">
        <v>1</v>
      </c>
      <c r="N2232">
        <v>6</v>
      </c>
      <c r="O2232">
        <v>0</v>
      </c>
      <c r="P2232">
        <v>17196075</v>
      </c>
      <c r="Q2232">
        <v>1.452533045119913</v>
      </c>
    </row>
    <row r="2233" spans="1:17" x14ac:dyDescent="0.25">
      <c r="A2233" t="str">
        <f t="shared" ca="1" si="34"/>
        <v>CUNDINAMARCA;CAJICÁ;ACTIVIDADES FINANCIERAS Y DE SEGUROS</v>
      </c>
      <c r="B2233" t="str">
        <f ca="1">+IFERROR(_xlfn.XLOOKUP(C2233,DIVIPOLA!G:G,DIVIPOLA!F:F),C2233)</f>
        <v>CUNDINAMARCA</v>
      </c>
      <c r="C2233" t="s">
        <v>29</v>
      </c>
      <c r="D2233" t="s">
        <v>173</v>
      </c>
      <c r="E2233" t="s">
        <v>343</v>
      </c>
      <c r="F2233">
        <v>1</v>
      </c>
      <c r="G2233">
        <v>0.25706940874035988</v>
      </c>
      <c r="H2233">
        <v>0</v>
      </c>
      <c r="I2233">
        <v>0</v>
      </c>
      <c r="J2233">
        <v>1</v>
      </c>
      <c r="K2233">
        <v>0</v>
      </c>
      <c r="L2233">
        <v>2</v>
      </c>
      <c r="M2233">
        <v>0</v>
      </c>
      <c r="N2233">
        <v>2</v>
      </c>
      <c r="O2233">
        <v>0</v>
      </c>
      <c r="P2233">
        <v>1300000</v>
      </c>
      <c r="Q2233">
        <v>1.26618957909516E-2</v>
      </c>
    </row>
    <row r="2234" spans="1:17" x14ac:dyDescent="0.25">
      <c r="A2234" t="str">
        <f t="shared" ca="1" si="34"/>
        <v>CUNDINAMARCA;CHÍA;ACTIVIDADES FINANCIERAS Y DE SEGUROS</v>
      </c>
      <c r="B2234" t="str">
        <f ca="1">+IFERROR(_xlfn.XLOOKUP(C2234,DIVIPOLA!G:G,DIVIPOLA!F:F),C2234)</f>
        <v>CUNDINAMARCA</v>
      </c>
      <c r="C2234" t="s">
        <v>29</v>
      </c>
      <c r="D2234" t="s">
        <v>175</v>
      </c>
      <c r="E2234" t="s">
        <v>343</v>
      </c>
      <c r="F2234">
        <v>1</v>
      </c>
      <c r="G2234">
        <v>0.25706940874035988</v>
      </c>
      <c r="H2234">
        <v>0</v>
      </c>
      <c r="I2234">
        <v>0</v>
      </c>
      <c r="J2234">
        <v>144</v>
      </c>
      <c r="K2234">
        <v>11</v>
      </c>
      <c r="L2234">
        <v>0</v>
      </c>
      <c r="M2234">
        <v>0</v>
      </c>
      <c r="N2234">
        <v>0</v>
      </c>
      <c r="O2234">
        <v>0</v>
      </c>
      <c r="P2234">
        <v>61880000</v>
      </c>
      <c r="Q2234">
        <v>0.60270623964929593</v>
      </c>
    </row>
    <row r="2235" spans="1:17" x14ac:dyDescent="0.25">
      <c r="A2235" t="str">
        <f t="shared" ca="1" si="34"/>
        <v>CUNDINAMARCA;MADRID;ACTIVIDADES FINANCIERAS Y DE SEGUROS</v>
      </c>
      <c r="B2235" t="str">
        <f ca="1">+IFERROR(_xlfn.XLOOKUP(C2235,DIVIPOLA!G:G,DIVIPOLA!F:F),C2235)</f>
        <v>CUNDINAMARCA</v>
      </c>
      <c r="C2235" t="s">
        <v>29</v>
      </c>
      <c r="D2235" t="s">
        <v>191</v>
      </c>
      <c r="E2235" t="s">
        <v>343</v>
      </c>
      <c r="F2235">
        <v>1</v>
      </c>
      <c r="G2235">
        <v>0.25706940874035988</v>
      </c>
      <c r="H2235">
        <v>0</v>
      </c>
      <c r="I2235">
        <v>0</v>
      </c>
      <c r="J2235">
        <v>0</v>
      </c>
      <c r="K2235">
        <v>0</v>
      </c>
      <c r="L2235">
        <v>3</v>
      </c>
      <c r="M2235">
        <v>0</v>
      </c>
      <c r="N2235">
        <v>0</v>
      </c>
      <c r="O2235">
        <v>0</v>
      </c>
      <c r="P2235">
        <v>780000</v>
      </c>
      <c r="Q2235">
        <v>7.5971374745709567E-3</v>
      </c>
    </row>
    <row r="2236" spans="1:17" x14ac:dyDescent="0.25">
      <c r="A2236" t="str">
        <f t="shared" ca="1" si="34"/>
        <v>CUNDINAMARCA;TENJO;ACTIVIDADES FINANCIERAS Y DE SEGUROS</v>
      </c>
      <c r="B2236" t="str">
        <f ca="1">+IFERROR(_xlfn.XLOOKUP(C2236,DIVIPOLA!G:G,DIVIPOLA!F:F),C2236)</f>
        <v>CUNDINAMARCA</v>
      </c>
      <c r="C2236" t="s">
        <v>29</v>
      </c>
      <c r="D2236" t="s">
        <v>204</v>
      </c>
      <c r="E2236" t="s">
        <v>343</v>
      </c>
      <c r="F2236">
        <v>1</v>
      </c>
      <c r="G2236">
        <v>0.25706940874035988</v>
      </c>
      <c r="H2236">
        <v>0</v>
      </c>
      <c r="I2236">
        <v>0</v>
      </c>
      <c r="J2236">
        <v>3</v>
      </c>
      <c r="K2236">
        <v>0</v>
      </c>
      <c r="L2236">
        <v>1</v>
      </c>
      <c r="M2236">
        <v>1</v>
      </c>
      <c r="N2236">
        <v>0</v>
      </c>
      <c r="O2236">
        <v>0</v>
      </c>
      <c r="P2236">
        <v>1820000</v>
      </c>
      <c r="Q2236">
        <v>1.7726654107332231E-2</v>
      </c>
    </row>
    <row r="2237" spans="1:17" x14ac:dyDescent="0.25">
      <c r="A2237" t="str">
        <f t="shared" ca="1" si="34"/>
        <v>CUNDINAMARCA;ZIPAQUIRÁ;ACTIVIDADES FINANCIERAS Y DE SEGUROS</v>
      </c>
      <c r="B2237" t="str">
        <f ca="1">+IFERROR(_xlfn.XLOOKUP(C2237,DIVIPOLA!G:G,DIVIPOLA!F:F),C2237)</f>
        <v>CUNDINAMARCA</v>
      </c>
      <c r="C2237" t="s">
        <v>29</v>
      </c>
      <c r="D2237" t="s">
        <v>211</v>
      </c>
      <c r="E2237" t="s">
        <v>343</v>
      </c>
      <c r="F2237">
        <v>1</v>
      </c>
      <c r="G2237">
        <v>0.25706940874035988</v>
      </c>
      <c r="H2237">
        <v>0</v>
      </c>
      <c r="I2237">
        <v>0</v>
      </c>
      <c r="J2237">
        <v>5</v>
      </c>
      <c r="K2237">
        <v>1</v>
      </c>
      <c r="L2237">
        <v>3</v>
      </c>
      <c r="M2237">
        <v>2</v>
      </c>
      <c r="N2237">
        <v>0</v>
      </c>
      <c r="O2237">
        <v>0</v>
      </c>
      <c r="P2237">
        <v>4030000</v>
      </c>
      <c r="Q2237">
        <v>3.9251876951949941E-2</v>
      </c>
    </row>
    <row r="2238" spans="1:17" x14ac:dyDescent="0.25">
      <c r="A2238" t="str">
        <f t="shared" ca="1" si="34"/>
        <v>HUILA;NEIVA;ACTIVIDADES FINANCIERAS Y DE SEGUROS</v>
      </c>
      <c r="B2238" t="str">
        <f ca="1">+IFERROR(_xlfn.XLOOKUP(C2238,DIVIPOLA!G:G,DIVIPOLA!F:F),C2238)</f>
        <v>HUILA</v>
      </c>
      <c r="C2238" t="s">
        <v>32</v>
      </c>
      <c r="D2238" t="s">
        <v>227</v>
      </c>
      <c r="E2238" t="s">
        <v>343</v>
      </c>
      <c r="F2238">
        <v>1</v>
      </c>
      <c r="G2238">
        <v>1.1235955056179781</v>
      </c>
      <c r="H2238">
        <v>0</v>
      </c>
      <c r="I2238">
        <v>0</v>
      </c>
      <c r="J2238">
        <v>8</v>
      </c>
      <c r="K2238">
        <v>2</v>
      </c>
      <c r="L2238">
        <v>1</v>
      </c>
      <c r="M2238">
        <v>6</v>
      </c>
      <c r="N2238">
        <v>1</v>
      </c>
      <c r="O2238">
        <v>0</v>
      </c>
      <c r="P2238">
        <v>6955000</v>
      </c>
      <c r="Q2238">
        <v>0.28302071447124588</v>
      </c>
    </row>
    <row r="2239" spans="1:17" x14ac:dyDescent="0.25">
      <c r="A2239" t="str">
        <f t="shared" ca="1" si="34"/>
        <v>MAGDALENA;SAN SEBASTIÁN DE BUENAVISTA;ACTIVIDADES FINANCIERAS Y DE SEGUROS</v>
      </c>
      <c r="B2239" t="str">
        <f ca="1">+IFERROR(_xlfn.XLOOKUP(C2239,DIVIPOLA!G:G,DIVIPOLA!F:F),C2239)</f>
        <v>MAGDALENA</v>
      </c>
      <c r="C2239" t="s">
        <v>33</v>
      </c>
      <c r="D2239" t="s">
        <v>238</v>
      </c>
      <c r="E2239" t="s">
        <v>343</v>
      </c>
      <c r="F2239">
        <v>1</v>
      </c>
      <c r="G2239">
        <v>1.428571428571429</v>
      </c>
      <c r="H2239">
        <v>0</v>
      </c>
      <c r="I2239">
        <v>0</v>
      </c>
      <c r="J2239">
        <v>77</v>
      </c>
      <c r="K2239">
        <v>2</v>
      </c>
      <c r="L2239">
        <v>11</v>
      </c>
      <c r="M2239">
        <v>8</v>
      </c>
      <c r="N2239">
        <v>23</v>
      </c>
      <c r="O2239">
        <v>6</v>
      </c>
      <c r="P2239">
        <v>44862025</v>
      </c>
      <c r="Q2239">
        <v>2.7141120969960282</v>
      </c>
    </row>
    <row r="2240" spans="1:17" x14ac:dyDescent="0.25">
      <c r="A2240" t="str">
        <f t="shared" ca="1" si="34"/>
        <v>MAGDALENA;SANTA MARTA;ACTIVIDADES FINANCIERAS Y DE SEGUROS</v>
      </c>
      <c r="B2240" t="str">
        <f ca="1">+IFERROR(_xlfn.XLOOKUP(C2240,DIVIPOLA!G:G,DIVIPOLA!F:F),C2240)</f>
        <v>MAGDALENA</v>
      </c>
      <c r="C2240" t="s">
        <v>33</v>
      </c>
      <c r="D2240" t="s">
        <v>239</v>
      </c>
      <c r="E2240" t="s">
        <v>343</v>
      </c>
      <c r="F2240">
        <v>1</v>
      </c>
      <c r="G2240">
        <v>1.428571428571429</v>
      </c>
      <c r="H2240">
        <v>0</v>
      </c>
      <c r="I2240">
        <v>0</v>
      </c>
      <c r="J2240">
        <v>28</v>
      </c>
      <c r="K2240">
        <v>0</v>
      </c>
      <c r="L2240">
        <v>4</v>
      </c>
      <c r="M2240">
        <v>10</v>
      </c>
      <c r="N2240">
        <v>56</v>
      </c>
      <c r="O2240">
        <v>3</v>
      </c>
      <c r="P2240">
        <v>28718300</v>
      </c>
      <c r="Q2240">
        <v>1.7374312781280159</v>
      </c>
    </row>
    <row r="2241" spans="1:17" x14ac:dyDescent="0.25">
      <c r="A2241" t="str">
        <f t="shared" ca="1" si="34"/>
        <v>META;VILLAVICENCIO;ACTIVIDADES FINANCIERAS Y DE SEGUROS</v>
      </c>
      <c r="B2241" t="str">
        <f ca="1">+IFERROR(_xlfn.XLOOKUP(C2241,DIVIPOLA!G:G,DIVIPOLA!F:F),C2241)</f>
        <v>META</v>
      </c>
      <c r="C2241" t="s">
        <v>34</v>
      </c>
      <c r="D2241" t="s">
        <v>246</v>
      </c>
      <c r="E2241" t="s">
        <v>343</v>
      </c>
      <c r="F2241">
        <v>3</v>
      </c>
      <c r="G2241">
        <v>2.3622047244094491</v>
      </c>
      <c r="H2241">
        <v>0</v>
      </c>
      <c r="I2241">
        <v>1</v>
      </c>
      <c r="J2241">
        <v>10</v>
      </c>
      <c r="K2241">
        <v>8</v>
      </c>
      <c r="L2241">
        <v>171</v>
      </c>
      <c r="M2241">
        <v>44</v>
      </c>
      <c r="N2241">
        <v>67</v>
      </c>
      <c r="O2241">
        <v>20</v>
      </c>
      <c r="P2241">
        <v>91126750</v>
      </c>
      <c r="Q2241">
        <v>4.9906564246580682</v>
      </c>
    </row>
    <row r="2242" spans="1:17" x14ac:dyDescent="0.25">
      <c r="A2242" t="str">
        <f t="shared" ca="1" si="34"/>
        <v>NARIÑO;PASTO;ACTIVIDADES FINANCIERAS Y DE SEGUROS</v>
      </c>
      <c r="B2242" t="str">
        <f ca="1">+IFERROR(_xlfn.XLOOKUP(C2242,DIVIPOLA!G:G,DIVIPOLA!F:F),C2242)</f>
        <v>NARIÑO</v>
      </c>
      <c r="C2242" t="s">
        <v>35</v>
      </c>
      <c r="D2242" t="s">
        <v>250</v>
      </c>
      <c r="E2242" t="s">
        <v>343</v>
      </c>
      <c r="F2242">
        <v>1</v>
      </c>
      <c r="G2242">
        <v>1.149425287356322</v>
      </c>
      <c r="H2242">
        <v>0</v>
      </c>
      <c r="I2242">
        <v>0</v>
      </c>
      <c r="J2242">
        <v>29</v>
      </c>
      <c r="K2242">
        <v>31</v>
      </c>
      <c r="L2242">
        <v>40</v>
      </c>
      <c r="M2242">
        <v>5</v>
      </c>
      <c r="N2242">
        <v>12</v>
      </c>
      <c r="O2242">
        <v>1</v>
      </c>
      <c r="P2242">
        <v>43988750</v>
      </c>
      <c r="Q2242">
        <v>4.0745453653288246</v>
      </c>
    </row>
    <row r="2243" spans="1:17" x14ac:dyDescent="0.25">
      <c r="A2243" t="str">
        <f t="shared" ref="A2243:A2306" ca="1" si="35">B2243&amp;";"&amp;D2243&amp;";"&amp;E2243</f>
        <v>NORTE_DE_SANTANDER;OCAÑA;ACTIVIDADES FINANCIERAS Y DE SEGUROS</v>
      </c>
      <c r="B2243" t="str">
        <f ca="1">+IFERROR(_xlfn.XLOOKUP(C2243,DIVIPOLA!G:G,DIVIPOLA!F:F),C2243)</f>
        <v>NORTE_DE_SANTANDER</v>
      </c>
      <c r="C2243" t="s">
        <v>1186</v>
      </c>
      <c r="D2243" t="s">
        <v>258</v>
      </c>
      <c r="E2243" t="s">
        <v>343</v>
      </c>
      <c r="F2243">
        <v>1</v>
      </c>
      <c r="G2243">
        <v>0.36496350364963498</v>
      </c>
      <c r="H2243">
        <v>0</v>
      </c>
      <c r="I2243">
        <v>0</v>
      </c>
      <c r="J2243">
        <v>117</v>
      </c>
      <c r="K2243">
        <v>104</v>
      </c>
      <c r="L2243">
        <v>42</v>
      </c>
      <c r="M2243">
        <v>25</v>
      </c>
      <c r="N2243">
        <v>24</v>
      </c>
      <c r="O2243">
        <v>44</v>
      </c>
      <c r="P2243">
        <v>141786775</v>
      </c>
      <c r="Q2243">
        <v>3.076787559782562</v>
      </c>
    </row>
    <row r="2244" spans="1:17" x14ac:dyDescent="0.25">
      <c r="A2244" t="str">
        <f t="shared" ca="1" si="35"/>
        <v>NORTE_DE_SANTANDER;SAN JOSÉ DE CÚCUTA;ACTIVIDADES FINANCIERAS Y DE SEGUROS</v>
      </c>
      <c r="B2244" t="str">
        <f ca="1">+IFERROR(_xlfn.XLOOKUP(C2244,DIVIPOLA!G:G,DIVIPOLA!F:F),C2244)</f>
        <v>NORTE_DE_SANTANDER</v>
      </c>
      <c r="C2244" t="s">
        <v>1186</v>
      </c>
      <c r="D2244" t="s">
        <v>260</v>
      </c>
      <c r="E2244" t="s">
        <v>343</v>
      </c>
      <c r="F2244">
        <v>2</v>
      </c>
      <c r="G2244">
        <v>0.72992700729927007</v>
      </c>
      <c r="H2244">
        <v>0</v>
      </c>
      <c r="I2244">
        <v>0</v>
      </c>
      <c r="J2244">
        <v>5</v>
      </c>
      <c r="K2244">
        <v>4</v>
      </c>
      <c r="L2244">
        <v>3</v>
      </c>
      <c r="M2244">
        <v>0</v>
      </c>
      <c r="N2244">
        <v>0</v>
      </c>
      <c r="O2244">
        <v>0</v>
      </c>
      <c r="P2244">
        <v>4810000</v>
      </c>
      <c r="Q2244">
        <v>0.1043774933350034</v>
      </c>
    </row>
    <row r="2245" spans="1:17" x14ac:dyDescent="0.25">
      <c r="A2245" t="str">
        <f t="shared" ca="1" si="35"/>
        <v>QUINDÍO;ARMENIA;ACTIVIDADES FINANCIERAS Y DE SEGUROS</v>
      </c>
      <c r="B2245" t="str">
        <f ca="1">+IFERROR(_xlfn.XLOOKUP(C2245,DIVIPOLA!G:G,DIVIPOLA!F:F),C2245)</f>
        <v>QUINDÍO</v>
      </c>
      <c r="C2245" t="s">
        <v>37</v>
      </c>
      <c r="D2245" t="s">
        <v>51</v>
      </c>
      <c r="E2245" t="s">
        <v>343</v>
      </c>
      <c r="F2245">
        <v>2</v>
      </c>
      <c r="G2245">
        <v>2.061855670103093</v>
      </c>
      <c r="H2245">
        <v>0</v>
      </c>
      <c r="I2245">
        <v>0</v>
      </c>
      <c r="J2245">
        <v>0</v>
      </c>
      <c r="K2245">
        <v>6</v>
      </c>
      <c r="L2245">
        <v>11</v>
      </c>
      <c r="M2245">
        <v>0</v>
      </c>
      <c r="N2245">
        <v>1</v>
      </c>
      <c r="O2245">
        <v>0</v>
      </c>
      <c r="P2245">
        <v>6175000</v>
      </c>
      <c r="Q2245">
        <v>0.10127739580208391</v>
      </c>
    </row>
    <row r="2246" spans="1:17" x14ac:dyDescent="0.25">
      <c r="A2246" t="str">
        <f t="shared" ca="1" si="35"/>
        <v>RISARALDA;PEREIRA;ACTIVIDADES FINANCIERAS Y DE SEGUROS</v>
      </c>
      <c r="B2246" t="str">
        <f ca="1">+IFERROR(_xlfn.XLOOKUP(C2246,DIVIPOLA!G:G,DIVIPOLA!F:F),C2246)</f>
        <v>RISARALDA</v>
      </c>
      <c r="C2246" t="s">
        <v>38</v>
      </c>
      <c r="D2246" t="s">
        <v>277</v>
      </c>
      <c r="E2246" t="s">
        <v>343</v>
      </c>
      <c r="F2246">
        <v>3</v>
      </c>
      <c r="G2246">
        <v>1.4563106796116509</v>
      </c>
      <c r="H2246">
        <v>0</v>
      </c>
      <c r="I2246">
        <v>0</v>
      </c>
      <c r="J2246">
        <v>2</v>
      </c>
      <c r="K2246">
        <v>0</v>
      </c>
      <c r="L2246">
        <v>4</v>
      </c>
      <c r="M2246">
        <v>0</v>
      </c>
      <c r="N2246">
        <v>0</v>
      </c>
      <c r="O2246">
        <v>0</v>
      </c>
      <c r="P2246">
        <v>1820000</v>
      </c>
      <c r="Q2246">
        <v>1.534837550875068E-2</v>
      </c>
    </row>
    <row r="2247" spans="1:17" x14ac:dyDescent="0.25">
      <c r="A2247" t="str">
        <f t="shared" ca="1" si="35"/>
        <v>SANTANDER;BUCARAMANGA;ACTIVIDADES FINANCIERAS Y DE SEGUROS</v>
      </c>
      <c r="B2247" t="str">
        <f ca="1">+IFERROR(_xlfn.XLOOKUP(C2247,DIVIPOLA!G:G,DIVIPOLA!F:F),C2247)</f>
        <v>SANTANDER</v>
      </c>
      <c r="C2247" t="s">
        <v>39</v>
      </c>
      <c r="D2247" t="s">
        <v>283</v>
      </c>
      <c r="E2247" t="s">
        <v>343</v>
      </c>
      <c r="F2247">
        <v>7</v>
      </c>
      <c r="G2247">
        <v>1.7199017199017199</v>
      </c>
      <c r="H2247">
        <v>0</v>
      </c>
      <c r="I2247">
        <v>0</v>
      </c>
      <c r="J2247">
        <v>94</v>
      </c>
      <c r="K2247">
        <v>19</v>
      </c>
      <c r="L2247">
        <v>122</v>
      </c>
      <c r="M2247">
        <v>8</v>
      </c>
      <c r="N2247">
        <v>45</v>
      </c>
      <c r="O2247">
        <v>0</v>
      </c>
      <c r="P2247">
        <v>94391050</v>
      </c>
      <c r="Q2247">
        <v>0.47160978404294401</v>
      </c>
    </row>
    <row r="2248" spans="1:17" x14ac:dyDescent="0.25">
      <c r="A2248" t="str">
        <f t="shared" ca="1" si="35"/>
        <v>SANTANDER;FLORIDABLANCA;ACTIVIDADES FINANCIERAS Y DE SEGUROS</v>
      </c>
      <c r="B2248" t="str">
        <f ca="1">+IFERROR(_xlfn.XLOOKUP(C2248,DIVIPOLA!G:G,DIVIPOLA!F:F),C2248)</f>
        <v>SANTANDER</v>
      </c>
      <c r="C2248" t="s">
        <v>39</v>
      </c>
      <c r="D2248" t="s">
        <v>284</v>
      </c>
      <c r="E2248" t="s">
        <v>343</v>
      </c>
      <c r="F2248">
        <v>2</v>
      </c>
      <c r="G2248">
        <v>0.49140049140049141</v>
      </c>
      <c r="H2248">
        <v>0</v>
      </c>
      <c r="I2248">
        <v>0</v>
      </c>
      <c r="J2248">
        <v>0</v>
      </c>
      <c r="K2248">
        <v>0</v>
      </c>
      <c r="L2248">
        <v>2</v>
      </c>
      <c r="M2248">
        <v>4</v>
      </c>
      <c r="N2248">
        <v>0</v>
      </c>
      <c r="O2248">
        <v>0</v>
      </c>
      <c r="P2248">
        <v>2154100</v>
      </c>
      <c r="Q2248">
        <v>1.0762616114630631E-2</v>
      </c>
    </row>
    <row r="2249" spans="1:17" x14ac:dyDescent="0.25">
      <c r="A2249" t="str">
        <f t="shared" ca="1" si="35"/>
        <v>SANTANDER;MÁLAGA;ACTIVIDADES FINANCIERAS Y DE SEGUROS</v>
      </c>
      <c r="B2249" t="str">
        <f ca="1">+IFERROR(_xlfn.XLOOKUP(C2249,DIVIPOLA!G:G,DIVIPOLA!F:F),C2249)</f>
        <v>SANTANDER</v>
      </c>
      <c r="C2249" t="s">
        <v>39</v>
      </c>
      <c r="D2249" t="s">
        <v>288</v>
      </c>
      <c r="E2249" t="s">
        <v>343</v>
      </c>
      <c r="F2249">
        <v>1</v>
      </c>
      <c r="G2249">
        <v>0.24570024570024571</v>
      </c>
      <c r="H2249">
        <v>0</v>
      </c>
      <c r="I2249">
        <v>0</v>
      </c>
      <c r="J2249">
        <v>3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1170000</v>
      </c>
      <c r="Q2249">
        <v>5.84571786552056E-3</v>
      </c>
    </row>
    <row r="2250" spans="1:17" x14ac:dyDescent="0.25">
      <c r="A2250" t="str">
        <f t="shared" ca="1" si="35"/>
        <v>TOLIMA;ESPINAL;ACTIVIDADES FINANCIERAS Y DE SEGUROS</v>
      </c>
      <c r="B2250" t="str">
        <f ca="1">+IFERROR(_xlfn.XLOOKUP(C2250,DIVIPOLA!G:G,DIVIPOLA!F:F),C2250)</f>
        <v>TOLIMA</v>
      </c>
      <c r="C2250" t="s">
        <v>41</v>
      </c>
      <c r="D2250" t="s">
        <v>302</v>
      </c>
      <c r="E2250" t="s">
        <v>343</v>
      </c>
      <c r="F2250">
        <v>1</v>
      </c>
      <c r="G2250">
        <v>0.64102564102564097</v>
      </c>
      <c r="H2250">
        <v>0</v>
      </c>
      <c r="I2250">
        <v>0</v>
      </c>
      <c r="J2250">
        <v>0</v>
      </c>
      <c r="K2250">
        <v>2</v>
      </c>
      <c r="L2250">
        <v>0</v>
      </c>
      <c r="M2250">
        <v>2</v>
      </c>
      <c r="N2250">
        <v>0</v>
      </c>
      <c r="O2250">
        <v>2</v>
      </c>
      <c r="P2250">
        <v>2470000</v>
      </c>
      <c r="Q2250">
        <v>5.9048420715025099E-2</v>
      </c>
    </row>
    <row r="2251" spans="1:17" x14ac:dyDescent="0.25">
      <c r="A2251" t="str">
        <f t="shared" ca="1" si="35"/>
        <v>TOLIMA;IBAGUÉ;ACTIVIDADES FINANCIERAS Y DE SEGUROS</v>
      </c>
      <c r="B2251" t="str">
        <f ca="1">+IFERROR(_xlfn.XLOOKUP(C2251,DIVIPOLA!G:G,DIVIPOLA!F:F),C2251)</f>
        <v>TOLIMA</v>
      </c>
      <c r="C2251" t="s">
        <v>41</v>
      </c>
      <c r="D2251" t="s">
        <v>304</v>
      </c>
      <c r="E2251" t="s">
        <v>343</v>
      </c>
      <c r="F2251">
        <v>3</v>
      </c>
      <c r="G2251">
        <v>1.9230769230769229</v>
      </c>
      <c r="H2251">
        <v>0</v>
      </c>
      <c r="I2251">
        <v>0</v>
      </c>
      <c r="J2251">
        <v>1</v>
      </c>
      <c r="K2251">
        <v>7</v>
      </c>
      <c r="L2251">
        <v>1</v>
      </c>
      <c r="M2251">
        <v>0</v>
      </c>
      <c r="N2251">
        <v>3</v>
      </c>
      <c r="O2251">
        <v>0</v>
      </c>
      <c r="P2251">
        <v>5060250</v>
      </c>
      <c r="Q2251">
        <v>0.1209715671753869</v>
      </c>
    </row>
    <row r="2252" spans="1:17" x14ac:dyDescent="0.25">
      <c r="A2252" t="str">
        <f t="shared" ca="1" si="35"/>
        <v>VALLE_DEL_CAUCA;LA UNIÓN;ACTIVIDADES FINANCIERAS Y DE SEGUROS</v>
      </c>
      <c r="B2252" t="str">
        <f ca="1">+IFERROR(_xlfn.XLOOKUP(C2252,DIVIPOLA!G:G,DIVIPOLA!F:F),C2252)</f>
        <v>VALLE_DEL_CAUCA</v>
      </c>
      <c r="C2252" t="s">
        <v>1190</v>
      </c>
      <c r="D2252" t="s">
        <v>79</v>
      </c>
      <c r="E2252" t="s">
        <v>343</v>
      </c>
      <c r="F2252">
        <v>1</v>
      </c>
      <c r="G2252">
        <v>0.13386880856760369</v>
      </c>
      <c r="H2252">
        <v>0</v>
      </c>
      <c r="I2252">
        <v>0</v>
      </c>
      <c r="J2252">
        <v>0</v>
      </c>
      <c r="K2252">
        <v>1</v>
      </c>
      <c r="L2252">
        <v>0</v>
      </c>
      <c r="M2252">
        <v>0</v>
      </c>
      <c r="N2252">
        <v>0</v>
      </c>
      <c r="O2252">
        <v>0</v>
      </c>
      <c r="P2252">
        <v>520000</v>
      </c>
      <c r="Q2252">
        <v>1.1453419048526249E-3</v>
      </c>
    </row>
    <row r="2253" spans="1:17" x14ac:dyDescent="0.25">
      <c r="A2253" t="str">
        <f t="shared" ca="1" si="35"/>
        <v>VALLE_DEL_CAUCA;PALMIRA;ACTIVIDADES FINANCIERAS Y DE SEGUROS</v>
      </c>
      <c r="B2253" t="str">
        <f ca="1">+IFERROR(_xlfn.XLOOKUP(C2253,DIVIPOLA!G:G,DIVIPOLA!F:F),C2253)</f>
        <v>VALLE_DEL_CAUCA</v>
      </c>
      <c r="C2253" t="s">
        <v>1190</v>
      </c>
      <c r="D2253" t="s">
        <v>324</v>
      </c>
      <c r="E2253" t="s">
        <v>343</v>
      </c>
      <c r="F2253">
        <v>1</v>
      </c>
      <c r="G2253">
        <v>0.13386880856760369</v>
      </c>
      <c r="H2253">
        <v>0</v>
      </c>
      <c r="I2253">
        <v>0</v>
      </c>
      <c r="J2253">
        <v>2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780000</v>
      </c>
      <c r="Q2253">
        <v>1.718012857278938E-3</v>
      </c>
    </row>
    <row r="2254" spans="1:17" x14ac:dyDescent="0.25">
      <c r="A2254" t="str">
        <f t="shared" ca="1" si="35"/>
        <v>VALLE_DEL_CAUCA;CALI;ACTIVIDADES FINANCIERAS Y DE SEGUROS</v>
      </c>
      <c r="B2254" t="str">
        <f ca="1">+IFERROR(_xlfn.XLOOKUP(C2254,DIVIPOLA!G:G,DIVIPOLA!F:F),C2254)</f>
        <v>VALLE_DEL_CAUCA</v>
      </c>
      <c r="C2254" t="s">
        <v>1190</v>
      </c>
      <c r="D2254" t="s">
        <v>1083</v>
      </c>
      <c r="E2254" t="s">
        <v>343</v>
      </c>
      <c r="F2254">
        <v>7</v>
      </c>
      <c r="G2254">
        <v>0.93708165997322623</v>
      </c>
      <c r="H2254">
        <v>0</v>
      </c>
      <c r="I2254">
        <v>0</v>
      </c>
      <c r="J2254">
        <v>150</v>
      </c>
      <c r="K2254">
        <v>25</v>
      </c>
      <c r="L2254">
        <v>139</v>
      </c>
      <c r="M2254">
        <v>18</v>
      </c>
      <c r="N2254">
        <v>2</v>
      </c>
      <c r="O2254">
        <v>0</v>
      </c>
      <c r="P2254">
        <v>117501475</v>
      </c>
      <c r="Q2254">
        <v>0.25880646769133298</v>
      </c>
    </row>
    <row r="2255" spans="1:17" x14ac:dyDescent="0.25">
      <c r="A2255" t="str">
        <f t="shared" ca="1" si="35"/>
        <v>VALLE_DEL_CAUCA;ZARZAL;ACTIVIDADES FINANCIERAS Y DE SEGUROS</v>
      </c>
      <c r="B2255" t="str">
        <f ca="1">+IFERROR(_xlfn.XLOOKUP(C2255,DIVIPOLA!G:G,DIVIPOLA!F:F),C2255)</f>
        <v>VALLE_DEL_CAUCA</v>
      </c>
      <c r="C2255" t="s">
        <v>1190</v>
      </c>
      <c r="D2255" t="s">
        <v>330</v>
      </c>
      <c r="E2255" t="s">
        <v>343</v>
      </c>
      <c r="F2255">
        <v>1</v>
      </c>
      <c r="G2255">
        <v>0.13386880856760369</v>
      </c>
      <c r="H2255">
        <v>0</v>
      </c>
      <c r="I2255">
        <v>0</v>
      </c>
      <c r="J2255">
        <v>0</v>
      </c>
      <c r="K2255">
        <v>3</v>
      </c>
      <c r="L2255">
        <v>6</v>
      </c>
      <c r="M2255">
        <v>2</v>
      </c>
      <c r="N2255">
        <v>6</v>
      </c>
      <c r="O2255">
        <v>1</v>
      </c>
      <c r="P2255">
        <v>5395000</v>
      </c>
      <c r="Q2255">
        <v>1.188292226284599E-2</v>
      </c>
    </row>
    <row r="2256" spans="1:17" x14ac:dyDescent="0.25">
      <c r="A2256" t="str">
        <f t="shared" ca="1" si="35"/>
        <v>ANTIOQUIA;BELLO;ACTIVIDADES INMOBILIARIAS</v>
      </c>
      <c r="B2256" t="str">
        <f ca="1">+IFERROR(_xlfn.XLOOKUP(C2256,DIVIPOLA!G:G,DIVIPOLA!F:F),C2256)</f>
        <v>ANTIOQUIA</v>
      </c>
      <c r="C2256" t="s">
        <v>17</v>
      </c>
      <c r="D2256" t="s">
        <v>52</v>
      </c>
      <c r="E2256" t="s">
        <v>344</v>
      </c>
      <c r="F2256">
        <v>1</v>
      </c>
      <c r="G2256">
        <v>5.2659294365455502E-2</v>
      </c>
      <c r="H2256">
        <v>0</v>
      </c>
      <c r="I2256">
        <v>0</v>
      </c>
      <c r="J2256">
        <v>4</v>
      </c>
      <c r="K2256">
        <v>5</v>
      </c>
      <c r="L2256">
        <v>4</v>
      </c>
      <c r="M2256">
        <v>6</v>
      </c>
      <c r="N2256">
        <v>1</v>
      </c>
      <c r="O2256">
        <v>1</v>
      </c>
      <c r="P2256">
        <v>8516950</v>
      </c>
      <c r="Q2256">
        <v>1.1104774363960131E-2</v>
      </c>
    </row>
    <row r="2257" spans="1:17" x14ac:dyDescent="0.25">
      <c r="A2257" t="str">
        <f t="shared" ca="1" si="35"/>
        <v>ANTIOQUIA;ENVIGADO;ACTIVIDADES INMOBILIARIAS</v>
      </c>
      <c r="B2257" t="str">
        <f ca="1">+IFERROR(_xlfn.XLOOKUP(C2257,DIVIPOLA!G:G,DIVIPOLA!F:F),C2257)</f>
        <v>ANTIOQUIA</v>
      </c>
      <c r="C2257" t="s">
        <v>17</v>
      </c>
      <c r="D2257" t="s">
        <v>66</v>
      </c>
      <c r="E2257" t="s">
        <v>344</v>
      </c>
      <c r="F2257">
        <v>3</v>
      </c>
      <c r="G2257">
        <v>0.15797788309636651</v>
      </c>
      <c r="H2257">
        <v>0</v>
      </c>
      <c r="I2257">
        <v>0</v>
      </c>
      <c r="J2257">
        <v>1</v>
      </c>
      <c r="K2257">
        <v>5</v>
      </c>
      <c r="L2257">
        <v>0</v>
      </c>
      <c r="M2257">
        <v>2</v>
      </c>
      <c r="N2257">
        <v>0</v>
      </c>
      <c r="O2257">
        <v>5</v>
      </c>
      <c r="P2257">
        <v>5395000</v>
      </c>
      <c r="Q2257">
        <v>7.0342385118575181E-3</v>
      </c>
    </row>
    <row r="2258" spans="1:17" x14ac:dyDescent="0.25">
      <c r="A2258" t="str">
        <f t="shared" ca="1" si="35"/>
        <v>ANTIOQUIA;ITAGÜÍ;ACTIVIDADES INMOBILIARIAS</v>
      </c>
      <c r="B2258" t="str">
        <f ca="1">+IFERROR(_xlfn.XLOOKUP(C2258,DIVIPOLA!G:G,DIVIPOLA!F:F),C2258)</f>
        <v>ANTIOQUIA</v>
      </c>
      <c r="C2258" t="s">
        <v>17</v>
      </c>
      <c r="D2258" t="s">
        <v>72</v>
      </c>
      <c r="E2258" t="s">
        <v>344</v>
      </c>
      <c r="F2258">
        <v>1</v>
      </c>
      <c r="G2258">
        <v>5.2659294365455502E-2</v>
      </c>
      <c r="H2258">
        <v>0</v>
      </c>
      <c r="I2258">
        <v>0</v>
      </c>
      <c r="J2258">
        <v>1</v>
      </c>
      <c r="K2258">
        <v>0</v>
      </c>
      <c r="L2258">
        <v>4</v>
      </c>
      <c r="M2258">
        <v>0</v>
      </c>
      <c r="N2258">
        <v>0</v>
      </c>
      <c r="O2258">
        <v>0</v>
      </c>
      <c r="P2258">
        <v>1430000</v>
      </c>
      <c r="Q2258">
        <v>1.864496954950186E-3</v>
      </c>
    </row>
    <row r="2259" spans="1:17" x14ac:dyDescent="0.25">
      <c r="A2259" t="str">
        <f t="shared" ca="1" si="35"/>
        <v>ANTIOQUIA;MARINILLA;ACTIVIDADES INMOBILIARIAS</v>
      </c>
      <c r="B2259" t="str">
        <f ca="1">+IFERROR(_xlfn.XLOOKUP(C2259,DIVIPOLA!G:G,DIVIPOLA!F:F),C2259)</f>
        <v>ANTIOQUIA</v>
      </c>
      <c r="C2259" t="s">
        <v>17</v>
      </c>
      <c r="D2259" t="s">
        <v>80</v>
      </c>
      <c r="E2259" t="s">
        <v>344</v>
      </c>
      <c r="F2259">
        <v>1</v>
      </c>
      <c r="G2259">
        <v>5.2659294365455502E-2</v>
      </c>
      <c r="H2259">
        <v>0</v>
      </c>
      <c r="I2259">
        <v>0</v>
      </c>
      <c r="J2259">
        <v>6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2414100</v>
      </c>
      <c r="Q2259">
        <v>3.1476098594022681E-3</v>
      </c>
    </row>
    <row r="2260" spans="1:17" x14ac:dyDescent="0.25">
      <c r="A2260" t="str">
        <f t="shared" ca="1" si="35"/>
        <v>ANTIOQUIA;MEDELLÍN;ACTIVIDADES INMOBILIARIAS</v>
      </c>
      <c r="B2260" t="str">
        <f ca="1">+IFERROR(_xlfn.XLOOKUP(C2260,DIVIPOLA!G:G,DIVIPOLA!F:F),C2260)</f>
        <v>ANTIOQUIA</v>
      </c>
      <c r="C2260" t="s">
        <v>17</v>
      </c>
      <c r="D2260" t="s">
        <v>81</v>
      </c>
      <c r="E2260" t="s">
        <v>344</v>
      </c>
      <c r="F2260">
        <v>32</v>
      </c>
      <c r="G2260">
        <v>1.685097419694576</v>
      </c>
      <c r="H2260">
        <v>0</v>
      </c>
      <c r="I2260">
        <v>0</v>
      </c>
      <c r="J2260">
        <v>304</v>
      </c>
      <c r="K2260">
        <v>107</v>
      </c>
      <c r="L2260">
        <v>244</v>
      </c>
      <c r="M2260">
        <v>46</v>
      </c>
      <c r="N2260">
        <v>192</v>
      </c>
      <c r="O2260">
        <v>15</v>
      </c>
      <c r="P2260">
        <v>300772550</v>
      </c>
      <c r="Q2260">
        <v>0.3921604920332884</v>
      </c>
    </row>
    <row r="2261" spans="1:17" x14ac:dyDescent="0.25">
      <c r="A2261" t="str">
        <f t="shared" ca="1" si="35"/>
        <v>ANTIOQUIA;SABANETA;ACTIVIDADES INMOBILIARIAS</v>
      </c>
      <c r="B2261" t="str">
        <f ca="1">+IFERROR(_xlfn.XLOOKUP(C2261,DIVIPOLA!G:G,DIVIPOLA!F:F),C2261)</f>
        <v>ANTIOQUIA</v>
      </c>
      <c r="C2261" t="s">
        <v>17</v>
      </c>
      <c r="D2261" t="s">
        <v>88</v>
      </c>
      <c r="E2261" t="s">
        <v>344</v>
      </c>
      <c r="F2261">
        <v>1</v>
      </c>
      <c r="G2261">
        <v>5.2659294365455502E-2</v>
      </c>
      <c r="H2261">
        <v>0</v>
      </c>
      <c r="I2261">
        <v>0</v>
      </c>
      <c r="J2261">
        <v>14</v>
      </c>
      <c r="K2261">
        <v>6</v>
      </c>
      <c r="L2261">
        <v>1</v>
      </c>
      <c r="M2261">
        <v>4</v>
      </c>
      <c r="N2261">
        <v>0</v>
      </c>
      <c r="O2261">
        <v>0</v>
      </c>
      <c r="P2261">
        <v>11005150</v>
      </c>
      <c r="Q2261">
        <v>1.4348999065573451E-2</v>
      </c>
    </row>
    <row r="2262" spans="1:17" x14ac:dyDescent="0.25">
      <c r="A2262" t="str">
        <f t="shared" ca="1" si="35"/>
        <v>ATLÁNTICO;BARRANQUILLA;ACTIVIDADES INMOBILIARIAS</v>
      </c>
      <c r="B2262" t="str">
        <f ca="1">+IFERROR(_xlfn.XLOOKUP(C2262,DIVIPOLA!G:G,DIVIPOLA!F:F),C2262)</f>
        <v>ATLÁNTICO</v>
      </c>
      <c r="C2262" t="s">
        <v>19</v>
      </c>
      <c r="D2262" t="s">
        <v>108</v>
      </c>
      <c r="E2262" t="s">
        <v>344</v>
      </c>
      <c r="F2262">
        <v>2</v>
      </c>
      <c r="G2262">
        <v>0.69686411149825789</v>
      </c>
      <c r="H2262">
        <v>0</v>
      </c>
      <c r="I2262">
        <v>0</v>
      </c>
      <c r="J2262">
        <v>3</v>
      </c>
      <c r="K2262">
        <v>0</v>
      </c>
      <c r="L2262">
        <v>21</v>
      </c>
      <c r="M2262">
        <v>4</v>
      </c>
      <c r="N2262">
        <v>0</v>
      </c>
      <c r="O2262">
        <v>0</v>
      </c>
      <c r="P2262">
        <v>8190000</v>
      </c>
      <c r="Q2262">
        <v>4.5701927747210887E-2</v>
      </c>
    </row>
    <row r="2263" spans="1:17" x14ac:dyDescent="0.25">
      <c r="A2263" t="str">
        <f t="shared" ca="1" si="35"/>
        <v>BOGOTÁ;BOGOTÁ, D.C.;ACTIVIDADES INMOBILIARIAS</v>
      </c>
      <c r="B2263" t="str">
        <f ca="1">+IFERROR(_xlfn.XLOOKUP(C2263,DIVIPOLA!G:G,DIVIPOLA!F:F),C2263)</f>
        <v>BOGOTÁ</v>
      </c>
      <c r="C2263" t="s">
        <v>1146</v>
      </c>
      <c r="D2263" t="s">
        <v>20</v>
      </c>
      <c r="E2263" t="s">
        <v>344</v>
      </c>
      <c r="F2263">
        <v>44</v>
      </c>
      <c r="G2263">
        <v>1.605253557095951</v>
      </c>
      <c r="H2263">
        <v>1</v>
      </c>
      <c r="I2263">
        <v>0</v>
      </c>
      <c r="J2263">
        <v>353</v>
      </c>
      <c r="K2263">
        <v>107</v>
      </c>
      <c r="L2263">
        <v>276</v>
      </c>
      <c r="M2263">
        <v>103</v>
      </c>
      <c r="N2263">
        <v>234</v>
      </c>
      <c r="O2263">
        <v>36</v>
      </c>
      <c r="P2263">
        <v>371744100</v>
      </c>
      <c r="Q2263">
        <v>0.178394563189606</v>
      </c>
    </row>
    <row r="2264" spans="1:17" x14ac:dyDescent="0.25">
      <c r="A2264" t="str">
        <f t="shared" ca="1" si="35"/>
        <v>BOLÍVAR;CARTAGENA DE INDIAS;ACTIVIDADES INMOBILIARIAS</v>
      </c>
      <c r="B2264" t="str">
        <f ca="1">+IFERROR(_xlfn.XLOOKUP(C2264,DIVIPOLA!G:G,DIVIPOLA!F:F),C2264)</f>
        <v>BOLÍVAR</v>
      </c>
      <c r="C2264" t="s">
        <v>21</v>
      </c>
      <c r="D2264" t="s">
        <v>114</v>
      </c>
      <c r="E2264" t="s">
        <v>344</v>
      </c>
      <c r="F2264">
        <v>3</v>
      </c>
      <c r="G2264">
        <v>1.685393258426966</v>
      </c>
      <c r="H2264">
        <v>0</v>
      </c>
      <c r="I2264">
        <v>0</v>
      </c>
      <c r="J2264">
        <v>1</v>
      </c>
      <c r="K2264">
        <v>0</v>
      </c>
      <c r="L2264">
        <v>0</v>
      </c>
      <c r="M2264">
        <v>3</v>
      </c>
      <c r="N2264">
        <v>3</v>
      </c>
      <c r="O2264">
        <v>4</v>
      </c>
      <c r="P2264">
        <v>3445000</v>
      </c>
      <c r="Q2264">
        <v>5.3582151320342573E-2</v>
      </c>
    </row>
    <row r="2265" spans="1:17" x14ac:dyDescent="0.25">
      <c r="A2265" t="str">
        <f t="shared" ca="1" si="35"/>
        <v>BOYACÁ;TUNJA;ACTIVIDADES INMOBILIARIAS</v>
      </c>
      <c r="B2265" t="str">
        <f ca="1">+IFERROR(_xlfn.XLOOKUP(C2265,DIVIPOLA!G:G,DIVIPOLA!F:F),C2265)</f>
        <v>BOYACÁ</v>
      </c>
      <c r="C2265" t="s">
        <v>22</v>
      </c>
      <c r="D2265" t="s">
        <v>137</v>
      </c>
      <c r="E2265" t="s">
        <v>344</v>
      </c>
      <c r="F2265">
        <v>1</v>
      </c>
      <c r="G2265">
        <v>0.91743119266055051</v>
      </c>
      <c r="H2265">
        <v>0</v>
      </c>
      <c r="I2265">
        <v>0</v>
      </c>
      <c r="J2265">
        <v>0</v>
      </c>
      <c r="K2265">
        <v>9</v>
      </c>
      <c r="L2265">
        <v>2</v>
      </c>
      <c r="M2265">
        <v>7</v>
      </c>
      <c r="N2265">
        <v>0</v>
      </c>
      <c r="O2265">
        <v>0</v>
      </c>
      <c r="P2265">
        <v>8102900</v>
      </c>
      <c r="Q2265">
        <v>0.39326657959657518</v>
      </c>
    </row>
    <row r="2266" spans="1:17" x14ac:dyDescent="0.25">
      <c r="A2266" t="str">
        <f t="shared" ca="1" si="35"/>
        <v>CALDAS;MANIZALES;ACTIVIDADES INMOBILIARIAS</v>
      </c>
      <c r="B2266" t="str">
        <f ca="1">+IFERROR(_xlfn.XLOOKUP(C2266,DIVIPOLA!G:G,DIVIPOLA!F:F),C2266)</f>
        <v>CALDAS</v>
      </c>
      <c r="C2266" t="s">
        <v>23</v>
      </c>
      <c r="D2266" t="s">
        <v>145</v>
      </c>
      <c r="E2266" t="s">
        <v>344</v>
      </c>
      <c r="F2266">
        <v>2</v>
      </c>
      <c r="G2266">
        <v>1.257861635220126</v>
      </c>
      <c r="H2266">
        <v>0</v>
      </c>
      <c r="I2266">
        <v>0</v>
      </c>
      <c r="J2266">
        <v>0</v>
      </c>
      <c r="K2266">
        <v>0</v>
      </c>
      <c r="L2266">
        <v>4</v>
      </c>
      <c r="M2266">
        <v>0</v>
      </c>
      <c r="N2266">
        <v>0</v>
      </c>
      <c r="O2266">
        <v>0</v>
      </c>
      <c r="P2266">
        <v>1040000</v>
      </c>
      <c r="Q2266">
        <v>3.1867485435314327E-2</v>
      </c>
    </row>
    <row r="2267" spans="1:17" x14ac:dyDescent="0.25">
      <c r="A2267" t="str">
        <f t="shared" ca="1" si="35"/>
        <v>CASANARE;YOPAL;ACTIVIDADES INMOBILIARIAS</v>
      </c>
      <c r="B2267" t="str">
        <f ca="1">+IFERROR(_xlfn.XLOOKUP(C2267,DIVIPOLA!G:G,DIVIPOLA!F:F),C2267)</f>
        <v>CASANARE</v>
      </c>
      <c r="C2267" t="s">
        <v>25</v>
      </c>
      <c r="D2267" t="s">
        <v>160</v>
      </c>
      <c r="E2267" t="s">
        <v>344</v>
      </c>
      <c r="F2267">
        <v>2</v>
      </c>
      <c r="G2267">
        <v>4.5454545454545459</v>
      </c>
      <c r="H2267">
        <v>0</v>
      </c>
      <c r="I2267">
        <v>0</v>
      </c>
      <c r="J2267">
        <v>0</v>
      </c>
      <c r="K2267">
        <v>6</v>
      </c>
      <c r="L2267">
        <v>0</v>
      </c>
      <c r="M2267">
        <v>9</v>
      </c>
      <c r="N2267">
        <v>2</v>
      </c>
      <c r="O2267">
        <v>3</v>
      </c>
      <c r="P2267">
        <v>7995000</v>
      </c>
      <c r="Q2267">
        <v>2.4328060934870019</v>
      </c>
    </row>
    <row r="2268" spans="1:17" x14ac:dyDescent="0.25">
      <c r="A2268" t="str">
        <f t="shared" ca="1" si="35"/>
        <v>CAUCA;POPAYÁN;ACTIVIDADES INMOBILIARIAS</v>
      </c>
      <c r="B2268" t="str">
        <f ca="1">+IFERROR(_xlfn.XLOOKUP(C2268,DIVIPOLA!G:G,DIVIPOLA!F:F),C2268)</f>
        <v>CAUCA</v>
      </c>
      <c r="C2268" t="s">
        <v>26</v>
      </c>
      <c r="D2268" t="s">
        <v>163</v>
      </c>
      <c r="E2268" t="s">
        <v>344</v>
      </c>
      <c r="F2268">
        <v>1</v>
      </c>
      <c r="G2268">
        <v>2.1739130434782612</v>
      </c>
      <c r="H2268">
        <v>0</v>
      </c>
      <c r="I2268">
        <v>0</v>
      </c>
      <c r="J2268">
        <v>2</v>
      </c>
      <c r="K2268">
        <v>3</v>
      </c>
      <c r="L2268">
        <v>0</v>
      </c>
      <c r="M2268">
        <v>0</v>
      </c>
      <c r="N2268">
        <v>0</v>
      </c>
      <c r="O2268">
        <v>0</v>
      </c>
      <c r="P2268">
        <v>2340000</v>
      </c>
      <c r="Q2268">
        <v>0.1976571587167768</v>
      </c>
    </row>
    <row r="2269" spans="1:17" x14ac:dyDescent="0.25">
      <c r="A2269" t="str">
        <f t="shared" ca="1" si="35"/>
        <v>CUNDINAMARCA;CAJICÁ;ACTIVIDADES INMOBILIARIAS</v>
      </c>
      <c r="B2269" t="str">
        <f ca="1">+IFERROR(_xlfn.XLOOKUP(C2269,DIVIPOLA!G:G,DIVIPOLA!F:F),C2269)</f>
        <v>CUNDINAMARCA</v>
      </c>
      <c r="C2269" t="s">
        <v>29</v>
      </c>
      <c r="D2269" t="s">
        <v>173</v>
      </c>
      <c r="E2269" t="s">
        <v>344</v>
      </c>
      <c r="F2269">
        <v>1</v>
      </c>
      <c r="G2269">
        <v>0.25706940874035988</v>
      </c>
      <c r="H2269">
        <v>0</v>
      </c>
      <c r="I2269">
        <v>0</v>
      </c>
      <c r="J2269">
        <v>0</v>
      </c>
      <c r="K2269">
        <v>0</v>
      </c>
      <c r="L2269">
        <v>2</v>
      </c>
      <c r="M2269">
        <v>0</v>
      </c>
      <c r="N2269">
        <v>2</v>
      </c>
      <c r="O2269">
        <v>0</v>
      </c>
      <c r="P2269">
        <v>996450</v>
      </c>
      <c r="Q2269">
        <v>9.7053431237643963E-3</v>
      </c>
    </row>
    <row r="2270" spans="1:17" x14ac:dyDescent="0.25">
      <c r="A2270" t="str">
        <f t="shared" ca="1" si="35"/>
        <v>CUNDINAMARCA;TABIO;ACTIVIDADES INMOBILIARIAS</v>
      </c>
      <c r="B2270" t="str">
        <f ca="1">+IFERROR(_xlfn.XLOOKUP(C2270,DIVIPOLA!G:G,DIVIPOLA!F:F),C2270)</f>
        <v>CUNDINAMARCA</v>
      </c>
      <c r="C2270" t="s">
        <v>29</v>
      </c>
      <c r="D2270" t="s">
        <v>203</v>
      </c>
      <c r="E2270" t="s">
        <v>344</v>
      </c>
      <c r="F2270">
        <v>1</v>
      </c>
      <c r="G2270">
        <v>0.25706940874035988</v>
      </c>
      <c r="H2270">
        <v>0</v>
      </c>
      <c r="I2270">
        <v>0</v>
      </c>
      <c r="J2270">
        <v>0</v>
      </c>
      <c r="K2270">
        <v>0</v>
      </c>
      <c r="L2270">
        <v>2</v>
      </c>
      <c r="M2270">
        <v>0</v>
      </c>
      <c r="N2270">
        <v>4</v>
      </c>
      <c r="O2270">
        <v>0</v>
      </c>
      <c r="P2270">
        <v>1300000</v>
      </c>
      <c r="Q2270">
        <v>1.26618957909516E-2</v>
      </c>
    </row>
    <row r="2271" spans="1:17" x14ac:dyDescent="0.25">
      <c r="A2271" t="str">
        <f t="shared" ca="1" si="35"/>
        <v>MAGDALENA;SANTA MARTA;ACTIVIDADES INMOBILIARIAS</v>
      </c>
      <c r="B2271" t="str">
        <f ca="1">+IFERROR(_xlfn.XLOOKUP(C2271,DIVIPOLA!G:G,DIVIPOLA!F:F),C2271)</f>
        <v>MAGDALENA</v>
      </c>
      <c r="C2271" t="s">
        <v>33</v>
      </c>
      <c r="D2271" t="s">
        <v>239</v>
      </c>
      <c r="E2271" t="s">
        <v>344</v>
      </c>
      <c r="F2271">
        <v>1</v>
      </c>
      <c r="G2271">
        <v>1.428571428571429</v>
      </c>
      <c r="H2271">
        <v>0</v>
      </c>
      <c r="I2271">
        <v>0</v>
      </c>
      <c r="J2271">
        <v>15</v>
      </c>
      <c r="K2271">
        <v>16</v>
      </c>
      <c r="L2271">
        <v>10</v>
      </c>
      <c r="M2271">
        <v>40</v>
      </c>
      <c r="N2271">
        <v>5</v>
      </c>
      <c r="O2271">
        <v>0</v>
      </c>
      <c r="P2271">
        <v>34110700</v>
      </c>
      <c r="Q2271">
        <v>2.0636666201983171</v>
      </c>
    </row>
    <row r="2272" spans="1:17" x14ac:dyDescent="0.25">
      <c r="A2272" t="str">
        <f t="shared" ca="1" si="35"/>
        <v>NORTE_DE_SANTANDER;SAN JOSÉ DE CÚCUTA;ACTIVIDADES INMOBILIARIAS</v>
      </c>
      <c r="B2272" t="str">
        <f ca="1">+IFERROR(_xlfn.XLOOKUP(C2272,DIVIPOLA!G:G,DIVIPOLA!F:F),C2272)</f>
        <v>NORTE_DE_SANTANDER</v>
      </c>
      <c r="C2272" t="s">
        <v>1186</v>
      </c>
      <c r="D2272" t="s">
        <v>260</v>
      </c>
      <c r="E2272" t="s">
        <v>344</v>
      </c>
      <c r="F2272">
        <v>3</v>
      </c>
      <c r="G2272">
        <v>1.0948905109489051</v>
      </c>
      <c r="H2272">
        <v>0</v>
      </c>
      <c r="I2272">
        <v>0</v>
      </c>
      <c r="J2272">
        <v>10</v>
      </c>
      <c r="K2272">
        <v>28</v>
      </c>
      <c r="L2272">
        <v>2</v>
      </c>
      <c r="M2272">
        <v>0</v>
      </c>
      <c r="N2272">
        <v>1</v>
      </c>
      <c r="O2272">
        <v>5</v>
      </c>
      <c r="P2272">
        <v>20849400</v>
      </c>
      <c r="Q2272">
        <v>0.45243411840723902</v>
      </c>
    </row>
    <row r="2273" spans="1:17" x14ac:dyDescent="0.25">
      <c r="A2273" t="str">
        <f t="shared" ca="1" si="35"/>
        <v>NORTE_DE_SANTANDER;VILLA DEL ROSARIO;ACTIVIDADES INMOBILIARIAS</v>
      </c>
      <c r="B2273" t="str">
        <f ca="1">+IFERROR(_xlfn.XLOOKUP(C2273,DIVIPOLA!G:G,DIVIPOLA!F:F),C2273)</f>
        <v>NORTE_DE_SANTANDER</v>
      </c>
      <c r="C2273" t="s">
        <v>1186</v>
      </c>
      <c r="D2273" t="s">
        <v>263</v>
      </c>
      <c r="E2273" t="s">
        <v>344</v>
      </c>
      <c r="F2273">
        <v>1</v>
      </c>
      <c r="G2273">
        <v>0.36496350364963498</v>
      </c>
      <c r="H2273">
        <v>0</v>
      </c>
      <c r="I2273">
        <v>0</v>
      </c>
      <c r="J2273">
        <v>3</v>
      </c>
      <c r="K2273">
        <v>1</v>
      </c>
      <c r="L2273">
        <v>0</v>
      </c>
      <c r="M2273">
        <v>0</v>
      </c>
      <c r="N2273">
        <v>1</v>
      </c>
      <c r="O2273">
        <v>2</v>
      </c>
      <c r="P2273">
        <v>2535000</v>
      </c>
      <c r="Q2273">
        <v>5.5009760000880162E-2</v>
      </c>
    </row>
    <row r="2274" spans="1:17" x14ac:dyDescent="0.25">
      <c r="A2274" t="str">
        <f t="shared" ca="1" si="35"/>
        <v>RISARALDA;DOSQUEBRADAS;ACTIVIDADES INMOBILIARIAS</v>
      </c>
      <c r="B2274" t="str">
        <f ca="1">+IFERROR(_xlfn.XLOOKUP(C2274,DIVIPOLA!G:G,DIVIPOLA!F:F),C2274)</f>
        <v>RISARALDA</v>
      </c>
      <c r="C2274" t="s">
        <v>38</v>
      </c>
      <c r="D2274" t="s">
        <v>275</v>
      </c>
      <c r="E2274" t="s">
        <v>344</v>
      </c>
      <c r="F2274">
        <v>1</v>
      </c>
      <c r="G2274">
        <v>0.48543689320388339</v>
      </c>
      <c r="H2274">
        <v>0</v>
      </c>
      <c r="I2274">
        <v>0</v>
      </c>
      <c r="J2274">
        <v>5</v>
      </c>
      <c r="K2274">
        <v>0</v>
      </c>
      <c r="L2274">
        <v>5</v>
      </c>
      <c r="M2274">
        <v>3</v>
      </c>
      <c r="N2274">
        <v>2</v>
      </c>
      <c r="O2274">
        <v>0</v>
      </c>
      <c r="P2274">
        <v>5174325</v>
      </c>
      <c r="Q2274">
        <v>4.3635979727646372E-2</v>
      </c>
    </row>
    <row r="2275" spans="1:17" x14ac:dyDescent="0.25">
      <c r="A2275" t="str">
        <f t="shared" ca="1" si="35"/>
        <v>RISARALDA;PEREIRA;ACTIVIDADES INMOBILIARIAS</v>
      </c>
      <c r="B2275" t="str">
        <f ca="1">+IFERROR(_xlfn.XLOOKUP(C2275,DIVIPOLA!G:G,DIVIPOLA!F:F),C2275)</f>
        <v>RISARALDA</v>
      </c>
      <c r="C2275" t="s">
        <v>38</v>
      </c>
      <c r="D2275" t="s">
        <v>277</v>
      </c>
      <c r="E2275" t="s">
        <v>344</v>
      </c>
      <c r="F2275">
        <v>3</v>
      </c>
      <c r="G2275">
        <v>1.4563106796116509</v>
      </c>
      <c r="H2275">
        <v>0</v>
      </c>
      <c r="I2275">
        <v>0</v>
      </c>
      <c r="J2275">
        <v>0</v>
      </c>
      <c r="K2275">
        <v>8</v>
      </c>
      <c r="L2275">
        <v>5</v>
      </c>
      <c r="M2275">
        <v>7</v>
      </c>
      <c r="N2275">
        <v>0</v>
      </c>
      <c r="O2275">
        <v>0</v>
      </c>
      <c r="P2275">
        <v>8190000</v>
      </c>
      <c r="Q2275">
        <v>6.9067689789378078E-2</v>
      </c>
    </row>
    <row r="2276" spans="1:17" x14ac:dyDescent="0.25">
      <c r="A2276" t="str">
        <f t="shared" ca="1" si="35"/>
        <v>SANTANDER;BARBOSA;ACTIVIDADES INMOBILIARIAS</v>
      </c>
      <c r="B2276" t="str">
        <f ca="1">+IFERROR(_xlfn.XLOOKUP(C2276,DIVIPOLA!G:G,DIVIPOLA!F:F),C2276)</f>
        <v>SANTANDER</v>
      </c>
      <c r="C2276" t="s">
        <v>39</v>
      </c>
      <c r="D2276" t="s">
        <v>279</v>
      </c>
      <c r="E2276" t="s">
        <v>344</v>
      </c>
      <c r="F2276">
        <v>1</v>
      </c>
      <c r="G2276">
        <v>0.24570024570024571</v>
      </c>
      <c r="H2276">
        <v>0</v>
      </c>
      <c r="I2276">
        <v>0</v>
      </c>
      <c r="J2276">
        <v>2</v>
      </c>
      <c r="K2276">
        <v>0</v>
      </c>
      <c r="L2276">
        <v>1</v>
      </c>
      <c r="M2276">
        <v>0</v>
      </c>
      <c r="N2276">
        <v>2</v>
      </c>
      <c r="O2276">
        <v>2</v>
      </c>
      <c r="P2276">
        <v>2080000</v>
      </c>
      <c r="Q2276">
        <v>1.0392387316481001E-2</v>
      </c>
    </row>
    <row r="2277" spans="1:17" x14ac:dyDescent="0.25">
      <c r="A2277" t="str">
        <f t="shared" ca="1" si="35"/>
        <v>SANTANDER;BARRANCABERMEJA;ACTIVIDADES INMOBILIARIAS</v>
      </c>
      <c r="B2277" t="str">
        <f ca="1">+IFERROR(_xlfn.XLOOKUP(C2277,DIVIPOLA!G:G,DIVIPOLA!F:F),C2277)</f>
        <v>SANTANDER</v>
      </c>
      <c r="C2277" t="s">
        <v>39</v>
      </c>
      <c r="D2277" t="s">
        <v>281</v>
      </c>
      <c r="E2277" t="s">
        <v>344</v>
      </c>
      <c r="F2277">
        <v>1</v>
      </c>
      <c r="G2277">
        <v>0.24570024570024571</v>
      </c>
      <c r="H2277">
        <v>0</v>
      </c>
      <c r="I2277">
        <v>1</v>
      </c>
      <c r="J2277">
        <v>0</v>
      </c>
      <c r="K2277">
        <v>0</v>
      </c>
      <c r="L2277">
        <v>0</v>
      </c>
      <c r="M2277">
        <v>1</v>
      </c>
      <c r="N2277">
        <v>0</v>
      </c>
      <c r="O2277">
        <v>1</v>
      </c>
      <c r="P2277">
        <v>1300000</v>
      </c>
      <c r="Q2277">
        <v>6.4952420728006223E-3</v>
      </c>
    </row>
    <row r="2278" spans="1:17" x14ac:dyDescent="0.25">
      <c r="A2278" t="str">
        <f t="shared" ca="1" si="35"/>
        <v>SANTANDER;BUCARAMANGA;ACTIVIDADES INMOBILIARIAS</v>
      </c>
      <c r="B2278" t="str">
        <f ca="1">+IFERROR(_xlfn.XLOOKUP(C2278,DIVIPOLA!G:G,DIVIPOLA!F:F),C2278)</f>
        <v>SANTANDER</v>
      </c>
      <c r="C2278" t="s">
        <v>39</v>
      </c>
      <c r="D2278" t="s">
        <v>283</v>
      </c>
      <c r="E2278" t="s">
        <v>344</v>
      </c>
      <c r="F2278">
        <v>6</v>
      </c>
      <c r="G2278">
        <v>1.474201474201474</v>
      </c>
      <c r="H2278">
        <v>0</v>
      </c>
      <c r="I2278">
        <v>0</v>
      </c>
      <c r="J2278">
        <v>35</v>
      </c>
      <c r="K2278">
        <v>35</v>
      </c>
      <c r="L2278">
        <v>8</v>
      </c>
      <c r="M2278">
        <v>30</v>
      </c>
      <c r="N2278">
        <v>3</v>
      </c>
      <c r="O2278">
        <v>3</v>
      </c>
      <c r="P2278">
        <v>47807500</v>
      </c>
      <c r="Q2278">
        <v>0.23886252722724291</v>
      </c>
    </row>
    <row r="2279" spans="1:17" x14ac:dyDescent="0.25">
      <c r="A2279" t="str">
        <f t="shared" ca="1" si="35"/>
        <v>SANTANDER;GIRÓN;ACTIVIDADES INMOBILIARIAS</v>
      </c>
      <c r="B2279" t="str">
        <f ca="1">+IFERROR(_xlfn.XLOOKUP(C2279,DIVIPOLA!G:G,DIVIPOLA!F:F),C2279)</f>
        <v>SANTANDER</v>
      </c>
      <c r="C2279" t="s">
        <v>39</v>
      </c>
      <c r="D2279" t="s">
        <v>285</v>
      </c>
      <c r="E2279" t="s">
        <v>344</v>
      </c>
      <c r="F2279">
        <v>1</v>
      </c>
      <c r="G2279">
        <v>0.24570024570024571</v>
      </c>
      <c r="H2279">
        <v>0</v>
      </c>
      <c r="I2279">
        <v>0</v>
      </c>
      <c r="J2279">
        <v>0</v>
      </c>
      <c r="K2279">
        <v>8</v>
      </c>
      <c r="L2279">
        <v>7</v>
      </c>
      <c r="M2279">
        <v>0</v>
      </c>
      <c r="N2279">
        <v>0</v>
      </c>
      <c r="O2279">
        <v>0</v>
      </c>
      <c r="P2279">
        <v>6054100</v>
      </c>
      <c r="Q2279">
        <v>3.0248342333032491E-2</v>
      </c>
    </row>
    <row r="2280" spans="1:17" x14ac:dyDescent="0.25">
      <c r="A2280" t="str">
        <f t="shared" ca="1" si="35"/>
        <v>TOLIMA;IBAGUÉ;ACTIVIDADES INMOBILIARIAS</v>
      </c>
      <c r="B2280" t="str">
        <f ca="1">+IFERROR(_xlfn.XLOOKUP(C2280,DIVIPOLA!G:G,DIVIPOLA!F:F),C2280)</f>
        <v>TOLIMA</v>
      </c>
      <c r="C2280" t="s">
        <v>41</v>
      </c>
      <c r="D2280" t="s">
        <v>304</v>
      </c>
      <c r="E2280" t="s">
        <v>344</v>
      </c>
      <c r="F2280">
        <v>2</v>
      </c>
      <c r="G2280">
        <v>1.2820512820512819</v>
      </c>
      <c r="H2280">
        <v>0</v>
      </c>
      <c r="I2280">
        <v>0</v>
      </c>
      <c r="J2280">
        <v>0</v>
      </c>
      <c r="K2280">
        <v>0</v>
      </c>
      <c r="L2280">
        <v>1</v>
      </c>
      <c r="M2280">
        <v>3</v>
      </c>
      <c r="N2280">
        <v>0</v>
      </c>
      <c r="O2280">
        <v>0</v>
      </c>
      <c r="P2280">
        <v>1430000</v>
      </c>
      <c r="Q2280">
        <v>3.4185927782382948E-2</v>
      </c>
    </row>
    <row r="2281" spans="1:17" x14ac:dyDescent="0.25">
      <c r="A2281" t="str">
        <f t="shared" ca="1" si="35"/>
        <v>VALLE_DEL_CAUCA;JAMUNDÍ;ACTIVIDADES INMOBILIARIAS</v>
      </c>
      <c r="B2281" t="str">
        <f ca="1">+IFERROR(_xlfn.XLOOKUP(C2281,DIVIPOLA!G:G,DIVIPOLA!F:F),C2281)</f>
        <v>VALLE_DEL_CAUCA</v>
      </c>
      <c r="C2281" t="s">
        <v>1190</v>
      </c>
      <c r="D2281" t="s">
        <v>321</v>
      </c>
      <c r="E2281" t="s">
        <v>344</v>
      </c>
      <c r="F2281">
        <v>1</v>
      </c>
      <c r="G2281">
        <v>0.13386880856760369</v>
      </c>
      <c r="H2281">
        <v>0</v>
      </c>
      <c r="I2281">
        <v>0</v>
      </c>
      <c r="J2281">
        <v>2</v>
      </c>
      <c r="K2281">
        <v>5</v>
      </c>
      <c r="L2281">
        <v>3</v>
      </c>
      <c r="M2281">
        <v>3</v>
      </c>
      <c r="N2281">
        <v>2</v>
      </c>
      <c r="O2281">
        <v>0</v>
      </c>
      <c r="P2281">
        <v>5720000</v>
      </c>
      <c r="Q2281">
        <v>1.259876095337888E-2</v>
      </c>
    </row>
    <row r="2282" spans="1:17" x14ac:dyDescent="0.25">
      <c r="A2282" t="str">
        <f t="shared" ca="1" si="35"/>
        <v>VALLE_DEL_CAUCA;CALI;ACTIVIDADES INMOBILIARIAS</v>
      </c>
      <c r="B2282" t="str">
        <f ca="1">+IFERROR(_xlfn.XLOOKUP(C2282,DIVIPOLA!G:G,DIVIPOLA!F:F),C2282)</f>
        <v>VALLE_DEL_CAUCA</v>
      </c>
      <c r="C2282" t="s">
        <v>1190</v>
      </c>
      <c r="D2282" t="s">
        <v>1083</v>
      </c>
      <c r="E2282" t="s">
        <v>344</v>
      </c>
      <c r="F2282">
        <v>6</v>
      </c>
      <c r="G2282">
        <v>0.80321285140562237</v>
      </c>
      <c r="H2282">
        <v>0</v>
      </c>
      <c r="I2282">
        <v>0</v>
      </c>
      <c r="J2282">
        <v>139</v>
      </c>
      <c r="K2282">
        <v>28</v>
      </c>
      <c r="L2282">
        <v>253</v>
      </c>
      <c r="M2282">
        <v>51</v>
      </c>
      <c r="N2282">
        <v>200</v>
      </c>
      <c r="O2282">
        <v>24</v>
      </c>
      <c r="P2282">
        <v>206865425</v>
      </c>
      <c r="Q2282">
        <v>0.45563776907239978</v>
      </c>
    </row>
    <row r="2283" spans="1:17" x14ac:dyDescent="0.25">
      <c r="A2283" t="str">
        <f t="shared" ca="1" si="35"/>
        <v>ANTIOQUIA;APARTADÓ;ACTIVIDADES PROFESIONALES, CIENTÍFICAS Y TÉCNICAS</v>
      </c>
      <c r="B2283" t="str">
        <f ca="1">+IFERROR(_xlfn.XLOOKUP(C2283,DIVIPOLA!G:G,DIVIPOLA!F:F),C2283)</f>
        <v>ANTIOQUIA</v>
      </c>
      <c r="C2283" t="s">
        <v>17</v>
      </c>
      <c r="D2283" t="s">
        <v>49</v>
      </c>
      <c r="E2283" t="s">
        <v>345</v>
      </c>
      <c r="F2283">
        <v>2</v>
      </c>
      <c r="G2283">
        <v>0.105318588730911</v>
      </c>
      <c r="H2283">
        <v>0</v>
      </c>
      <c r="I2283">
        <v>0</v>
      </c>
      <c r="J2283">
        <v>9</v>
      </c>
      <c r="K2283">
        <v>2</v>
      </c>
      <c r="L2283">
        <v>0</v>
      </c>
      <c r="M2283">
        <v>2</v>
      </c>
      <c r="N2283">
        <v>0</v>
      </c>
      <c r="O2283">
        <v>0</v>
      </c>
      <c r="P2283">
        <v>5379400</v>
      </c>
      <c r="Q2283">
        <v>7.0138985450762439E-3</v>
      </c>
    </row>
    <row r="2284" spans="1:17" x14ac:dyDescent="0.25">
      <c r="A2284" t="str">
        <f t="shared" ca="1" si="35"/>
        <v>ANTIOQUIA;ARMENIA;ACTIVIDADES PROFESIONALES, CIENTÍFICAS Y TÉCNICAS</v>
      </c>
      <c r="B2284" t="str">
        <f ca="1">+IFERROR(_xlfn.XLOOKUP(C2284,DIVIPOLA!G:G,DIVIPOLA!F:F),C2284)</f>
        <v>ANTIOQUIA</v>
      </c>
      <c r="C2284" t="s">
        <v>17</v>
      </c>
      <c r="D2284" t="s">
        <v>51</v>
      </c>
      <c r="E2284" t="s">
        <v>345</v>
      </c>
      <c r="F2284">
        <v>1</v>
      </c>
      <c r="G2284">
        <v>5.2659294365455502E-2</v>
      </c>
      <c r="H2284">
        <v>0</v>
      </c>
      <c r="I2284">
        <v>0</v>
      </c>
      <c r="J2284">
        <v>9</v>
      </c>
      <c r="K2284">
        <v>4</v>
      </c>
      <c r="L2284">
        <v>0</v>
      </c>
      <c r="M2284">
        <v>0</v>
      </c>
      <c r="N2284">
        <v>0</v>
      </c>
      <c r="O2284">
        <v>14</v>
      </c>
      <c r="P2284">
        <v>10609300</v>
      </c>
      <c r="Q2284">
        <v>1.3832872408498601E-2</v>
      </c>
    </row>
    <row r="2285" spans="1:17" x14ac:dyDescent="0.25">
      <c r="A2285" t="str">
        <f t="shared" ca="1" si="35"/>
        <v>ANTIOQUIA;BELLO;ACTIVIDADES PROFESIONALES, CIENTÍFICAS Y TÉCNICAS</v>
      </c>
      <c r="B2285" t="str">
        <f ca="1">+IFERROR(_xlfn.XLOOKUP(C2285,DIVIPOLA!G:G,DIVIPOLA!F:F),C2285)</f>
        <v>ANTIOQUIA</v>
      </c>
      <c r="C2285" t="s">
        <v>17</v>
      </c>
      <c r="D2285" t="s">
        <v>52</v>
      </c>
      <c r="E2285" t="s">
        <v>345</v>
      </c>
      <c r="F2285">
        <v>4</v>
      </c>
      <c r="G2285">
        <v>0.21063717746182201</v>
      </c>
      <c r="H2285">
        <v>0</v>
      </c>
      <c r="I2285">
        <v>0</v>
      </c>
      <c r="J2285">
        <v>4</v>
      </c>
      <c r="K2285">
        <v>0</v>
      </c>
      <c r="L2285">
        <v>2</v>
      </c>
      <c r="M2285">
        <v>2</v>
      </c>
      <c r="N2285">
        <v>0</v>
      </c>
      <c r="O2285">
        <v>9</v>
      </c>
      <c r="P2285">
        <v>5846750</v>
      </c>
      <c r="Q2285">
        <v>7.6232500498986007E-3</v>
      </c>
    </row>
    <row r="2286" spans="1:17" x14ac:dyDescent="0.25">
      <c r="A2286" t="str">
        <f t="shared" ca="1" si="35"/>
        <v>ANTIOQUIA;CAREPA;ACTIVIDADES PROFESIONALES, CIENTÍFICAS Y TÉCNICAS</v>
      </c>
      <c r="B2286" t="str">
        <f ca="1">+IFERROR(_xlfn.XLOOKUP(C2286,DIVIPOLA!G:G,DIVIPOLA!F:F),C2286)</f>
        <v>ANTIOQUIA</v>
      </c>
      <c r="C2286" t="s">
        <v>17</v>
      </c>
      <c r="D2286" t="s">
        <v>55</v>
      </c>
      <c r="E2286" t="s">
        <v>345</v>
      </c>
      <c r="F2286">
        <v>1</v>
      </c>
      <c r="G2286">
        <v>5.2659294365455502E-2</v>
      </c>
      <c r="H2286">
        <v>0</v>
      </c>
      <c r="I2286">
        <v>0</v>
      </c>
      <c r="J2286">
        <v>0</v>
      </c>
      <c r="K2286">
        <v>1</v>
      </c>
      <c r="L2286">
        <v>0</v>
      </c>
      <c r="M2286">
        <v>2</v>
      </c>
      <c r="N2286">
        <v>2</v>
      </c>
      <c r="O2286">
        <v>0</v>
      </c>
      <c r="P2286">
        <v>1690000</v>
      </c>
      <c r="Q2286">
        <v>2.2034964013047651E-3</v>
      </c>
    </row>
    <row r="2287" spans="1:17" x14ac:dyDescent="0.25">
      <c r="A2287" t="str">
        <f t="shared" ca="1" si="35"/>
        <v>ANTIOQUIA;COPACABANA;ACTIVIDADES PROFESIONALES, CIENTÍFICAS Y TÉCNICAS</v>
      </c>
      <c r="B2287" t="str">
        <f ca="1">+IFERROR(_xlfn.XLOOKUP(C2287,DIVIPOLA!G:G,DIVIPOLA!F:F),C2287)</f>
        <v>ANTIOQUIA</v>
      </c>
      <c r="C2287" t="s">
        <v>17</v>
      </c>
      <c r="D2287" t="s">
        <v>58</v>
      </c>
      <c r="E2287" t="s">
        <v>345</v>
      </c>
      <c r="F2287">
        <v>1</v>
      </c>
      <c r="G2287">
        <v>5.2659294365455502E-2</v>
      </c>
      <c r="H2287">
        <v>0</v>
      </c>
      <c r="I2287">
        <v>0</v>
      </c>
      <c r="J2287">
        <v>8</v>
      </c>
      <c r="K2287">
        <v>0</v>
      </c>
      <c r="L2287">
        <v>5</v>
      </c>
      <c r="M2287">
        <v>0</v>
      </c>
      <c r="N2287">
        <v>0</v>
      </c>
      <c r="O2287">
        <v>0</v>
      </c>
      <c r="P2287">
        <v>4642300</v>
      </c>
      <c r="Q2287">
        <v>6.0528351146610111E-3</v>
      </c>
    </row>
    <row r="2288" spans="1:17" x14ac:dyDescent="0.25">
      <c r="A2288" t="str">
        <f t="shared" ca="1" si="35"/>
        <v>ANTIOQUIA;EL CARMEN DE VIBORAL;ACTIVIDADES PROFESIONALES, CIENTÍFICAS Y TÉCNICAS</v>
      </c>
      <c r="B2288" t="str">
        <f ca="1">+IFERROR(_xlfn.XLOOKUP(C2288,DIVIPOLA!G:G,DIVIPOLA!F:F),C2288)</f>
        <v>ANTIOQUIA</v>
      </c>
      <c r="C2288" t="s">
        <v>17</v>
      </c>
      <c r="D2288" t="s">
        <v>63</v>
      </c>
      <c r="E2288" t="s">
        <v>345</v>
      </c>
      <c r="F2288">
        <v>1</v>
      </c>
      <c r="G2288">
        <v>5.2659294365455502E-2</v>
      </c>
      <c r="H2288">
        <v>0</v>
      </c>
      <c r="I2288">
        <v>0</v>
      </c>
      <c r="J2288">
        <v>0</v>
      </c>
      <c r="K2288">
        <v>1</v>
      </c>
      <c r="L2288">
        <v>0</v>
      </c>
      <c r="M2288">
        <v>0</v>
      </c>
      <c r="N2288">
        <v>0</v>
      </c>
      <c r="O2288">
        <v>0</v>
      </c>
      <c r="P2288">
        <v>520000</v>
      </c>
      <c r="Q2288">
        <v>6.7799889270915841E-4</v>
      </c>
    </row>
    <row r="2289" spans="1:17" x14ac:dyDescent="0.25">
      <c r="A2289" t="str">
        <f t="shared" ca="1" si="35"/>
        <v>ANTIOQUIA;ENTRERRÍOS;ACTIVIDADES PROFESIONALES, CIENTÍFICAS Y TÉCNICAS</v>
      </c>
      <c r="B2289" t="str">
        <f ca="1">+IFERROR(_xlfn.XLOOKUP(C2289,DIVIPOLA!G:G,DIVIPOLA!F:F),C2289)</f>
        <v>ANTIOQUIA</v>
      </c>
      <c r="C2289" t="s">
        <v>17</v>
      </c>
      <c r="D2289" t="s">
        <v>65</v>
      </c>
      <c r="E2289" t="s">
        <v>345</v>
      </c>
      <c r="F2289">
        <v>1</v>
      </c>
      <c r="G2289">
        <v>5.2659294365455502E-2</v>
      </c>
      <c r="H2289">
        <v>0</v>
      </c>
      <c r="I2289">
        <v>0</v>
      </c>
      <c r="J2289">
        <v>3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1170000</v>
      </c>
      <c r="Q2289">
        <v>1.525497508595606E-3</v>
      </c>
    </row>
    <row r="2290" spans="1:17" x14ac:dyDescent="0.25">
      <c r="A2290" t="str">
        <f t="shared" ca="1" si="35"/>
        <v>ANTIOQUIA;ENVIGADO;ACTIVIDADES PROFESIONALES, CIENTÍFICAS Y TÉCNICAS</v>
      </c>
      <c r="B2290" t="str">
        <f ca="1">+IFERROR(_xlfn.XLOOKUP(C2290,DIVIPOLA!G:G,DIVIPOLA!F:F),C2290)</f>
        <v>ANTIOQUIA</v>
      </c>
      <c r="C2290" t="s">
        <v>17</v>
      </c>
      <c r="D2290" t="s">
        <v>66</v>
      </c>
      <c r="E2290" t="s">
        <v>345</v>
      </c>
      <c r="F2290">
        <v>23</v>
      </c>
      <c r="G2290">
        <v>1.211163770405477</v>
      </c>
      <c r="H2290">
        <v>4</v>
      </c>
      <c r="I2290">
        <v>0</v>
      </c>
      <c r="J2290">
        <v>275</v>
      </c>
      <c r="K2290">
        <v>61</v>
      </c>
      <c r="L2290">
        <v>640</v>
      </c>
      <c r="M2290">
        <v>114</v>
      </c>
      <c r="N2290">
        <v>572</v>
      </c>
      <c r="O2290">
        <v>64</v>
      </c>
      <c r="P2290">
        <v>494901225</v>
      </c>
      <c r="Q2290">
        <v>0.64527400490462705</v>
      </c>
    </row>
    <row r="2291" spans="1:17" x14ac:dyDescent="0.25">
      <c r="A2291" t="str">
        <f t="shared" ca="1" si="35"/>
        <v>ANTIOQUIA;GIRARDOTA;ACTIVIDADES PROFESIONALES, CIENTÍFICAS Y TÉCNICAS</v>
      </c>
      <c r="B2291" t="str">
        <f ca="1">+IFERROR(_xlfn.XLOOKUP(C2291,DIVIPOLA!G:G,DIVIPOLA!F:F),C2291)</f>
        <v>ANTIOQUIA</v>
      </c>
      <c r="C2291" t="s">
        <v>17</v>
      </c>
      <c r="D2291" t="s">
        <v>68</v>
      </c>
      <c r="E2291" t="s">
        <v>345</v>
      </c>
      <c r="F2291">
        <v>1</v>
      </c>
      <c r="G2291">
        <v>5.2659294365455502E-2</v>
      </c>
      <c r="H2291">
        <v>0</v>
      </c>
      <c r="I2291">
        <v>0</v>
      </c>
      <c r="J2291">
        <v>0</v>
      </c>
      <c r="K2291">
        <v>1</v>
      </c>
      <c r="L2291">
        <v>0</v>
      </c>
      <c r="M2291">
        <v>0</v>
      </c>
      <c r="N2291">
        <v>6</v>
      </c>
      <c r="O2291">
        <v>4</v>
      </c>
      <c r="P2291">
        <v>2990000</v>
      </c>
      <c r="Q2291">
        <v>3.8984936330776609E-3</v>
      </c>
    </row>
    <row r="2292" spans="1:17" x14ac:dyDescent="0.25">
      <c r="A2292" t="str">
        <f t="shared" ca="1" si="35"/>
        <v>ANTIOQUIA;ITAGÜÍ;ACTIVIDADES PROFESIONALES, CIENTÍFICAS Y TÉCNICAS</v>
      </c>
      <c r="B2292" t="str">
        <f ca="1">+IFERROR(_xlfn.XLOOKUP(C2292,DIVIPOLA!G:G,DIVIPOLA!F:F),C2292)</f>
        <v>ANTIOQUIA</v>
      </c>
      <c r="C2292" t="s">
        <v>17</v>
      </c>
      <c r="D2292" t="s">
        <v>72</v>
      </c>
      <c r="E2292" t="s">
        <v>345</v>
      </c>
      <c r="F2292">
        <v>6</v>
      </c>
      <c r="G2292">
        <v>0.31595576619273302</v>
      </c>
      <c r="H2292">
        <v>0</v>
      </c>
      <c r="I2292">
        <v>0</v>
      </c>
      <c r="J2292">
        <v>53</v>
      </c>
      <c r="K2292">
        <v>37</v>
      </c>
      <c r="L2292">
        <v>29</v>
      </c>
      <c r="M2292">
        <v>8</v>
      </c>
      <c r="N2292">
        <v>30</v>
      </c>
      <c r="O2292">
        <v>4</v>
      </c>
      <c r="P2292">
        <v>59047625</v>
      </c>
      <c r="Q2292">
        <v>7.6988893013664655E-2</v>
      </c>
    </row>
    <row r="2293" spans="1:17" x14ac:dyDescent="0.25">
      <c r="A2293" t="str">
        <f t="shared" ca="1" si="35"/>
        <v>ANTIOQUIA;LA CEJA;ACTIVIDADES PROFESIONALES, CIENTÍFICAS Y TÉCNICAS</v>
      </c>
      <c r="B2293" t="str">
        <f ca="1">+IFERROR(_xlfn.XLOOKUP(C2293,DIVIPOLA!G:G,DIVIPOLA!F:F),C2293)</f>
        <v>ANTIOQUIA</v>
      </c>
      <c r="C2293" t="s">
        <v>17</v>
      </c>
      <c r="D2293" t="s">
        <v>76</v>
      </c>
      <c r="E2293" t="s">
        <v>345</v>
      </c>
      <c r="F2293">
        <v>1</v>
      </c>
      <c r="G2293">
        <v>5.2659294365455502E-2</v>
      </c>
      <c r="H2293">
        <v>0</v>
      </c>
      <c r="I2293">
        <v>0</v>
      </c>
      <c r="J2293">
        <v>8</v>
      </c>
      <c r="K2293">
        <v>0</v>
      </c>
      <c r="L2293">
        <v>8</v>
      </c>
      <c r="M2293">
        <v>0</v>
      </c>
      <c r="N2293">
        <v>0</v>
      </c>
      <c r="O2293">
        <v>0</v>
      </c>
      <c r="P2293">
        <v>5323500</v>
      </c>
      <c r="Q2293">
        <v>6.9410136641100094E-3</v>
      </c>
    </row>
    <row r="2294" spans="1:17" x14ac:dyDescent="0.25">
      <c r="A2294" t="str">
        <f t="shared" ca="1" si="35"/>
        <v>ANTIOQUIA;LA PINTADA;ACTIVIDADES PROFESIONALES, CIENTÍFICAS Y TÉCNICAS</v>
      </c>
      <c r="B2294" t="str">
        <f ca="1">+IFERROR(_xlfn.XLOOKUP(C2294,DIVIPOLA!G:G,DIVIPOLA!F:F),C2294)</f>
        <v>ANTIOQUIA</v>
      </c>
      <c r="C2294" t="s">
        <v>17</v>
      </c>
      <c r="D2294" t="s">
        <v>78</v>
      </c>
      <c r="E2294" t="s">
        <v>345</v>
      </c>
      <c r="F2294">
        <v>1</v>
      </c>
      <c r="G2294">
        <v>5.2659294365455502E-2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1</v>
      </c>
      <c r="O2294">
        <v>0</v>
      </c>
      <c r="P2294">
        <v>195000</v>
      </c>
      <c r="Q2294">
        <v>2.5424958476593442E-4</v>
      </c>
    </row>
    <row r="2295" spans="1:17" x14ac:dyDescent="0.25">
      <c r="A2295" t="str">
        <f t="shared" ca="1" si="35"/>
        <v>ANTIOQUIA;MEDELLÍN;ACTIVIDADES PROFESIONALES, CIENTÍFICAS Y TÉCNICAS</v>
      </c>
      <c r="B2295" t="str">
        <f ca="1">+IFERROR(_xlfn.XLOOKUP(C2295,DIVIPOLA!G:G,DIVIPOLA!F:F),C2295)</f>
        <v>ANTIOQUIA</v>
      </c>
      <c r="C2295" t="s">
        <v>17</v>
      </c>
      <c r="D2295" t="s">
        <v>81</v>
      </c>
      <c r="E2295" t="s">
        <v>345</v>
      </c>
      <c r="F2295">
        <v>181</v>
      </c>
      <c r="G2295">
        <v>9.5313322801474456</v>
      </c>
      <c r="H2295">
        <v>16</v>
      </c>
      <c r="I2295">
        <v>7</v>
      </c>
      <c r="J2295">
        <v>2792</v>
      </c>
      <c r="K2295">
        <v>971</v>
      </c>
      <c r="L2295">
        <v>1733</v>
      </c>
      <c r="M2295">
        <v>370</v>
      </c>
      <c r="N2295">
        <v>1549</v>
      </c>
      <c r="O2295">
        <v>251</v>
      </c>
      <c r="P2295">
        <v>2644638425</v>
      </c>
      <c r="Q2295">
        <v>3.448196007242486</v>
      </c>
    </row>
    <row r="2296" spans="1:17" x14ac:dyDescent="0.25">
      <c r="A2296" t="str">
        <f t="shared" ca="1" si="35"/>
        <v>ANTIOQUIA;RIONEGRO;ACTIVIDADES PROFESIONALES, CIENTÍFICAS Y TÉCNICAS</v>
      </c>
      <c r="B2296" t="str">
        <f ca="1">+IFERROR(_xlfn.XLOOKUP(C2296,DIVIPOLA!G:G,DIVIPOLA!F:F),C2296)</f>
        <v>ANTIOQUIA</v>
      </c>
      <c r="C2296" t="s">
        <v>17</v>
      </c>
      <c r="D2296" t="s">
        <v>87</v>
      </c>
      <c r="E2296" t="s">
        <v>345</v>
      </c>
      <c r="F2296">
        <v>4</v>
      </c>
      <c r="G2296">
        <v>0.21063717746182201</v>
      </c>
      <c r="H2296">
        <v>0</v>
      </c>
      <c r="I2296">
        <v>0</v>
      </c>
      <c r="J2296">
        <v>32</v>
      </c>
      <c r="K2296">
        <v>24</v>
      </c>
      <c r="L2296">
        <v>26</v>
      </c>
      <c r="M2296">
        <v>19</v>
      </c>
      <c r="N2296">
        <v>9</v>
      </c>
      <c r="O2296">
        <v>6</v>
      </c>
      <c r="P2296">
        <v>43254900</v>
      </c>
      <c r="Q2296">
        <v>5.639764289277957E-2</v>
      </c>
    </row>
    <row r="2297" spans="1:17" x14ac:dyDescent="0.25">
      <c r="A2297" t="str">
        <f t="shared" ca="1" si="35"/>
        <v>ANTIOQUIA;SABANETA;ACTIVIDADES PROFESIONALES, CIENTÍFICAS Y TÉCNICAS</v>
      </c>
      <c r="B2297" t="str">
        <f ca="1">+IFERROR(_xlfn.XLOOKUP(C2297,DIVIPOLA!G:G,DIVIPOLA!F:F),C2297)</f>
        <v>ANTIOQUIA</v>
      </c>
      <c r="C2297" t="s">
        <v>17</v>
      </c>
      <c r="D2297" t="s">
        <v>88</v>
      </c>
      <c r="E2297" t="s">
        <v>345</v>
      </c>
      <c r="F2297">
        <v>4</v>
      </c>
      <c r="G2297">
        <v>0.21063717746182201</v>
      </c>
      <c r="H2297">
        <v>0</v>
      </c>
      <c r="I2297">
        <v>0</v>
      </c>
      <c r="J2297">
        <v>53</v>
      </c>
      <c r="K2297">
        <v>1</v>
      </c>
      <c r="L2297">
        <v>22</v>
      </c>
      <c r="M2297">
        <v>0</v>
      </c>
      <c r="N2297">
        <v>2</v>
      </c>
      <c r="O2297">
        <v>2</v>
      </c>
      <c r="P2297">
        <v>28400775</v>
      </c>
      <c r="Q2297">
        <v>3.7030180773234507E-2</v>
      </c>
    </row>
    <row r="2298" spans="1:17" x14ac:dyDescent="0.25">
      <c r="A2298" t="str">
        <f t="shared" ca="1" si="35"/>
        <v>ANTIOQUIA;SAN PEDRO DE LOS MILAGROS;ACTIVIDADES PROFESIONALES, CIENTÍFICAS Y TÉCNICAS</v>
      </c>
      <c r="B2298" t="str">
        <f ca="1">+IFERROR(_xlfn.XLOOKUP(C2298,DIVIPOLA!G:G,DIVIPOLA!F:F),C2298)</f>
        <v>ANTIOQUIA</v>
      </c>
      <c r="C2298" t="s">
        <v>17</v>
      </c>
      <c r="D2298" t="s">
        <v>94</v>
      </c>
      <c r="E2298" t="s">
        <v>345</v>
      </c>
      <c r="F2298">
        <v>2</v>
      </c>
      <c r="G2298">
        <v>0.105318588730911</v>
      </c>
      <c r="H2298">
        <v>0</v>
      </c>
      <c r="I2298">
        <v>0</v>
      </c>
      <c r="J2298">
        <v>4</v>
      </c>
      <c r="K2298">
        <v>1</v>
      </c>
      <c r="L2298">
        <v>18</v>
      </c>
      <c r="M2298">
        <v>12</v>
      </c>
      <c r="N2298">
        <v>0</v>
      </c>
      <c r="O2298">
        <v>0</v>
      </c>
      <c r="P2298">
        <v>11489400</v>
      </c>
      <c r="Q2298">
        <v>1.498038553440886E-2</v>
      </c>
    </row>
    <row r="2299" spans="1:17" x14ac:dyDescent="0.25">
      <c r="A2299" t="str">
        <f t="shared" ca="1" si="35"/>
        <v>ANTIOQUIA;URRAO;ACTIVIDADES PROFESIONALES, CIENTÍFICAS Y TÉCNICAS</v>
      </c>
      <c r="B2299" t="str">
        <f ca="1">+IFERROR(_xlfn.XLOOKUP(C2299,DIVIPOLA!G:G,DIVIPOLA!F:F),C2299)</f>
        <v>ANTIOQUIA</v>
      </c>
      <c r="C2299" t="s">
        <v>17</v>
      </c>
      <c r="D2299" t="s">
        <v>101</v>
      </c>
      <c r="E2299" t="s">
        <v>345</v>
      </c>
      <c r="F2299">
        <v>1</v>
      </c>
      <c r="G2299">
        <v>5.2659294365455502E-2</v>
      </c>
      <c r="H2299">
        <v>0</v>
      </c>
      <c r="I2299">
        <v>0</v>
      </c>
      <c r="J2299">
        <v>7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2952300</v>
      </c>
      <c r="Q2299">
        <v>3.8493387133562468E-3</v>
      </c>
    </row>
    <row r="2300" spans="1:17" x14ac:dyDescent="0.25">
      <c r="A2300" t="str">
        <f t="shared" ca="1" si="35"/>
        <v>ATLÁNTICO;BARRANQUILLA;ACTIVIDADES PROFESIONALES, CIENTÍFICAS Y TÉCNICAS</v>
      </c>
      <c r="B2300" t="str">
        <f ca="1">+IFERROR(_xlfn.XLOOKUP(C2300,DIVIPOLA!G:G,DIVIPOLA!F:F),C2300)</f>
        <v>ATLÁNTICO</v>
      </c>
      <c r="C2300" t="s">
        <v>19</v>
      </c>
      <c r="D2300" t="s">
        <v>108</v>
      </c>
      <c r="E2300" t="s">
        <v>345</v>
      </c>
      <c r="F2300">
        <v>30</v>
      </c>
      <c r="G2300">
        <v>10.452961672473871</v>
      </c>
      <c r="H2300">
        <v>0</v>
      </c>
      <c r="I2300">
        <v>0</v>
      </c>
      <c r="J2300">
        <v>534</v>
      </c>
      <c r="K2300">
        <v>272</v>
      </c>
      <c r="L2300">
        <v>191</v>
      </c>
      <c r="M2300">
        <v>70</v>
      </c>
      <c r="N2300">
        <v>1338</v>
      </c>
      <c r="O2300">
        <v>271</v>
      </c>
      <c r="P2300">
        <v>789328800</v>
      </c>
      <c r="Q2300">
        <v>4.4046212193397647</v>
      </c>
    </row>
    <row r="2301" spans="1:17" x14ac:dyDescent="0.25">
      <c r="A2301" t="str">
        <f t="shared" ca="1" si="35"/>
        <v>ATLÁNTICO;PUERTO COLOMBIA;ACTIVIDADES PROFESIONALES, CIENTÍFICAS Y TÉCNICAS</v>
      </c>
      <c r="B2301" t="str">
        <f ca="1">+IFERROR(_xlfn.XLOOKUP(C2301,DIVIPOLA!G:G,DIVIPOLA!F:F),C2301)</f>
        <v>ATLÁNTICO</v>
      </c>
      <c r="C2301" t="s">
        <v>19</v>
      </c>
      <c r="D2301" t="s">
        <v>111</v>
      </c>
      <c r="E2301" t="s">
        <v>345</v>
      </c>
      <c r="F2301">
        <v>1</v>
      </c>
      <c r="G2301">
        <v>0.34843205574912889</v>
      </c>
      <c r="H2301">
        <v>0</v>
      </c>
      <c r="I2301">
        <v>0</v>
      </c>
      <c r="J2301">
        <v>2</v>
      </c>
      <c r="K2301">
        <v>3</v>
      </c>
      <c r="L2301">
        <v>1</v>
      </c>
      <c r="M2301">
        <v>0</v>
      </c>
      <c r="N2301">
        <v>0</v>
      </c>
      <c r="O2301">
        <v>0</v>
      </c>
      <c r="P2301">
        <v>2600000</v>
      </c>
      <c r="Q2301">
        <v>1.450854849117806E-2</v>
      </c>
    </row>
    <row r="2302" spans="1:17" x14ac:dyDescent="0.25">
      <c r="A2302" t="str">
        <f t="shared" ca="1" si="35"/>
        <v>ATLÁNTICO;SOLEDAD;ACTIVIDADES PROFESIONALES, CIENTÍFICAS Y TÉCNICAS</v>
      </c>
      <c r="B2302" t="str">
        <f ca="1">+IFERROR(_xlfn.XLOOKUP(C2302,DIVIPOLA!G:G,DIVIPOLA!F:F),C2302)</f>
        <v>ATLÁNTICO</v>
      </c>
      <c r="C2302" t="s">
        <v>19</v>
      </c>
      <c r="D2302" t="s">
        <v>112</v>
      </c>
      <c r="E2302" t="s">
        <v>345</v>
      </c>
      <c r="F2302">
        <v>1</v>
      </c>
      <c r="G2302">
        <v>0.34843205574912889</v>
      </c>
      <c r="H2302">
        <v>0</v>
      </c>
      <c r="I2302">
        <v>0</v>
      </c>
      <c r="J2302">
        <v>0</v>
      </c>
      <c r="K2302">
        <v>6</v>
      </c>
      <c r="L2302">
        <v>0</v>
      </c>
      <c r="M2302">
        <v>0</v>
      </c>
      <c r="N2302">
        <v>0</v>
      </c>
      <c r="O2302">
        <v>0</v>
      </c>
      <c r="P2302">
        <v>3218800</v>
      </c>
      <c r="Q2302">
        <v>1.796158303207844E-2</v>
      </c>
    </row>
    <row r="2303" spans="1:17" x14ac:dyDescent="0.25">
      <c r="A2303" t="str">
        <f t="shared" ca="1" si="35"/>
        <v>BOGOTÁ;BOGOTÁ, D.C.;ACTIVIDADES PROFESIONALES, CIENTÍFICAS Y TÉCNICAS</v>
      </c>
      <c r="B2303" t="str">
        <f ca="1">+IFERROR(_xlfn.XLOOKUP(C2303,DIVIPOLA!G:G,DIVIPOLA!F:F),C2303)</f>
        <v>BOGOTÁ</v>
      </c>
      <c r="C2303" t="s">
        <v>1146</v>
      </c>
      <c r="D2303" t="s">
        <v>20</v>
      </c>
      <c r="E2303" t="s">
        <v>345</v>
      </c>
      <c r="F2303">
        <v>504</v>
      </c>
      <c r="G2303">
        <v>18.387449835826342</v>
      </c>
      <c r="H2303">
        <v>32</v>
      </c>
      <c r="I2303">
        <v>54</v>
      </c>
      <c r="J2303">
        <v>18319</v>
      </c>
      <c r="K2303">
        <v>6840</v>
      </c>
      <c r="L2303">
        <v>6659</v>
      </c>
      <c r="M2303">
        <v>1190</v>
      </c>
      <c r="N2303">
        <v>3672</v>
      </c>
      <c r="O2303">
        <v>644</v>
      </c>
      <c r="P2303">
        <v>14068222350</v>
      </c>
      <c r="Q2303">
        <v>6.7511343985889818</v>
      </c>
    </row>
    <row r="2304" spans="1:17" x14ac:dyDescent="0.25">
      <c r="A2304" t="str">
        <f t="shared" ca="1" si="35"/>
        <v>BOLÍVAR;CARTAGENA DE INDIAS;ACTIVIDADES PROFESIONALES, CIENTÍFICAS Y TÉCNICAS</v>
      </c>
      <c r="B2304" t="str">
        <f ca="1">+IFERROR(_xlfn.XLOOKUP(C2304,DIVIPOLA!G:G,DIVIPOLA!F:F),C2304)</f>
        <v>BOLÍVAR</v>
      </c>
      <c r="C2304" t="s">
        <v>21</v>
      </c>
      <c r="D2304" t="s">
        <v>114</v>
      </c>
      <c r="E2304" t="s">
        <v>345</v>
      </c>
      <c r="F2304">
        <v>15</v>
      </c>
      <c r="G2304">
        <v>8.4269662921348321</v>
      </c>
      <c r="H2304">
        <v>0</v>
      </c>
      <c r="I2304">
        <v>0</v>
      </c>
      <c r="J2304">
        <v>145</v>
      </c>
      <c r="K2304">
        <v>52</v>
      </c>
      <c r="L2304">
        <v>57</v>
      </c>
      <c r="M2304">
        <v>26</v>
      </c>
      <c r="N2304">
        <v>320</v>
      </c>
      <c r="O2304">
        <v>65</v>
      </c>
      <c r="P2304">
        <v>193470550</v>
      </c>
      <c r="Q2304">
        <v>3.0091635083105661</v>
      </c>
    </row>
    <row r="2305" spans="1:17" x14ac:dyDescent="0.25">
      <c r="A2305" t="str">
        <f t="shared" ca="1" si="35"/>
        <v>BOYACÁ;DUITAMA;ACTIVIDADES PROFESIONALES, CIENTÍFICAS Y TÉCNICAS</v>
      </c>
      <c r="B2305" t="str">
        <f ca="1">+IFERROR(_xlfn.XLOOKUP(C2305,DIVIPOLA!G:G,DIVIPOLA!F:F),C2305)</f>
        <v>BOYACÁ</v>
      </c>
      <c r="C2305" t="s">
        <v>22</v>
      </c>
      <c r="D2305" t="s">
        <v>126</v>
      </c>
      <c r="E2305" t="s">
        <v>345</v>
      </c>
      <c r="F2305">
        <v>2</v>
      </c>
      <c r="G2305">
        <v>1.834862385321101</v>
      </c>
      <c r="H2305">
        <v>0</v>
      </c>
      <c r="I2305">
        <v>0</v>
      </c>
      <c r="J2305">
        <v>0</v>
      </c>
      <c r="K2305">
        <v>3</v>
      </c>
      <c r="L2305">
        <v>1</v>
      </c>
      <c r="M2305">
        <v>0</v>
      </c>
      <c r="N2305">
        <v>0</v>
      </c>
      <c r="O2305">
        <v>2</v>
      </c>
      <c r="P2305">
        <v>2470000</v>
      </c>
      <c r="Q2305">
        <v>0.11987911138031331</v>
      </c>
    </row>
    <row r="2306" spans="1:17" x14ac:dyDescent="0.25">
      <c r="A2306" t="str">
        <f t="shared" ca="1" si="35"/>
        <v>BOYACÁ;SOGAMOSO;ACTIVIDADES PROFESIONALES, CIENTÍFICAS Y TÉCNICAS</v>
      </c>
      <c r="B2306" t="str">
        <f ca="1">+IFERROR(_xlfn.XLOOKUP(C2306,DIVIPOLA!G:G,DIVIPOLA!F:F),C2306)</f>
        <v>BOYACÁ</v>
      </c>
      <c r="C2306" t="s">
        <v>22</v>
      </c>
      <c r="D2306" t="s">
        <v>133</v>
      </c>
      <c r="E2306" t="s">
        <v>345</v>
      </c>
      <c r="F2306">
        <v>1</v>
      </c>
      <c r="G2306">
        <v>0.91743119266055051</v>
      </c>
      <c r="H2306">
        <v>0</v>
      </c>
      <c r="I2306">
        <v>0</v>
      </c>
      <c r="J2306">
        <v>2</v>
      </c>
      <c r="K2306">
        <v>1</v>
      </c>
      <c r="L2306">
        <v>0</v>
      </c>
      <c r="M2306">
        <v>0</v>
      </c>
      <c r="N2306">
        <v>0</v>
      </c>
      <c r="O2306">
        <v>0</v>
      </c>
      <c r="P2306">
        <v>1423500</v>
      </c>
      <c r="Q2306">
        <v>6.9088224716549004E-2</v>
      </c>
    </row>
    <row r="2307" spans="1:17" x14ac:dyDescent="0.25">
      <c r="A2307" t="str">
        <f t="shared" ref="A2307:A2370" ca="1" si="36">B2307&amp;";"&amp;D2307&amp;";"&amp;E2307</f>
        <v>BOYACÁ;TUNJA;ACTIVIDADES PROFESIONALES, CIENTÍFICAS Y TÉCNICAS</v>
      </c>
      <c r="B2307" t="str">
        <f ca="1">+IFERROR(_xlfn.XLOOKUP(C2307,DIVIPOLA!G:G,DIVIPOLA!F:F),C2307)</f>
        <v>BOYACÁ</v>
      </c>
      <c r="C2307" t="s">
        <v>22</v>
      </c>
      <c r="D2307" t="s">
        <v>137</v>
      </c>
      <c r="E2307" t="s">
        <v>345</v>
      </c>
      <c r="F2307">
        <v>5</v>
      </c>
      <c r="G2307">
        <v>4.5871559633027523</v>
      </c>
      <c r="H2307">
        <v>0</v>
      </c>
      <c r="I2307">
        <v>0</v>
      </c>
      <c r="J2307">
        <v>36</v>
      </c>
      <c r="K2307">
        <v>23</v>
      </c>
      <c r="L2307">
        <v>10</v>
      </c>
      <c r="M2307">
        <v>5</v>
      </c>
      <c r="N2307">
        <v>15</v>
      </c>
      <c r="O2307">
        <v>30</v>
      </c>
      <c r="P2307">
        <v>43527575</v>
      </c>
      <c r="Q2307">
        <v>2.1125696402995722</v>
      </c>
    </row>
    <row r="2308" spans="1:17" x14ac:dyDescent="0.25">
      <c r="A2308" t="str">
        <f t="shared" ca="1" si="36"/>
        <v>CALDAS;MANIZALES;ACTIVIDADES PROFESIONALES, CIENTÍFICAS Y TÉCNICAS</v>
      </c>
      <c r="B2308" t="str">
        <f ca="1">+IFERROR(_xlfn.XLOOKUP(C2308,DIVIPOLA!G:G,DIVIPOLA!F:F),C2308)</f>
        <v>CALDAS</v>
      </c>
      <c r="C2308" t="s">
        <v>23</v>
      </c>
      <c r="D2308" t="s">
        <v>145</v>
      </c>
      <c r="E2308" t="s">
        <v>345</v>
      </c>
      <c r="F2308">
        <v>17</v>
      </c>
      <c r="G2308">
        <v>10.691823899371069</v>
      </c>
      <c r="H2308">
        <v>0</v>
      </c>
      <c r="I2308">
        <v>0</v>
      </c>
      <c r="J2308">
        <v>99</v>
      </c>
      <c r="K2308">
        <v>65</v>
      </c>
      <c r="L2308">
        <v>38</v>
      </c>
      <c r="M2308">
        <v>6</v>
      </c>
      <c r="N2308">
        <v>24</v>
      </c>
      <c r="O2308">
        <v>1</v>
      </c>
      <c r="P2308">
        <v>90413050</v>
      </c>
      <c r="Q2308">
        <v>2.7704197634974488</v>
      </c>
    </row>
    <row r="2309" spans="1:17" x14ac:dyDescent="0.25">
      <c r="A2309" t="str">
        <f t="shared" ca="1" si="36"/>
        <v>CAQUETÁ;FLORENCIA;ACTIVIDADES PROFESIONALES, CIENTÍFICAS Y TÉCNICAS</v>
      </c>
      <c r="B2309" t="str">
        <f ca="1">+IFERROR(_xlfn.XLOOKUP(C2309,DIVIPOLA!G:G,DIVIPOLA!F:F),C2309)</f>
        <v>CAQUETÁ</v>
      </c>
      <c r="C2309" t="s">
        <v>24</v>
      </c>
      <c r="D2309" t="s">
        <v>153</v>
      </c>
      <c r="E2309" t="s">
        <v>345</v>
      </c>
      <c r="F2309">
        <v>2</v>
      </c>
      <c r="G2309">
        <v>7.6923076923076934</v>
      </c>
      <c r="H2309">
        <v>0</v>
      </c>
      <c r="I2309">
        <v>0</v>
      </c>
      <c r="J2309">
        <v>22</v>
      </c>
      <c r="K2309">
        <v>0</v>
      </c>
      <c r="L2309">
        <v>0</v>
      </c>
      <c r="M2309">
        <v>1</v>
      </c>
      <c r="N2309">
        <v>0</v>
      </c>
      <c r="O2309">
        <v>0</v>
      </c>
      <c r="P2309">
        <v>9303450</v>
      </c>
      <c r="Q2309">
        <v>3.26198431111577</v>
      </c>
    </row>
    <row r="2310" spans="1:17" x14ac:dyDescent="0.25">
      <c r="A2310" t="str">
        <f t="shared" ca="1" si="36"/>
        <v>CASANARE;YOPAL;ACTIVIDADES PROFESIONALES, CIENTÍFICAS Y TÉCNICAS</v>
      </c>
      <c r="B2310" t="str">
        <f ca="1">+IFERROR(_xlfn.XLOOKUP(C2310,DIVIPOLA!G:G,DIVIPOLA!F:F),C2310)</f>
        <v>CASANARE</v>
      </c>
      <c r="C2310" t="s">
        <v>25</v>
      </c>
      <c r="D2310" t="s">
        <v>160</v>
      </c>
      <c r="E2310" t="s">
        <v>345</v>
      </c>
      <c r="F2310">
        <v>5</v>
      </c>
      <c r="G2310">
        <v>11.36363636363636</v>
      </c>
      <c r="H2310">
        <v>0</v>
      </c>
      <c r="I2310">
        <v>0</v>
      </c>
      <c r="J2310">
        <v>16</v>
      </c>
      <c r="K2310">
        <v>16</v>
      </c>
      <c r="L2310">
        <v>23</v>
      </c>
      <c r="M2310">
        <v>5</v>
      </c>
      <c r="N2310">
        <v>5</v>
      </c>
      <c r="O2310">
        <v>2</v>
      </c>
      <c r="P2310">
        <v>24380525</v>
      </c>
      <c r="Q2310">
        <v>7.4187729558989606</v>
      </c>
    </row>
    <row r="2311" spans="1:17" x14ac:dyDescent="0.25">
      <c r="A2311" t="str">
        <f t="shared" ca="1" si="36"/>
        <v>CAUCA;FLORENCIA;ACTIVIDADES PROFESIONALES, CIENTÍFICAS Y TÉCNICAS</v>
      </c>
      <c r="B2311" t="str">
        <f ca="1">+IFERROR(_xlfn.XLOOKUP(C2311,DIVIPOLA!G:G,DIVIPOLA!F:F),C2311)</f>
        <v>CAUCA</v>
      </c>
      <c r="C2311" t="s">
        <v>26</v>
      </c>
      <c r="D2311" t="s">
        <v>153</v>
      </c>
      <c r="E2311" t="s">
        <v>345</v>
      </c>
      <c r="F2311">
        <v>1</v>
      </c>
      <c r="G2311">
        <v>2.1739130434782612</v>
      </c>
      <c r="H2311">
        <v>0</v>
      </c>
      <c r="I2311">
        <v>0</v>
      </c>
      <c r="J2311">
        <v>1</v>
      </c>
      <c r="K2311">
        <v>1</v>
      </c>
      <c r="L2311">
        <v>2</v>
      </c>
      <c r="M2311">
        <v>0</v>
      </c>
      <c r="N2311">
        <v>2</v>
      </c>
      <c r="O2311">
        <v>3</v>
      </c>
      <c r="P2311">
        <v>2795000</v>
      </c>
      <c r="Q2311">
        <v>0.2360904951339278</v>
      </c>
    </row>
    <row r="2312" spans="1:17" x14ac:dyDescent="0.25">
      <c r="A2312" t="str">
        <f t="shared" ca="1" si="36"/>
        <v>CAUCA;SANTANDER DE QUILICHAO;ACTIVIDADES PROFESIONALES, CIENTÍFICAS Y TÉCNICAS</v>
      </c>
      <c r="B2312" t="str">
        <f ca="1">+IFERROR(_xlfn.XLOOKUP(C2312,DIVIPOLA!G:G,DIVIPOLA!F:F),C2312)</f>
        <v>CAUCA</v>
      </c>
      <c r="C2312" t="s">
        <v>26</v>
      </c>
      <c r="D2312" t="s">
        <v>165</v>
      </c>
      <c r="E2312" t="s">
        <v>345</v>
      </c>
      <c r="F2312">
        <v>1</v>
      </c>
      <c r="G2312">
        <v>2.1739130434782612</v>
      </c>
      <c r="H2312">
        <v>0</v>
      </c>
      <c r="I2312">
        <v>0</v>
      </c>
      <c r="J2312">
        <v>3</v>
      </c>
      <c r="K2312">
        <v>0</v>
      </c>
      <c r="L2312">
        <v>0</v>
      </c>
      <c r="M2312">
        <v>0</v>
      </c>
      <c r="N2312">
        <v>0</v>
      </c>
      <c r="O2312">
        <v>6</v>
      </c>
      <c r="P2312">
        <v>3255850</v>
      </c>
      <c r="Q2312">
        <v>0.27501797444787079</v>
      </c>
    </row>
    <row r="2313" spans="1:17" x14ac:dyDescent="0.25">
      <c r="A2313" t="str">
        <f t="shared" ca="1" si="36"/>
        <v>CESAR;AGUACHICA;ACTIVIDADES PROFESIONALES, CIENTÍFICAS Y TÉCNICAS</v>
      </c>
      <c r="B2313" t="str">
        <f ca="1">+IFERROR(_xlfn.XLOOKUP(C2313,DIVIPOLA!G:G,DIVIPOLA!F:F),C2313)</f>
        <v>CESAR</v>
      </c>
      <c r="C2313" t="s">
        <v>27</v>
      </c>
      <c r="D2313" t="s">
        <v>167</v>
      </c>
      <c r="E2313" t="s">
        <v>345</v>
      </c>
      <c r="F2313">
        <v>1</v>
      </c>
      <c r="G2313">
        <v>2.3255813953488369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1</v>
      </c>
      <c r="N2313">
        <v>0</v>
      </c>
      <c r="O2313">
        <v>0</v>
      </c>
      <c r="P2313">
        <v>427050</v>
      </c>
      <c r="Q2313">
        <v>6.2629196549388658E-2</v>
      </c>
    </row>
    <row r="2314" spans="1:17" x14ac:dyDescent="0.25">
      <c r="A2314" t="str">
        <f t="shared" ca="1" si="36"/>
        <v>CESAR;VALLEDUPAR;ACTIVIDADES PROFESIONALES, CIENTÍFICAS Y TÉCNICAS</v>
      </c>
      <c r="B2314" t="str">
        <f ca="1">+IFERROR(_xlfn.XLOOKUP(C2314,DIVIPOLA!G:G,DIVIPOLA!F:F),C2314)</f>
        <v>CESAR</v>
      </c>
      <c r="C2314" t="s">
        <v>27</v>
      </c>
      <c r="D2314" t="s">
        <v>171</v>
      </c>
      <c r="E2314" t="s">
        <v>345</v>
      </c>
      <c r="F2314">
        <v>6</v>
      </c>
      <c r="G2314">
        <v>13.95348837209302</v>
      </c>
      <c r="H2314">
        <v>0</v>
      </c>
      <c r="I2314">
        <v>0</v>
      </c>
      <c r="J2314">
        <v>10</v>
      </c>
      <c r="K2314">
        <v>35</v>
      </c>
      <c r="L2314">
        <v>12</v>
      </c>
      <c r="M2314">
        <v>5</v>
      </c>
      <c r="N2314">
        <v>15</v>
      </c>
      <c r="O2314">
        <v>20</v>
      </c>
      <c r="P2314">
        <v>36595000</v>
      </c>
      <c r="Q2314">
        <v>5.3668550467740959</v>
      </c>
    </row>
    <row r="2315" spans="1:17" x14ac:dyDescent="0.25">
      <c r="A2315" t="str">
        <f t="shared" ca="1" si="36"/>
        <v>CUNDINAMARCA;CAJICÁ;ACTIVIDADES PROFESIONALES, CIENTÍFICAS Y TÉCNICAS</v>
      </c>
      <c r="B2315" t="str">
        <f ca="1">+IFERROR(_xlfn.XLOOKUP(C2315,DIVIPOLA!G:G,DIVIPOLA!F:F),C2315)</f>
        <v>CUNDINAMARCA</v>
      </c>
      <c r="C2315" t="s">
        <v>29</v>
      </c>
      <c r="D2315" t="s">
        <v>173</v>
      </c>
      <c r="E2315" t="s">
        <v>345</v>
      </c>
      <c r="F2315">
        <v>3</v>
      </c>
      <c r="G2315">
        <v>0.77120822622107965</v>
      </c>
      <c r="H2315">
        <v>0</v>
      </c>
      <c r="I2315">
        <v>0</v>
      </c>
      <c r="J2315">
        <v>4</v>
      </c>
      <c r="K2315">
        <v>1</v>
      </c>
      <c r="L2315">
        <v>5</v>
      </c>
      <c r="M2315">
        <v>0</v>
      </c>
      <c r="N2315">
        <v>0</v>
      </c>
      <c r="O2315">
        <v>0</v>
      </c>
      <c r="P2315">
        <v>3380000</v>
      </c>
      <c r="Q2315">
        <v>3.2920929056474153E-2</v>
      </c>
    </row>
    <row r="2316" spans="1:17" x14ac:dyDescent="0.25">
      <c r="A2316" t="str">
        <f t="shared" ca="1" si="36"/>
        <v>CUNDINAMARCA;CHÍA;ACTIVIDADES PROFESIONALES, CIENTÍFICAS Y TÉCNICAS</v>
      </c>
      <c r="B2316" t="str">
        <f ca="1">+IFERROR(_xlfn.XLOOKUP(C2316,DIVIPOLA!G:G,DIVIPOLA!F:F),C2316)</f>
        <v>CUNDINAMARCA</v>
      </c>
      <c r="C2316" t="s">
        <v>29</v>
      </c>
      <c r="D2316" t="s">
        <v>175</v>
      </c>
      <c r="E2316" t="s">
        <v>345</v>
      </c>
      <c r="F2316">
        <v>3</v>
      </c>
      <c r="G2316">
        <v>0.77120822622107965</v>
      </c>
      <c r="H2316">
        <v>3</v>
      </c>
      <c r="I2316">
        <v>0</v>
      </c>
      <c r="J2316">
        <v>3</v>
      </c>
      <c r="K2316">
        <v>0</v>
      </c>
      <c r="L2316">
        <v>8</v>
      </c>
      <c r="M2316">
        <v>5</v>
      </c>
      <c r="N2316">
        <v>5</v>
      </c>
      <c r="O2316">
        <v>3</v>
      </c>
      <c r="P2316">
        <v>8743475</v>
      </c>
      <c r="Q2316">
        <v>8.5160745615992683E-2</v>
      </c>
    </row>
    <row r="2317" spans="1:17" x14ac:dyDescent="0.25">
      <c r="A2317" t="str">
        <f t="shared" ca="1" si="36"/>
        <v>CUNDINAMARCA;COTA;ACTIVIDADES PROFESIONALES, CIENTÍFICAS Y TÉCNICAS</v>
      </c>
      <c r="B2317" t="str">
        <f ca="1">+IFERROR(_xlfn.XLOOKUP(C2317,DIVIPOLA!G:G,DIVIPOLA!F:F),C2317)</f>
        <v>CUNDINAMARCA</v>
      </c>
      <c r="C2317" t="s">
        <v>29</v>
      </c>
      <c r="D2317" t="s">
        <v>177</v>
      </c>
      <c r="E2317" t="s">
        <v>345</v>
      </c>
      <c r="F2317">
        <v>1</v>
      </c>
      <c r="G2317">
        <v>0.25706940874035988</v>
      </c>
      <c r="H2317">
        <v>0</v>
      </c>
      <c r="I2317">
        <v>0</v>
      </c>
      <c r="J2317">
        <v>7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2730000</v>
      </c>
      <c r="Q2317">
        <v>2.6589981160998349E-2</v>
      </c>
    </row>
    <row r="2318" spans="1:17" x14ac:dyDescent="0.25">
      <c r="A2318" t="str">
        <f t="shared" ca="1" si="36"/>
        <v>CUNDINAMARCA;FACATATIVÁ;ACTIVIDADES PROFESIONALES, CIENTÍFICAS Y TÉCNICAS</v>
      </c>
      <c r="B2318" t="str">
        <f ca="1">+IFERROR(_xlfn.XLOOKUP(C2318,DIVIPOLA!G:G,DIVIPOLA!F:F),C2318)</f>
        <v>CUNDINAMARCA</v>
      </c>
      <c r="C2318" t="s">
        <v>29</v>
      </c>
      <c r="D2318" t="s">
        <v>179</v>
      </c>
      <c r="E2318" t="s">
        <v>345</v>
      </c>
      <c r="F2318">
        <v>1</v>
      </c>
      <c r="G2318">
        <v>0.25706940874035988</v>
      </c>
      <c r="H2318">
        <v>0</v>
      </c>
      <c r="I2318">
        <v>0</v>
      </c>
      <c r="J2318">
        <v>5</v>
      </c>
      <c r="K2318">
        <v>4</v>
      </c>
      <c r="L2318">
        <v>0</v>
      </c>
      <c r="M2318">
        <v>0</v>
      </c>
      <c r="N2318">
        <v>0</v>
      </c>
      <c r="O2318">
        <v>0</v>
      </c>
      <c r="P2318">
        <v>4030000</v>
      </c>
      <c r="Q2318">
        <v>3.9251876951949941E-2</v>
      </c>
    </row>
    <row r="2319" spans="1:17" x14ac:dyDescent="0.25">
      <c r="A2319" t="str">
        <f t="shared" ca="1" si="36"/>
        <v>CUNDINAMARCA;FUNZA;ACTIVIDADES PROFESIONALES, CIENTÍFICAS Y TÉCNICAS</v>
      </c>
      <c r="B2319" t="str">
        <f ca="1">+IFERROR(_xlfn.XLOOKUP(C2319,DIVIPOLA!G:G,DIVIPOLA!F:F),C2319)</f>
        <v>CUNDINAMARCA</v>
      </c>
      <c r="C2319" t="s">
        <v>29</v>
      </c>
      <c r="D2319" t="s">
        <v>180</v>
      </c>
      <c r="E2319" t="s">
        <v>345</v>
      </c>
      <c r="F2319">
        <v>2</v>
      </c>
      <c r="G2319">
        <v>0.51413881748071977</v>
      </c>
      <c r="H2319">
        <v>0</v>
      </c>
      <c r="I2319">
        <v>2</v>
      </c>
      <c r="J2319">
        <v>2</v>
      </c>
      <c r="K2319">
        <v>1</v>
      </c>
      <c r="L2319">
        <v>0</v>
      </c>
      <c r="M2319">
        <v>0</v>
      </c>
      <c r="N2319">
        <v>0</v>
      </c>
      <c r="O2319">
        <v>0</v>
      </c>
      <c r="P2319">
        <v>2470000</v>
      </c>
      <c r="Q2319">
        <v>2.4057602002808029E-2</v>
      </c>
    </row>
    <row r="2320" spans="1:17" x14ac:dyDescent="0.25">
      <c r="A2320" t="str">
        <f t="shared" ca="1" si="36"/>
        <v>CUNDINAMARCA;GIRARDOT;ACTIVIDADES PROFESIONALES, CIENTÍFICAS Y TÉCNICAS</v>
      </c>
      <c r="B2320" t="str">
        <f ca="1">+IFERROR(_xlfn.XLOOKUP(C2320,DIVIPOLA!G:G,DIVIPOLA!F:F),C2320)</f>
        <v>CUNDINAMARCA</v>
      </c>
      <c r="C2320" t="s">
        <v>29</v>
      </c>
      <c r="D2320" t="s">
        <v>184</v>
      </c>
      <c r="E2320" t="s">
        <v>345</v>
      </c>
      <c r="F2320">
        <v>1</v>
      </c>
      <c r="G2320">
        <v>0.25706940874035988</v>
      </c>
      <c r="H2320">
        <v>0</v>
      </c>
      <c r="I2320">
        <v>1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585000</v>
      </c>
      <c r="Q2320">
        <v>5.6978531059282168E-3</v>
      </c>
    </row>
    <row r="2321" spans="1:17" x14ac:dyDescent="0.25">
      <c r="A2321" t="str">
        <f t="shared" ca="1" si="36"/>
        <v>CUNDINAMARCA;MADRID;ACTIVIDADES PROFESIONALES, CIENTÍFICAS Y TÉCNICAS</v>
      </c>
      <c r="B2321" t="str">
        <f ca="1">+IFERROR(_xlfn.XLOOKUP(C2321,DIVIPOLA!G:G,DIVIPOLA!F:F),C2321)</f>
        <v>CUNDINAMARCA</v>
      </c>
      <c r="C2321" t="s">
        <v>29</v>
      </c>
      <c r="D2321" t="s">
        <v>191</v>
      </c>
      <c r="E2321" t="s">
        <v>345</v>
      </c>
      <c r="F2321">
        <v>2</v>
      </c>
      <c r="G2321">
        <v>0.51413881748071977</v>
      </c>
      <c r="H2321">
        <v>0</v>
      </c>
      <c r="I2321">
        <v>0</v>
      </c>
      <c r="J2321">
        <v>3</v>
      </c>
      <c r="K2321">
        <v>2</v>
      </c>
      <c r="L2321">
        <v>2</v>
      </c>
      <c r="M2321">
        <v>7</v>
      </c>
      <c r="N2321">
        <v>20</v>
      </c>
      <c r="O2321">
        <v>3</v>
      </c>
      <c r="P2321">
        <v>10791950</v>
      </c>
      <c r="Q2321">
        <v>0.1051127279085847</v>
      </c>
    </row>
    <row r="2322" spans="1:17" x14ac:dyDescent="0.25">
      <c r="A2322" t="str">
        <f t="shared" ca="1" si="36"/>
        <v>CUNDINAMARCA;MOSQUERA;ACTIVIDADES PROFESIONALES, CIENTÍFICAS Y TÉCNICAS</v>
      </c>
      <c r="B2322" t="str">
        <f ca="1">+IFERROR(_xlfn.XLOOKUP(C2322,DIVIPOLA!G:G,DIVIPOLA!F:F),C2322)</f>
        <v>CUNDINAMARCA</v>
      </c>
      <c r="C2322" t="s">
        <v>29</v>
      </c>
      <c r="D2322" t="s">
        <v>193</v>
      </c>
      <c r="E2322" t="s">
        <v>345</v>
      </c>
      <c r="F2322">
        <v>1</v>
      </c>
      <c r="G2322">
        <v>0.25706940874035988</v>
      </c>
      <c r="H2322">
        <v>0</v>
      </c>
      <c r="I2322">
        <v>0</v>
      </c>
      <c r="J2322">
        <v>1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390000</v>
      </c>
      <c r="Q2322">
        <v>3.7985687372854779E-3</v>
      </c>
    </row>
    <row r="2323" spans="1:17" x14ac:dyDescent="0.25">
      <c r="A2323" t="str">
        <f t="shared" ca="1" si="36"/>
        <v>CUNDINAMARCA;SOACHA;ACTIVIDADES PROFESIONALES, CIENTÍFICAS Y TÉCNICAS</v>
      </c>
      <c r="B2323" t="str">
        <f ca="1">+IFERROR(_xlfn.XLOOKUP(C2323,DIVIPOLA!G:G,DIVIPOLA!F:F),C2323)</f>
        <v>CUNDINAMARCA</v>
      </c>
      <c r="C2323" t="s">
        <v>29</v>
      </c>
      <c r="D2323" t="s">
        <v>200</v>
      </c>
      <c r="E2323" t="s">
        <v>345</v>
      </c>
      <c r="F2323">
        <v>1</v>
      </c>
      <c r="G2323">
        <v>0.25706940874035988</v>
      </c>
      <c r="H2323">
        <v>0</v>
      </c>
      <c r="I2323">
        <v>0</v>
      </c>
      <c r="J2323">
        <v>3</v>
      </c>
      <c r="K2323">
        <v>0</v>
      </c>
      <c r="L2323">
        <v>1</v>
      </c>
      <c r="M2323">
        <v>0</v>
      </c>
      <c r="N2323">
        <v>3</v>
      </c>
      <c r="O2323">
        <v>0</v>
      </c>
      <c r="P2323">
        <v>2015000</v>
      </c>
      <c r="Q2323">
        <v>1.962593847597497E-2</v>
      </c>
    </row>
    <row r="2324" spans="1:17" x14ac:dyDescent="0.25">
      <c r="A2324" t="str">
        <f t="shared" ca="1" si="36"/>
        <v>CUNDINAMARCA;TENJO;ACTIVIDADES PROFESIONALES, CIENTÍFICAS Y TÉCNICAS</v>
      </c>
      <c r="B2324" t="str">
        <f ca="1">+IFERROR(_xlfn.XLOOKUP(C2324,DIVIPOLA!G:G,DIVIPOLA!F:F),C2324)</f>
        <v>CUNDINAMARCA</v>
      </c>
      <c r="C2324" t="s">
        <v>29</v>
      </c>
      <c r="D2324" t="s">
        <v>204</v>
      </c>
      <c r="E2324" t="s">
        <v>345</v>
      </c>
      <c r="F2324">
        <v>1</v>
      </c>
      <c r="G2324">
        <v>0.25706940874035988</v>
      </c>
      <c r="H2324">
        <v>0</v>
      </c>
      <c r="I2324">
        <v>0</v>
      </c>
      <c r="J2324">
        <v>0</v>
      </c>
      <c r="K2324">
        <v>2</v>
      </c>
      <c r="L2324">
        <v>0</v>
      </c>
      <c r="M2324">
        <v>0</v>
      </c>
      <c r="N2324">
        <v>0</v>
      </c>
      <c r="O2324">
        <v>0</v>
      </c>
      <c r="P2324">
        <v>1138800</v>
      </c>
      <c r="Q2324">
        <v>1.1091820712873599E-2</v>
      </c>
    </row>
    <row r="2325" spans="1:17" x14ac:dyDescent="0.25">
      <c r="A2325" t="str">
        <f t="shared" ca="1" si="36"/>
        <v>CUNDINAMARCA;TOCANCIPÁ;ACTIVIDADES PROFESIONALES, CIENTÍFICAS Y TÉCNICAS</v>
      </c>
      <c r="B2325" t="str">
        <f ca="1">+IFERROR(_xlfn.XLOOKUP(C2325,DIVIPOLA!G:G,DIVIPOLA!F:F),C2325)</f>
        <v>CUNDINAMARCA</v>
      </c>
      <c r="C2325" t="s">
        <v>29</v>
      </c>
      <c r="D2325" t="s">
        <v>206</v>
      </c>
      <c r="E2325" t="s">
        <v>345</v>
      </c>
      <c r="F2325">
        <v>2</v>
      </c>
      <c r="G2325">
        <v>0.51413881748071977</v>
      </c>
      <c r="H2325">
        <v>0</v>
      </c>
      <c r="I2325">
        <v>0</v>
      </c>
      <c r="J2325">
        <v>97</v>
      </c>
      <c r="K2325">
        <v>34</v>
      </c>
      <c r="L2325">
        <v>19</v>
      </c>
      <c r="M2325">
        <v>6</v>
      </c>
      <c r="N2325">
        <v>79</v>
      </c>
      <c r="O2325">
        <v>23</v>
      </c>
      <c r="P2325">
        <v>86583900</v>
      </c>
      <c r="Q2325">
        <v>0.84332024536474903</v>
      </c>
    </row>
    <row r="2326" spans="1:17" x14ac:dyDescent="0.25">
      <c r="A2326" t="str">
        <f t="shared" ca="1" si="36"/>
        <v>CUNDINAMARCA;ZIPAQUIRÁ;ACTIVIDADES PROFESIONALES, CIENTÍFICAS Y TÉCNICAS</v>
      </c>
      <c r="B2326" t="str">
        <f ca="1">+IFERROR(_xlfn.XLOOKUP(C2326,DIVIPOLA!G:G,DIVIPOLA!F:F),C2326)</f>
        <v>CUNDINAMARCA</v>
      </c>
      <c r="C2326" t="s">
        <v>29</v>
      </c>
      <c r="D2326" t="s">
        <v>211</v>
      </c>
      <c r="E2326" t="s">
        <v>345</v>
      </c>
      <c r="F2326">
        <v>3</v>
      </c>
      <c r="G2326">
        <v>0.77120822622107965</v>
      </c>
      <c r="H2326">
        <v>0</v>
      </c>
      <c r="I2326">
        <v>0</v>
      </c>
      <c r="J2326">
        <v>13</v>
      </c>
      <c r="K2326">
        <v>13</v>
      </c>
      <c r="L2326">
        <v>17</v>
      </c>
      <c r="M2326">
        <v>0</v>
      </c>
      <c r="N2326">
        <v>2</v>
      </c>
      <c r="O2326">
        <v>0</v>
      </c>
      <c r="P2326">
        <v>16862300</v>
      </c>
      <c r="Q2326">
        <v>0.1642374503044331</v>
      </c>
    </row>
    <row r="2327" spans="1:17" x14ac:dyDescent="0.25">
      <c r="A2327" t="str">
        <f t="shared" ca="1" si="36"/>
        <v>CÓRDOBA;CERETÉ;ACTIVIDADES PROFESIONALES, CIENTÍFICAS Y TÉCNICAS</v>
      </c>
      <c r="B2327" t="str">
        <f ca="1">+IFERROR(_xlfn.XLOOKUP(C2327,DIVIPOLA!G:G,DIVIPOLA!F:F),C2327)</f>
        <v>CÓRDOBA</v>
      </c>
      <c r="C2327" t="s">
        <v>30</v>
      </c>
      <c r="D2327" t="s">
        <v>213</v>
      </c>
      <c r="E2327" t="s">
        <v>345</v>
      </c>
      <c r="F2327">
        <v>1</v>
      </c>
      <c r="G2327">
        <v>1.1111111111111109</v>
      </c>
      <c r="H2327">
        <v>0</v>
      </c>
      <c r="I2327">
        <v>0</v>
      </c>
      <c r="J2327">
        <v>176</v>
      </c>
      <c r="K2327">
        <v>69</v>
      </c>
      <c r="L2327">
        <v>72</v>
      </c>
      <c r="M2327">
        <v>36</v>
      </c>
      <c r="N2327">
        <v>705</v>
      </c>
      <c r="O2327">
        <v>82</v>
      </c>
      <c r="P2327">
        <v>312118625</v>
      </c>
      <c r="Q2327">
        <v>4.0580943890363574</v>
      </c>
    </row>
    <row r="2328" spans="1:17" x14ac:dyDescent="0.25">
      <c r="A2328" t="str">
        <f t="shared" ca="1" si="36"/>
        <v>CÓRDOBA;MONTELÍBANO;ACTIVIDADES PROFESIONALES, CIENTÍFICAS Y TÉCNICAS</v>
      </c>
      <c r="B2328" t="str">
        <f ca="1">+IFERROR(_xlfn.XLOOKUP(C2328,DIVIPOLA!G:G,DIVIPOLA!F:F),C2328)</f>
        <v>CÓRDOBA</v>
      </c>
      <c r="C2328" t="s">
        <v>30</v>
      </c>
      <c r="D2328" t="s">
        <v>217</v>
      </c>
      <c r="E2328" t="s">
        <v>345</v>
      </c>
      <c r="F2328">
        <v>1</v>
      </c>
      <c r="G2328">
        <v>1.1111111111111109</v>
      </c>
      <c r="H2328">
        <v>0</v>
      </c>
      <c r="I2328">
        <v>0</v>
      </c>
      <c r="J2328">
        <v>1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390000</v>
      </c>
      <c r="Q2328">
        <v>5.0706900676759648E-3</v>
      </c>
    </row>
    <row r="2329" spans="1:17" x14ac:dyDescent="0.25">
      <c r="A2329" t="str">
        <f t="shared" ca="1" si="36"/>
        <v>CÓRDOBA;MONTERÍA;ACTIVIDADES PROFESIONALES, CIENTÍFICAS Y TÉCNICAS</v>
      </c>
      <c r="B2329" t="str">
        <f ca="1">+IFERROR(_xlfn.XLOOKUP(C2329,DIVIPOLA!G:G,DIVIPOLA!F:F),C2329)</f>
        <v>CÓRDOBA</v>
      </c>
      <c r="C2329" t="s">
        <v>30</v>
      </c>
      <c r="D2329" t="s">
        <v>218</v>
      </c>
      <c r="E2329" t="s">
        <v>345</v>
      </c>
      <c r="F2329">
        <v>5</v>
      </c>
      <c r="G2329">
        <v>5.5555555555555554</v>
      </c>
      <c r="H2329">
        <v>0</v>
      </c>
      <c r="I2329">
        <v>0</v>
      </c>
      <c r="J2329">
        <v>14</v>
      </c>
      <c r="K2329">
        <v>81</v>
      </c>
      <c r="L2329">
        <v>49</v>
      </c>
      <c r="M2329">
        <v>32</v>
      </c>
      <c r="N2329">
        <v>21</v>
      </c>
      <c r="O2329">
        <v>2</v>
      </c>
      <c r="P2329">
        <v>79496300</v>
      </c>
      <c r="Q2329">
        <v>1.0335925610948431</v>
      </c>
    </row>
    <row r="2330" spans="1:17" x14ac:dyDescent="0.25">
      <c r="A2330" t="str">
        <f t="shared" ca="1" si="36"/>
        <v>CÓRDOBA;PLANETA RICA;ACTIVIDADES PROFESIONALES, CIENTÍFICAS Y TÉCNICAS</v>
      </c>
      <c r="B2330" t="str">
        <f ca="1">+IFERROR(_xlfn.XLOOKUP(C2330,DIVIPOLA!G:G,DIVIPOLA!F:F),C2330)</f>
        <v>CÓRDOBA</v>
      </c>
      <c r="C2330" t="s">
        <v>30</v>
      </c>
      <c r="D2330" t="s">
        <v>219</v>
      </c>
      <c r="E2330" t="s">
        <v>345</v>
      </c>
      <c r="F2330">
        <v>1</v>
      </c>
      <c r="G2330">
        <v>1.1111111111111109</v>
      </c>
      <c r="H2330">
        <v>0</v>
      </c>
      <c r="I2330">
        <v>0</v>
      </c>
      <c r="J2330">
        <v>37</v>
      </c>
      <c r="K2330">
        <v>30</v>
      </c>
      <c r="L2330">
        <v>0</v>
      </c>
      <c r="M2330">
        <v>11</v>
      </c>
      <c r="N2330">
        <v>29</v>
      </c>
      <c r="O2330">
        <v>6</v>
      </c>
      <c r="P2330">
        <v>42727750</v>
      </c>
      <c r="Q2330">
        <v>0.55553635266446588</v>
      </c>
    </row>
    <row r="2331" spans="1:17" x14ac:dyDescent="0.25">
      <c r="A2331" t="str">
        <f t="shared" ca="1" si="36"/>
        <v>GUAVIARE;SAN JOSÉ DEL GUAVIARE;ACTIVIDADES PROFESIONALES, CIENTÍFICAS Y TÉCNICAS</v>
      </c>
      <c r="B2331" t="str">
        <f ca="1">+IFERROR(_xlfn.XLOOKUP(C2331,DIVIPOLA!G:G,DIVIPOLA!F:F),C2331)</f>
        <v>GUAVIARE</v>
      </c>
      <c r="C2331" t="s">
        <v>31</v>
      </c>
      <c r="D2331" t="s">
        <v>223</v>
      </c>
      <c r="E2331" t="s">
        <v>345</v>
      </c>
      <c r="F2331">
        <v>1</v>
      </c>
      <c r="G2331">
        <v>33.333333333333329</v>
      </c>
      <c r="H2331">
        <v>0</v>
      </c>
      <c r="I2331">
        <v>0</v>
      </c>
      <c r="J2331">
        <v>1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390000</v>
      </c>
      <c r="Q2331">
        <v>2.870813397129186</v>
      </c>
    </row>
    <row r="2332" spans="1:17" x14ac:dyDescent="0.25">
      <c r="A2332" t="str">
        <f t="shared" ca="1" si="36"/>
        <v>HUILA;NEIVA;ACTIVIDADES PROFESIONALES, CIENTÍFICAS Y TÉCNICAS</v>
      </c>
      <c r="B2332" t="str">
        <f ca="1">+IFERROR(_xlfn.XLOOKUP(C2332,DIVIPOLA!G:G,DIVIPOLA!F:F),C2332)</f>
        <v>HUILA</v>
      </c>
      <c r="C2332" t="s">
        <v>32</v>
      </c>
      <c r="D2332" t="s">
        <v>227</v>
      </c>
      <c r="E2332" t="s">
        <v>345</v>
      </c>
      <c r="F2332">
        <v>6</v>
      </c>
      <c r="G2332">
        <v>6.7415730337078648</v>
      </c>
      <c r="H2332">
        <v>5</v>
      </c>
      <c r="I2332">
        <v>0</v>
      </c>
      <c r="J2332">
        <v>56</v>
      </c>
      <c r="K2332">
        <v>1</v>
      </c>
      <c r="L2332">
        <v>28</v>
      </c>
      <c r="M2332">
        <v>10</v>
      </c>
      <c r="N2332">
        <v>32</v>
      </c>
      <c r="O2332">
        <v>17</v>
      </c>
      <c r="P2332">
        <v>49031125</v>
      </c>
      <c r="Q2332">
        <v>1.995229910687127</v>
      </c>
    </row>
    <row r="2333" spans="1:17" x14ac:dyDescent="0.25">
      <c r="A2333" t="str">
        <f t="shared" ca="1" si="36"/>
        <v>LA_GUAJIRA;RIOHACHA;ACTIVIDADES PROFESIONALES, CIENTÍFICAS Y TÉCNICAS</v>
      </c>
      <c r="B2333" t="str">
        <f ca="1">+IFERROR(_xlfn.XLOOKUP(C2333,DIVIPOLA!G:G,DIVIPOLA!F:F),C2333)</f>
        <v>LA_GUAJIRA</v>
      </c>
      <c r="C2333" t="s">
        <v>1187</v>
      </c>
      <c r="D2333" t="s">
        <v>235</v>
      </c>
      <c r="E2333" t="s">
        <v>345</v>
      </c>
      <c r="F2333">
        <v>2</v>
      </c>
      <c r="G2333">
        <v>15.38461538461539</v>
      </c>
      <c r="H2333">
        <v>0</v>
      </c>
      <c r="I2333">
        <v>0</v>
      </c>
      <c r="J2333">
        <v>4</v>
      </c>
      <c r="K2333">
        <v>22</v>
      </c>
      <c r="L2333">
        <v>5</v>
      </c>
      <c r="M2333">
        <v>2</v>
      </c>
      <c r="N2333">
        <v>8</v>
      </c>
      <c r="O2333">
        <v>11</v>
      </c>
      <c r="P2333">
        <v>20338500</v>
      </c>
      <c r="Q2333">
        <v>3.828841368618062</v>
      </c>
    </row>
    <row r="2334" spans="1:17" x14ac:dyDescent="0.25">
      <c r="A2334" t="str">
        <f t="shared" ca="1" si="36"/>
        <v>MAGDALENA;SANTA MARTA;ACTIVIDADES PROFESIONALES, CIENTÍFICAS Y TÉCNICAS</v>
      </c>
      <c r="B2334" t="str">
        <f ca="1">+IFERROR(_xlfn.XLOOKUP(C2334,DIVIPOLA!G:G,DIVIPOLA!F:F),C2334)</f>
        <v>MAGDALENA</v>
      </c>
      <c r="C2334" t="s">
        <v>33</v>
      </c>
      <c r="D2334" t="s">
        <v>239</v>
      </c>
      <c r="E2334" t="s">
        <v>345</v>
      </c>
      <c r="F2334">
        <v>6</v>
      </c>
      <c r="G2334">
        <v>8.5714285714285712</v>
      </c>
      <c r="H2334">
        <v>0</v>
      </c>
      <c r="I2334">
        <v>0</v>
      </c>
      <c r="J2334">
        <v>17</v>
      </c>
      <c r="K2334">
        <v>31</v>
      </c>
      <c r="L2334">
        <v>13</v>
      </c>
      <c r="M2334">
        <v>0</v>
      </c>
      <c r="N2334">
        <v>43</v>
      </c>
      <c r="O2334">
        <v>16</v>
      </c>
      <c r="P2334">
        <v>41993575</v>
      </c>
      <c r="Q2334">
        <v>2.5405734561382358</v>
      </c>
    </row>
    <row r="2335" spans="1:17" x14ac:dyDescent="0.25">
      <c r="A2335" t="str">
        <f t="shared" ca="1" si="36"/>
        <v>META;RESTREPO;ACTIVIDADES PROFESIONALES, CIENTÍFICAS Y TÉCNICAS</v>
      </c>
      <c r="B2335" t="str">
        <f ca="1">+IFERROR(_xlfn.XLOOKUP(C2335,DIVIPOLA!G:G,DIVIPOLA!F:F),C2335)</f>
        <v>META</v>
      </c>
      <c r="C2335" t="s">
        <v>34</v>
      </c>
      <c r="D2335" t="s">
        <v>245</v>
      </c>
      <c r="E2335" t="s">
        <v>345</v>
      </c>
      <c r="F2335">
        <v>1</v>
      </c>
      <c r="G2335">
        <v>0.78740157480314954</v>
      </c>
      <c r="H2335">
        <v>0</v>
      </c>
      <c r="I2335">
        <v>0</v>
      </c>
      <c r="J2335">
        <v>1</v>
      </c>
      <c r="K2335">
        <v>0</v>
      </c>
      <c r="L2335">
        <v>2</v>
      </c>
      <c r="M2335">
        <v>0</v>
      </c>
      <c r="N2335">
        <v>0</v>
      </c>
      <c r="O2335">
        <v>0</v>
      </c>
      <c r="P2335">
        <v>996450</v>
      </c>
      <c r="Q2335">
        <v>5.4571677299481577E-2</v>
      </c>
    </row>
    <row r="2336" spans="1:17" x14ac:dyDescent="0.25">
      <c r="A2336" t="str">
        <f t="shared" ca="1" si="36"/>
        <v>META;VILLAVICENCIO;ACTIVIDADES PROFESIONALES, CIENTÍFICAS Y TÉCNICAS</v>
      </c>
      <c r="B2336" t="str">
        <f ca="1">+IFERROR(_xlfn.XLOOKUP(C2336,DIVIPOLA!G:G,DIVIPOLA!F:F),C2336)</f>
        <v>META</v>
      </c>
      <c r="C2336" t="s">
        <v>34</v>
      </c>
      <c r="D2336" t="s">
        <v>246</v>
      </c>
      <c r="E2336" t="s">
        <v>345</v>
      </c>
      <c r="F2336">
        <v>9</v>
      </c>
      <c r="G2336">
        <v>7.0866141732283463</v>
      </c>
      <c r="H2336">
        <v>0</v>
      </c>
      <c r="I2336">
        <v>0</v>
      </c>
      <c r="J2336">
        <v>34</v>
      </c>
      <c r="K2336">
        <v>24</v>
      </c>
      <c r="L2336">
        <v>7</v>
      </c>
      <c r="M2336">
        <v>6</v>
      </c>
      <c r="N2336">
        <v>16</v>
      </c>
      <c r="O2336">
        <v>1</v>
      </c>
      <c r="P2336">
        <v>34493550</v>
      </c>
      <c r="Q2336">
        <v>1.8890771032299991</v>
      </c>
    </row>
    <row r="2337" spans="1:17" x14ac:dyDescent="0.25">
      <c r="A2337" t="str">
        <f t="shared" ca="1" si="36"/>
        <v>NARIÑO;NARIÑO;ACTIVIDADES PROFESIONALES, CIENTÍFICAS Y TÉCNICAS</v>
      </c>
      <c r="B2337" t="str">
        <f ca="1">+IFERROR(_xlfn.XLOOKUP(C2337,DIVIPOLA!G:G,DIVIPOLA!F:F),C2337)</f>
        <v>NARIÑO</v>
      </c>
      <c r="C2337" t="s">
        <v>35</v>
      </c>
      <c r="D2337" t="s">
        <v>35</v>
      </c>
      <c r="E2337" t="s">
        <v>345</v>
      </c>
      <c r="F2337">
        <v>1</v>
      </c>
      <c r="G2337">
        <v>1.149425287356322</v>
      </c>
      <c r="H2337">
        <v>0</v>
      </c>
      <c r="I2337">
        <v>0</v>
      </c>
      <c r="J2337">
        <v>30</v>
      </c>
      <c r="K2337">
        <v>27</v>
      </c>
      <c r="L2337">
        <v>15</v>
      </c>
      <c r="M2337">
        <v>0</v>
      </c>
      <c r="N2337">
        <v>34</v>
      </c>
      <c r="O2337">
        <v>45</v>
      </c>
      <c r="P2337">
        <v>52920400</v>
      </c>
      <c r="Q2337">
        <v>4.9018571919262888</v>
      </c>
    </row>
    <row r="2338" spans="1:17" x14ac:dyDescent="0.25">
      <c r="A2338" t="str">
        <f t="shared" ca="1" si="36"/>
        <v>NARIÑO;PASTO;ACTIVIDADES PROFESIONALES, CIENTÍFICAS Y TÉCNICAS</v>
      </c>
      <c r="B2338" t="str">
        <f ca="1">+IFERROR(_xlfn.XLOOKUP(C2338,DIVIPOLA!G:G,DIVIPOLA!F:F),C2338)</f>
        <v>NARIÑO</v>
      </c>
      <c r="C2338" t="s">
        <v>35</v>
      </c>
      <c r="D2338" t="s">
        <v>250</v>
      </c>
      <c r="E2338" t="s">
        <v>345</v>
      </c>
      <c r="F2338">
        <v>4</v>
      </c>
      <c r="G2338">
        <v>4.5977011494252871</v>
      </c>
      <c r="H2338">
        <v>0</v>
      </c>
      <c r="I2338">
        <v>0</v>
      </c>
      <c r="J2338">
        <v>31</v>
      </c>
      <c r="K2338">
        <v>17</v>
      </c>
      <c r="L2338">
        <v>74</v>
      </c>
      <c r="M2338">
        <v>18</v>
      </c>
      <c r="N2338">
        <v>13</v>
      </c>
      <c r="O2338">
        <v>1</v>
      </c>
      <c r="P2338">
        <v>50716900</v>
      </c>
      <c r="Q2338">
        <v>4.6977536265259978</v>
      </c>
    </row>
    <row r="2339" spans="1:17" x14ac:dyDescent="0.25">
      <c r="A2339" t="str">
        <f t="shared" ca="1" si="36"/>
        <v>NORTE_DE_SANTANDER;LOS PATIOS;ACTIVIDADES PROFESIONALES, CIENTÍFICAS Y TÉCNICAS</v>
      </c>
      <c r="B2339" t="str">
        <f ca="1">+IFERROR(_xlfn.XLOOKUP(C2339,DIVIPOLA!G:G,DIVIPOLA!F:F),C2339)</f>
        <v>NORTE_DE_SANTANDER</v>
      </c>
      <c r="C2339" t="s">
        <v>1186</v>
      </c>
      <c r="D2339" t="s">
        <v>257</v>
      </c>
      <c r="E2339" t="s">
        <v>345</v>
      </c>
      <c r="F2339">
        <v>1</v>
      </c>
      <c r="G2339">
        <v>0.36496350364963498</v>
      </c>
      <c r="H2339">
        <v>0</v>
      </c>
      <c r="I2339">
        <v>0</v>
      </c>
      <c r="J2339">
        <v>17</v>
      </c>
      <c r="K2339">
        <v>5</v>
      </c>
      <c r="L2339">
        <v>0</v>
      </c>
      <c r="M2339">
        <v>0</v>
      </c>
      <c r="N2339">
        <v>0</v>
      </c>
      <c r="O2339">
        <v>0</v>
      </c>
      <c r="P2339">
        <v>9230000</v>
      </c>
      <c r="Q2339">
        <v>0.2002919466698713</v>
      </c>
    </row>
    <row r="2340" spans="1:17" x14ac:dyDescent="0.25">
      <c r="A2340" t="str">
        <f t="shared" ca="1" si="36"/>
        <v>NORTE_DE_SANTANDER;OCAÑA;ACTIVIDADES PROFESIONALES, CIENTÍFICAS Y TÉCNICAS</v>
      </c>
      <c r="B2340" t="str">
        <f ca="1">+IFERROR(_xlfn.XLOOKUP(C2340,DIVIPOLA!G:G,DIVIPOLA!F:F),C2340)</f>
        <v>NORTE_DE_SANTANDER</v>
      </c>
      <c r="C2340" t="s">
        <v>1186</v>
      </c>
      <c r="D2340" t="s">
        <v>258</v>
      </c>
      <c r="E2340" t="s">
        <v>345</v>
      </c>
      <c r="F2340">
        <v>1</v>
      </c>
      <c r="G2340">
        <v>0.36496350364963498</v>
      </c>
      <c r="H2340">
        <v>0</v>
      </c>
      <c r="I2340">
        <v>0</v>
      </c>
      <c r="J2340">
        <v>2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854100</v>
      </c>
      <c r="Q2340">
        <v>1.8534057600296541E-2</v>
      </c>
    </row>
    <row r="2341" spans="1:17" x14ac:dyDescent="0.25">
      <c r="A2341" t="str">
        <f t="shared" ca="1" si="36"/>
        <v>NORTE_DE_SANTANDER;PAMPLONA;ACTIVIDADES PROFESIONALES, CIENTÍFICAS Y TÉCNICAS</v>
      </c>
      <c r="B2341" t="str">
        <f ca="1">+IFERROR(_xlfn.XLOOKUP(C2341,DIVIPOLA!G:G,DIVIPOLA!F:F),C2341)</f>
        <v>NORTE_DE_SANTANDER</v>
      </c>
      <c r="C2341" t="s">
        <v>1186</v>
      </c>
      <c r="D2341" t="s">
        <v>259</v>
      </c>
      <c r="E2341" t="s">
        <v>345</v>
      </c>
      <c r="F2341">
        <v>1</v>
      </c>
      <c r="G2341">
        <v>0.36496350364963498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2</v>
      </c>
      <c r="O2341">
        <v>0</v>
      </c>
      <c r="P2341">
        <v>390000</v>
      </c>
      <c r="Q2341">
        <v>8.4630400001354088E-3</v>
      </c>
    </row>
    <row r="2342" spans="1:17" x14ac:dyDescent="0.25">
      <c r="A2342" t="str">
        <f t="shared" ca="1" si="36"/>
        <v>NORTE_DE_SANTANDER;SAN JOSÉ DE CÚCUTA;ACTIVIDADES PROFESIONALES, CIENTÍFICAS Y TÉCNICAS</v>
      </c>
      <c r="B2342" t="str">
        <f ca="1">+IFERROR(_xlfn.XLOOKUP(C2342,DIVIPOLA!G:G,DIVIPOLA!F:F),C2342)</f>
        <v>NORTE_DE_SANTANDER</v>
      </c>
      <c r="C2342" t="s">
        <v>1186</v>
      </c>
      <c r="D2342" t="s">
        <v>260</v>
      </c>
      <c r="E2342" t="s">
        <v>345</v>
      </c>
      <c r="F2342">
        <v>21</v>
      </c>
      <c r="G2342">
        <v>7.664233576642336</v>
      </c>
      <c r="H2342">
        <v>0</v>
      </c>
      <c r="I2342">
        <v>0</v>
      </c>
      <c r="J2342">
        <v>254</v>
      </c>
      <c r="K2342">
        <v>170</v>
      </c>
      <c r="L2342">
        <v>141</v>
      </c>
      <c r="M2342">
        <v>75</v>
      </c>
      <c r="N2342">
        <v>148</v>
      </c>
      <c r="O2342">
        <v>35</v>
      </c>
      <c r="P2342">
        <v>301527525</v>
      </c>
      <c r="Q2342">
        <v>6.5431782185046901</v>
      </c>
    </row>
    <row r="2343" spans="1:17" x14ac:dyDescent="0.25">
      <c r="A2343" t="str">
        <f t="shared" ca="1" si="36"/>
        <v>QUINDÍO;ARMENIA;ACTIVIDADES PROFESIONALES, CIENTÍFICAS Y TÉCNICAS</v>
      </c>
      <c r="B2343" t="str">
        <f ca="1">+IFERROR(_xlfn.XLOOKUP(C2343,DIVIPOLA!G:G,DIVIPOLA!F:F),C2343)</f>
        <v>QUINDÍO</v>
      </c>
      <c r="C2343" t="s">
        <v>37</v>
      </c>
      <c r="D2343" t="s">
        <v>51</v>
      </c>
      <c r="E2343" t="s">
        <v>345</v>
      </c>
      <c r="F2343">
        <v>4</v>
      </c>
      <c r="G2343">
        <v>4.1237113402061851</v>
      </c>
      <c r="H2343">
        <v>0</v>
      </c>
      <c r="I2343">
        <v>0</v>
      </c>
      <c r="J2343">
        <v>25</v>
      </c>
      <c r="K2343">
        <v>2</v>
      </c>
      <c r="L2343">
        <v>7</v>
      </c>
      <c r="M2343">
        <v>4</v>
      </c>
      <c r="N2343">
        <v>0</v>
      </c>
      <c r="O2343">
        <v>0</v>
      </c>
      <c r="P2343">
        <v>14540500</v>
      </c>
      <c r="Q2343">
        <v>0.23848161516764391</v>
      </c>
    </row>
    <row r="2344" spans="1:17" x14ac:dyDescent="0.25">
      <c r="A2344" t="str">
        <f t="shared" ca="1" si="36"/>
        <v>RISARALDA;DOSQUEBRADAS;ACTIVIDADES PROFESIONALES, CIENTÍFICAS Y TÉCNICAS</v>
      </c>
      <c r="B2344" t="str">
        <f ca="1">+IFERROR(_xlfn.XLOOKUP(C2344,DIVIPOLA!G:G,DIVIPOLA!F:F),C2344)</f>
        <v>RISARALDA</v>
      </c>
      <c r="C2344" t="s">
        <v>38</v>
      </c>
      <c r="D2344" t="s">
        <v>275</v>
      </c>
      <c r="E2344" t="s">
        <v>345</v>
      </c>
      <c r="F2344">
        <v>3</v>
      </c>
      <c r="G2344">
        <v>1.4563106796116509</v>
      </c>
      <c r="H2344">
        <v>0</v>
      </c>
      <c r="I2344">
        <v>0</v>
      </c>
      <c r="J2344">
        <v>2</v>
      </c>
      <c r="K2344">
        <v>5</v>
      </c>
      <c r="L2344">
        <v>1</v>
      </c>
      <c r="M2344">
        <v>0</v>
      </c>
      <c r="N2344">
        <v>1</v>
      </c>
      <c r="O2344">
        <v>0</v>
      </c>
      <c r="P2344">
        <v>3884400</v>
      </c>
      <c r="Q2344">
        <v>3.2757818585819318E-2</v>
      </c>
    </row>
    <row r="2345" spans="1:17" x14ac:dyDescent="0.25">
      <c r="A2345" t="str">
        <f t="shared" ca="1" si="36"/>
        <v>RISARALDA;PEREIRA;ACTIVIDADES PROFESIONALES, CIENTÍFICAS Y TÉCNICAS</v>
      </c>
      <c r="B2345" t="str">
        <f ca="1">+IFERROR(_xlfn.XLOOKUP(C2345,DIVIPOLA!G:G,DIVIPOLA!F:F),C2345)</f>
        <v>RISARALDA</v>
      </c>
      <c r="C2345" t="s">
        <v>38</v>
      </c>
      <c r="D2345" t="s">
        <v>277</v>
      </c>
      <c r="E2345" t="s">
        <v>345</v>
      </c>
      <c r="F2345">
        <v>20</v>
      </c>
      <c r="G2345">
        <v>9.7087378640776691</v>
      </c>
      <c r="H2345">
        <v>3</v>
      </c>
      <c r="I2345">
        <v>0</v>
      </c>
      <c r="J2345">
        <v>130</v>
      </c>
      <c r="K2345">
        <v>54</v>
      </c>
      <c r="L2345">
        <v>39</v>
      </c>
      <c r="M2345">
        <v>6</v>
      </c>
      <c r="N2345">
        <v>53</v>
      </c>
      <c r="O2345">
        <v>1</v>
      </c>
      <c r="P2345">
        <v>104248300</v>
      </c>
      <c r="Q2345">
        <v>0.87914398601587584</v>
      </c>
    </row>
    <row r="2346" spans="1:17" x14ac:dyDescent="0.25">
      <c r="A2346" t="str">
        <f t="shared" ca="1" si="36"/>
        <v>RISARALDA;SANTA ROSA DE CABAL;ACTIVIDADES PROFESIONALES, CIENTÍFICAS Y TÉCNICAS</v>
      </c>
      <c r="B2346" t="str">
        <f ca="1">+IFERROR(_xlfn.XLOOKUP(C2346,DIVIPOLA!G:G,DIVIPOLA!F:F),C2346)</f>
        <v>RISARALDA</v>
      </c>
      <c r="C2346" t="s">
        <v>38</v>
      </c>
      <c r="D2346" t="s">
        <v>278</v>
      </c>
      <c r="E2346" t="s">
        <v>345</v>
      </c>
      <c r="F2346">
        <v>1</v>
      </c>
      <c r="G2346">
        <v>0.48543689320388339</v>
      </c>
      <c r="H2346">
        <v>0</v>
      </c>
      <c r="I2346">
        <v>0</v>
      </c>
      <c r="J2346">
        <v>0</v>
      </c>
      <c r="K2346">
        <v>6</v>
      </c>
      <c r="L2346">
        <v>0</v>
      </c>
      <c r="M2346">
        <v>5</v>
      </c>
      <c r="N2346">
        <v>0</v>
      </c>
      <c r="O2346">
        <v>0</v>
      </c>
      <c r="P2346">
        <v>5070000</v>
      </c>
      <c r="Q2346">
        <v>4.2756188917234053E-2</v>
      </c>
    </row>
    <row r="2347" spans="1:17" x14ac:dyDescent="0.25">
      <c r="A2347" t="str">
        <f t="shared" ca="1" si="36"/>
        <v>SANTANDER;BARICHARA;ACTIVIDADES PROFESIONALES, CIENTÍFICAS Y TÉCNICAS</v>
      </c>
      <c r="B2347" t="str">
        <f ca="1">+IFERROR(_xlfn.XLOOKUP(C2347,DIVIPOLA!G:G,DIVIPOLA!F:F),C2347)</f>
        <v>SANTANDER</v>
      </c>
      <c r="C2347" t="s">
        <v>39</v>
      </c>
      <c r="D2347" t="s">
        <v>280</v>
      </c>
      <c r="E2347" t="s">
        <v>345</v>
      </c>
      <c r="F2347">
        <v>1</v>
      </c>
      <c r="G2347">
        <v>0.24570024570024571</v>
      </c>
      <c r="H2347">
        <v>0</v>
      </c>
      <c r="I2347">
        <v>0</v>
      </c>
      <c r="J2347">
        <v>0</v>
      </c>
      <c r="K2347">
        <v>11</v>
      </c>
      <c r="L2347">
        <v>0</v>
      </c>
      <c r="M2347">
        <v>11</v>
      </c>
      <c r="N2347">
        <v>0</v>
      </c>
      <c r="O2347">
        <v>0</v>
      </c>
      <c r="P2347">
        <v>10182900</v>
      </c>
      <c r="Q2347">
        <v>5.0877231156247267E-2</v>
      </c>
    </row>
    <row r="2348" spans="1:17" x14ac:dyDescent="0.25">
      <c r="A2348" t="str">
        <f t="shared" ca="1" si="36"/>
        <v>SANTANDER;BARRANCABERMEJA;ACTIVIDADES PROFESIONALES, CIENTÍFICAS Y TÉCNICAS</v>
      </c>
      <c r="B2348" t="str">
        <f ca="1">+IFERROR(_xlfn.XLOOKUP(C2348,DIVIPOLA!G:G,DIVIPOLA!F:F),C2348)</f>
        <v>SANTANDER</v>
      </c>
      <c r="C2348" t="s">
        <v>39</v>
      </c>
      <c r="D2348" t="s">
        <v>281</v>
      </c>
      <c r="E2348" t="s">
        <v>345</v>
      </c>
      <c r="F2348">
        <v>1</v>
      </c>
      <c r="G2348">
        <v>0.24570024570024571</v>
      </c>
      <c r="H2348">
        <v>0</v>
      </c>
      <c r="I2348">
        <v>0</v>
      </c>
      <c r="J2348">
        <v>0</v>
      </c>
      <c r="K2348">
        <v>1</v>
      </c>
      <c r="L2348">
        <v>0</v>
      </c>
      <c r="M2348">
        <v>0</v>
      </c>
      <c r="N2348">
        <v>0</v>
      </c>
      <c r="O2348">
        <v>0</v>
      </c>
      <c r="P2348">
        <v>520000</v>
      </c>
      <c r="Q2348">
        <v>2.5980968291202488E-3</v>
      </c>
    </row>
    <row r="2349" spans="1:17" x14ac:dyDescent="0.25">
      <c r="A2349" t="str">
        <f t="shared" ca="1" si="36"/>
        <v>SANTANDER;BUCARAMANGA;ACTIVIDADES PROFESIONALES, CIENTÍFICAS Y TÉCNICAS</v>
      </c>
      <c r="B2349" t="str">
        <f ca="1">+IFERROR(_xlfn.XLOOKUP(C2349,DIVIPOLA!G:G,DIVIPOLA!F:F),C2349)</f>
        <v>SANTANDER</v>
      </c>
      <c r="C2349" t="s">
        <v>39</v>
      </c>
      <c r="D2349" t="s">
        <v>283</v>
      </c>
      <c r="E2349" t="s">
        <v>345</v>
      </c>
      <c r="F2349">
        <v>36</v>
      </c>
      <c r="G2349">
        <v>8.8452088452088447</v>
      </c>
      <c r="H2349">
        <v>6</v>
      </c>
      <c r="I2349">
        <v>3</v>
      </c>
      <c r="J2349">
        <v>409</v>
      </c>
      <c r="K2349">
        <v>205</v>
      </c>
      <c r="L2349">
        <v>904</v>
      </c>
      <c r="M2349">
        <v>125</v>
      </c>
      <c r="N2349">
        <v>813</v>
      </c>
      <c r="O2349">
        <v>72</v>
      </c>
      <c r="P2349">
        <v>754085475</v>
      </c>
      <c r="Q2349">
        <v>3.7676674643906471</v>
      </c>
    </row>
    <row r="2350" spans="1:17" x14ac:dyDescent="0.25">
      <c r="A2350" t="str">
        <f t="shared" ca="1" si="36"/>
        <v>SANTANDER;FLORIDABLANCA;ACTIVIDADES PROFESIONALES, CIENTÍFICAS Y TÉCNICAS</v>
      </c>
      <c r="B2350" t="str">
        <f ca="1">+IFERROR(_xlfn.XLOOKUP(C2350,DIVIPOLA!G:G,DIVIPOLA!F:F),C2350)</f>
        <v>SANTANDER</v>
      </c>
      <c r="C2350" t="s">
        <v>39</v>
      </c>
      <c r="D2350" t="s">
        <v>284</v>
      </c>
      <c r="E2350" t="s">
        <v>345</v>
      </c>
      <c r="F2350">
        <v>7</v>
      </c>
      <c r="G2350">
        <v>1.7199017199017199</v>
      </c>
      <c r="H2350">
        <v>0</v>
      </c>
      <c r="I2350">
        <v>0</v>
      </c>
      <c r="J2350">
        <v>66</v>
      </c>
      <c r="K2350">
        <v>32</v>
      </c>
      <c r="L2350">
        <v>13</v>
      </c>
      <c r="M2350">
        <v>11</v>
      </c>
      <c r="N2350">
        <v>6</v>
      </c>
      <c r="O2350">
        <v>6</v>
      </c>
      <c r="P2350">
        <v>54207400</v>
      </c>
      <c r="Q2350">
        <v>0.27083860395164028</v>
      </c>
    </row>
    <row r="2351" spans="1:17" x14ac:dyDescent="0.25">
      <c r="A2351" t="str">
        <f t="shared" ca="1" si="36"/>
        <v>SANTANDER;GIRÓN;ACTIVIDADES PROFESIONALES, CIENTÍFICAS Y TÉCNICAS</v>
      </c>
      <c r="B2351" t="str">
        <f ca="1">+IFERROR(_xlfn.XLOOKUP(C2351,DIVIPOLA!G:G,DIVIPOLA!F:F),C2351)</f>
        <v>SANTANDER</v>
      </c>
      <c r="C2351" t="s">
        <v>39</v>
      </c>
      <c r="D2351" t="s">
        <v>285</v>
      </c>
      <c r="E2351" t="s">
        <v>345</v>
      </c>
      <c r="F2351">
        <v>3</v>
      </c>
      <c r="G2351">
        <v>0.73710073710073709</v>
      </c>
      <c r="H2351">
        <v>0</v>
      </c>
      <c r="I2351">
        <v>0</v>
      </c>
      <c r="J2351">
        <v>2</v>
      </c>
      <c r="K2351">
        <v>7</v>
      </c>
      <c r="L2351">
        <v>2</v>
      </c>
      <c r="M2351">
        <v>11</v>
      </c>
      <c r="N2351">
        <v>21</v>
      </c>
      <c r="O2351">
        <v>5</v>
      </c>
      <c r="P2351">
        <v>14950000</v>
      </c>
      <c r="Q2351">
        <v>7.4695283837207152E-2</v>
      </c>
    </row>
    <row r="2352" spans="1:17" x14ac:dyDescent="0.25">
      <c r="A2352" t="str">
        <f t="shared" ca="1" si="36"/>
        <v>SANTANDER;LEBRIJA;ACTIVIDADES PROFESIONALES, CIENTÍFICAS Y TÉCNICAS</v>
      </c>
      <c r="B2352" t="str">
        <f ca="1">+IFERROR(_xlfn.XLOOKUP(C2352,DIVIPOLA!G:G,DIVIPOLA!F:F),C2352)</f>
        <v>SANTANDER</v>
      </c>
      <c r="C2352" t="s">
        <v>39</v>
      </c>
      <c r="D2352" t="s">
        <v>286</v>
      </c>
      <c r="E2352" t="s">
        <v>345</v>
      </c>
      <c r="F2352">
        <v>1</v>
      </c>
      <c r="G2352">
        <v>0.24570024570024571</v>
      </c>
      <c r="H2352">
        <v>0</v>
      </c>
      <c r="I2352">
        <v>0</v>
      </c>
      <c r="J2352">
        <v>3</v>
      </c>
      <c r="K2352">
        <v>1</v>
      </c>
      <c r="L2352">
        <v>0</v>
      </c>
      <c r="M2352">
        <v>0</v>
      </c>
      <c r="N2352">
        <v>0</v>
      </c>
      <c r="O2352">
        <v>0</v>
      </c>
      <c r="P2352">
        <v>1690000</v>
      </c>
      <c r="Q2352">
        <v>8.4438146946408076E-3</v>
      </c>
    </row>
    <row r="2353" spans="1:17" x14ac:dyDescent="0.25">
      <c r="A2353" t="str">
        <f t="shared" ca="1" si="36"/>
        <v>SANTANDER;PIEDECUESTA;ACTIVIDADES PROFESIONALES, CIENTÍFICAS Y TÉCNICAS</v>
      </c>
      <c r="B2353" t="str">
        <f ca="1">+IFERROR(_xlfn.XLOOKUP(C2353,DIVIPOLA!G:G,DIVIPOLA!F:F),C2353)</f>
        <v>SANTANDER</v>
      </c>
      <c r="C2353" t="s">
        <v>39</v>
      </c>
      <c r="D2353" t="s">
        <v>289</v>
      </c>
      <c r="E2353" t="s">
        <v>345</v>
      </c>
      <c r="F2353">
        <v>2</v>
      </c>
      <c r="G2353">
        <v>0.49140049140049141</v>
      </c>
      <c r="H2353">
        <v>0</v>
      </c>
      <c r="I2353">
        <v>0</v>
      </c>
      <c r="J2353">
        <v>10</v>
      </c>
      <c r="K2353">
        <v>0</v>
      </c>
      <c r="L2353">
        <v>9</v>
      </c>
      <c r="M2353">
        <v>4</v>
      </c>
      <c r="N2353">
        <v>3</v>
      </c>
      <c r="O2353">
        <v>0</v>
      </c>
      <c r="P2353">
        <v>9126000</v>
      </c>
      <c r="Q2353">
        <v>4.5596599351060363E-2</v>
      </c>
    </row>
    <row r="2354" spans="1:17" x14ac:dyDescent="0.25">
      <c r="A2354" t="str">
        <f t="shared" ca="1" si="36"/>
        <v>SANTANDER;SAN GIL;ACTIVIDADES PROFESIONALES, CIENTÍFICAS Y TÉCNICAS</v>
      </c>
      <c r="B2354" t="str">
        <f ca="1">+IFERROR(_xlfn.XLOOKUP(C2354,DIVIPOLA!G:G,DIVIPOLA!F:F),C2354)</f>
        <v>SANTANDER</v>
      </c>
      <c r="C2354" t="s">
        <v>39</v>
      </c>
      <c r="D2354" t="s">
        <v>292</v>
      </c>
      <c r="E2354" t="s">
        <v>345</v>
      </c>
      <c r="F2354">
        <v>1</v>
      </c>
      <c r="G2354">
        <v>0.24570024570024571</v>
      </c>
      <c r="H2354">
        <v>0</v>
      </c>
      <c r="I2354">
        <v>0</v>
      </c>
      <c r="J2354">
        <v>6</v>
      </c>
      <c r="K2354">
        <v>0</v>
      </c>
      <c r="L2354">
        <v>7</v>
      </c>
      <c r="M2354">
        <v>10</v>
      </c>
      <c r="N2354">
        <v>2</v>
      </c>
      <c r="O2354">
        <v>0</v>
      </c>
      <c r="P2354">
        <v>8450000</v>
      </c>
      <c r="Q2354">
        <v>4.2219073473204041E-2</v>
      </c>
    </row>
    <row r="2355" spans="1:17" x14ac:dyDescent="0.25">
      <c r="A2355" t="str">
        <f t="shared" ca="1" si="36"/>
        <v>TOLIMA;IBAGUÉ;ACTIVIDADES PROFESIONALES, CIENTÍFICAS Y TÉCNICAS</v>
      </c>
      <c r="B2355" t="str">
        <f ca="1">+IFERROR(_xlfn.XLOOKUP(C2355,DIVIPOLA!G:G,DIVIPOLA!F:F),C2355)</f>
        <v>TOLIMA</v>
      </c>
      <c r="C2355" t="s">
        <v>41</v>
      </c>
      <c r="D2355" t="s">
        <v>304</v>
      </c>
      <c r="E2355" t="s">
        <v>345</v>
      </c>
      <c r="F2355">
        <v>5</v>
      </c>
      <c r="G2355">
        <v>3.2051282051282048</v>
      </c>
      <c r="H2355">
        <v>0</v>
      </c>
      <c r="I2355">
        <v>0</v>
      </c>
      <c r="J2355">
        <v>16</v>
      </c>
      <c r="K2355">
        <v>7</v>
      </c>
      <c r="L2355">
        <v>2</v>
      </c>
      <c r="M2355">
        <v>1</v>
      </c>
      <c r="N2355">
        <v>13</v>
      </c>
      <c r="O2355">
        <v>11</v>
      </c>
      <c r="P2355">
        <v>17443400</v>
      </c>
      <c r="Q2355">
        <v>0.41700616271274038</v>
      </c>
    </row>
    <row r="2356" spans="1:17" x14ac:dyDescent="0.25">
      <c r="A2356" t="str">
        <f t="shared" ca="1" si="36"/>
        <v>VALLE_DEL_CAUCA;BUGA;ACTIVIDADES PROFESIONALES, CIENTÍFICAS Y TÉCNICAS</v>
      </c>
      <c r="B2356" t="str">
        <f ca="1">+IFERROR(_xlfn.XLOOKUP(C2356,DIVIPOLA!G:G,DIVIPOLA!F:F),C2356)</f>
        <v>VALLE_DEL_CAUCA</v>
      </c>
      <c r="C2356" t="s">
        <v>1190</v>
      </c>
      <c r="D2356" t="s">
        <v>1191</v>
      </c>
      <c r="E2356" t="s">
        <v>345</v>
      </c>
      <c r="F2356">
        <v>1</v>
      </c>
      <c r="G2356">
        <v>0.13386880856760369</v>
      </c>
      <c r="H2356">
        <v>0</v>
      </c>
      <c r="I2356">
        <v>0</v>
      </c>
      <c r="J2356">
        <v>1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390000</v>
      </c>
      <c r="Q2356">
        <v>8.5900642863946902E-4</v>
      </c>
    </row>
    <row r="2357" spans="1:17" x14ac:dyDescent="0.25">
      <c r="A2357" t="str">
        <f t="shared" ca="1" si="36"/>
        <v>VALLE_DEL_CAUCA;JAMUNDÍ;ACTIVIDADES PROFESIONALES, CIENTÍFICAS Y TÉCNICAS</v>
      </c>
      <c r="B2357" t="str">
        <f ca="1">+IFERROR(_xlfn.XLOOKUP(C2357,DIVIPOLA!G:G,DIVIPOLA!F:F),C2357)</f>
        <v>VALLE_DEL_CAUCA</v>
      </c>
      <c r="C2357" t="s">
        <v>1190</v>
      </c>
      <c r="D2357" t="s">
        <v>321</v>
      </c>
      <c r="E2357" t="s">
        <v>345</v>
      </c>
      <c r="F2357">
        <v>1</v>
      </c>
      <c r="G2357">
        <v>0.13386880856760369</v>
      </c>
      <c r="H2357">
        <v>0</v>
      </c>
      <c r="I2357">
        <v>0</v>
      </c>
      <c r="J2357">
        <v>78</v>
      </c>
      <c r="K2357">
        <v>28</v>
      </c>
      <c r="L2357">
        <v>15</v>
      </c>
      <c r="M2357">
        <v>0</v>
      </c>
      <c r="N2357">
        <v>235</v>
      </c>
      <c r="O2357">
        <v>43</v>
      </c>
      <c r="P2357">
        <v>108680000</v>
      </c>
      <c r="Q2357">
        <v>0.23937645811419869</v>
      </c>
    </row>
    <row r="2358" spans="1:17" x14ac:dyDescent="0.25">
      <c r="A2358" t="str">
        <f t="shared" ca="1" si="36"/>
        <v>VALLE_DEL_CAUCA;LA UNIÓN;ACTIVIDADES PROFESIONALES, CIENTÍFICAS Y TÉCNICAS</v>
      </c>
      <c r="B2358" t="str">
        <f ca="1">+IFERROR(_xlfn.XLOOKUP(C2358,DIVIPOLA!G:G,DIVIPOLA!F:F),C2358)</f>
        <v>VALLE_DEL_CAUCA</v>
      </c>
      <c r="C2358" t="s">
        <v>1190</v>
      </c>
      <c r="D2358" t="s">
        <v>79</v>
      </c>
      <c r="E2358" t="s">
        <v>345</v>
      </c>
      <c r="F2358">
        <v>1</v>
      </c>
      <c r="G2358">
        <v>0.13386880856760369</v>
      </c>
      <c r="H2358">
        <v>0</v>
      </c>
      <c r="I2358">
        <v>0</v>
      </c>
      <c r="J2358">
        <v>4</v>
      </c>
      <c r="K2358">
        <v>14</v>
      </c>
      <c r="L2358">
        <v>0</v>
      </c>
      <c r="M2358">
        <v>0</v>
      </c>
      <c r="N2358">
        <v>0</v>
      </c>
      <c r="O2358">
        <v>0</v>
      </c>
      <c r="P2358">
        <v>8840000</v>
      </c>
      <c r="Q2358">
        <v>1.947081238249463E-2</v>
      </c>
    </row>
    <row r="2359" spans="1:17" x14ac:dyDescent="0.25">
      <c r="A2359" t="str">
        <f t="shared" ca="1" si="36"/>
        <v>VALLE_DEL_CAUCA;PALMIRA;ACTIVIDADES PROFESIONALES, CIENTÍFICAS Y TÉCNICAS</v>
      </c>
      <c r="B2359" t="str">
        <f ca="1">+IFERROR(_xlfn.XLOOKUP(C2359,DIVIPOLA!G:G,DIVIPOLA!F:F),C2359)</f>
        <v>VALLE_DEL_CAUCA</v>
      </c>
      <c r="C2359" t="s">
        <v>1190</v>
      </c>
      <c r="D2359" t="s">
        <v>324</v>
      </c>
      <c r="E2359" t="s">
        <v>345</v>
      </c>
      <c r="F2359">
        <v>5</v>
      </c>
      <c r="G2359">
        <v>0.66934404283801874</v>
      </c>
      <c r="H2359">
        <v>0</v>
      </c>
      <c r="I2359">
        <v>0</v>
      </c>
      <c r="J2359">
        <v>25</v>
      </c>
      <c r="K2359">
        <v>7</v>
      </c>
      <c r="L2359">
        <v>1</v>
      </c>
      <c r="M2359">
        <v>12</v>
      </c>
      <c r="N2359">
        <v>24</v>
      </c>
      <c r="O2359">
        <v>1</v>
      </c>
      <c r="P2359">
        <v>23853700</v>
      </c>
      <c r="Q2359">
        <v>5.2539696530352058E-2</v>
      </c>
    </row>
    <row r="2360" spans="1:17" x14ac:dyDescent="0.25">
      <c r="A2360" t="str">
        <f t="shared" ca="1" si="36"/>
        <v>VALLE_DEL_CAUCA;CALI;ACTIVIDADES PROFESIONALES, CIENTÍFICAS Y TÉCNICAS</v>
      </c>
      <c r="B2360" t="str">
        <f ca="1">+IFERROR(_xlfn.XLOOKUP(C2360,DIVIPOLA!G:G,DIVIPOLA!F:F),C2360)</f>
        <v>VALLE_DEL_CAUCA</v>
      </c>
      <c r="C2360" t="s">
        <v>1190</v>
      </c>
      <c r="D2360" t="s">
        <v>1083</v>
      </c>
      <c r="E2360" t="s">
        <v>345</v>
      </c>
      <c r="F2360">
        <v>53</v>
      </c>
      <c r="G2360">
        <v>7.0950468540829981</v>
      </c>
      <c r="H2360">
        <v>1</v>
      </c>
      <c r="I2360">
        <v>0</v>
      </c>
      <c r="J2360">
        <v>2800</v>
      </c>
      <c r="K2360">
        <v>594</v>
      </c>
      <c r="L2360">
        <v>2265</v>
      </c>
      <c r="M2360">
        <v>344</v>
      </c>
      <c r="N2360">
        <v>408</v>
      </c>
      <c r="O2360">
        <v>68</v>
      </c>
      <c r="P2360">
        <v>2269712250</v>
      </c>
      <c r="Q2360">
        <v>4.9992241382352658</v>
      </c>
    </row>
    <row r="2361" spans="1:17" x14ac:dyDescent="0.25">
      <c r="A2361" t="str">
        <f t="shared" ca="1" si="36"/>
        <v>VALLE_DEL_CAUCA;SEVILLA;ACTIVIDADES PROFESIONALES, CIENTÍFICAS Y TÉCNICAS</v>
      </c>
      <c r="B2361" t="str">
        <f ca="1">+IFERROR(_xlfn.XLOOKUP(C2361,DIVIPOLA!G:G,DIVIPOLA!F:F),C2361)</f>
        <v>VALLE_DEL_CAUCA</v>
      </c>
      <c r="C2361" t="s">
        <v>1190</v>
      </c>
      <c r="D2361" t="s">
        <v>327</v>
      </c>
      <c r="E2361" t="s">
        <v>345</v>
      </c>
      <c r="F2361">
        <v>1</v>
      </c>
      <c r="G2361">
        <v>0.13386880856760369</v>
      </c>
      <c r="H2361">
        <v>0</v>
      </c>
      <c r="I2361">
        <v>5</v>
      </c>
      <c r="J2361">
        <v>0</v>
      </c>
      <c r="K2361">
        <v>2</v>
      </c>
      <c r="L2361">
        <v>1</v>
      </c>
      <c r="M2361">
        <v>3</v>
      </c>
      <c r="N2361">
        <v>0</v>
      </c>
      <c r="O2361">
        <v>0</v>
      </c>
      <c r="P2361">
        <v>5395000</v>
      </c>
      <c r="Q2361">
        <v>1.188292226284599E-2</v>
      </c>
    </row>
    <row r="2362" spans="1:17" x14ac:dyDescent="0.25">
      <c r="A2362" t="str">
        <f t="shared" ca="1" si="36"/>
        <v>VALLE_DEL_CAUCA;TULUÁ;ACTIVIDADES PROFESIONALES, CIENTÍFICAS Y TÉCNICAS</v>
      </c>
      <c r="B2362" t="str">
        <f ca="1">+IFERROR(_xlfn.XLOOKUP(C2362,DIVIPOLA!G:G,DIVIPOLA!F:F),C2362)</f>
        <v>VALLE_DEL_CAUCA</v>
      </c>
      <c r="C2362" t="s">
        <v>1190</v>
      </c>
      <c r="D2362" t="s">
        <v>328</v>
      </c>
      <c r="E2362" t="s">
        <v>345</v>
      </c>
      <c r="F2362">
        <v>3</v>
      </c>
      <c r="G2362">
        <v>0.40160642570281119</v>
      </c>
      <c r="H2362">
        <v>0</v>
      </c>
      <c r="I2362">
        <v>0</v>
      </c>
      <c r="J2362">
        <v>2</v>
      </c>
      <c r="K2362">
        <v>0</v>
      </c>
      <c r="L2362">
        <v>78</v>
      </c>
      <c r="M2362">
        <v>5</v>
      </c>
      <c r="N2362">
        <v>28</v>
      </c>
      <c r="O2362">
        <v>6</v>
      </c>
      <c r="P2362">
        <v>30833725</v>
      </c>
      <c r="Q2362">
        <v>6.7913764086926953E-2</v>
      </c>
    </row>
    <row r="2363" spans="1:17" x14ac:dyDescent="0.25">
      <c r="A2363" t="str">
        <f t="shared" ca="1" si="36"/>
        <v>VALLE_DEL_CAUCA;YUMBO;ACTIVIDADES PROFESIONALES, CIENTÍFICAS Y TÉCNICAS</v>
      </c>
      <c r="B2363" t="str">
        <f ca="1">+IFERROR(_xlfn.XLOOKUP(C2363,DIVIPOLA!G:G,DIVIPOLA!F:F),C2363)</f>
        <v>VALLE_DEL_CAUCA</v>
      </c>
      <c r="C2363" t="s">
        <v>1190</v>
      </c>
      <c r="D2363" t="s">
        <v>329</v>
      </c>
      <c r="E2363" t="s">
        <v>345</v>
      </c>
      <c r="F2363">
        <v>1</v>
      </c>
      <c r="G2363">
        <v>0.13386880856760369</v>
      </c>
      <c r="H2363">
        <v>0</v>
      </c>
      <c r="I2363">
        <v>0</v>
      </c>
      <c r="J2363">
        <v>17</v>
      </c>
      <c r="K2363">
        <v>15</v>
      </c>
      <c r="L2363">
        <v>9</v>
      </c>
      <c r="M2363">
        <v>1</v>
      </c>
      <c r="N2363">
        <v>0</v>
      </c>
      <c r="O2363">
        <v>0</v>
      </c>
      <c r="P2363">
        <v>17567550</v>
      </c>
      <c r="Q2363">
        <v>3.8693944578064882E-2</v>
      </c>
    </row>
    <row r="2364" spans="1:17" x14ac:dyDescent="0.25">
      <c r="A2364" t="str">
        <f t="shared" ca="1" si="36"/>
        <v>ANTIOQUIA;ANZÁ;ADMINISTRACIÓN PÚBLICA Y DEFENSA; PLANES DE SEGURIDAD SOCIAL DE AFILIACIÓN OBLIGATORIA</v>
      </c>
      <c r="B2364" t="str">
        <f ca="1">+IFERROR(_xlfn.XLOOKUP(C2364,DIVIPOLA!G:G,DIVIPOLA!F:F),C2364)</f>
        <v>ANTIOQUIA</v>
      </c>
      <c r="C2364" t="s">
        <v>17</v>
      </c>
      <c r="D2364" t="s">
        <v>48</v>
      </c>
      <c r="E2364" t="s">
        <v>346</v>
      </c>
      <c r="F2364">
        <v>1</v>
      </c>
      <c r="G2364">
        <v>5.2659294365455502E-2</v>
      </c>
      <c r="H2364">
        <v>0</v>
      </c>
      <c r="I2364">
        <v>0</v>
      </c>
      <c r="J2364">
        <v>6</v>
      </c>
      <c r="K2364">
        <v>0</v>
      </c>
      <c r="L2364">
        <v>1</v>
      </c>
      <c r="M2364">
        <v>0</v>
      </c>
      <c r="N2364">
        <v>0</v>
      </c>
      <c r="O2364">
        <v>0</v>
      </c>
      <c r="P2364">
        <v>2637050</v>
      </c>
      <c r="Q2364">
        <v>3.43830188465132E-3</v>
      </c>
    </row>
    <row r="2365" spans="1:17" x14ac:dyDescent="0.25">
      <c r="A2365" t="str">
        <f t="shared" ca="1" si="36"/>
        <v>BOGOTÁ;BOGOTÁ, D.C.;ADMINISTRACIÓN PÚBLICA Y DEFENSA; PLANES DE SEGURIDAD SOCIAL DE AFILIACIÓN OBLIGATORIA</v>
      </c>
      <c r="B2365" t="str">
        <f ca="1">+IFERROR(_xlfn.XLOOKUP(C2365,DIVIPOLA!G:G,DIVIPOLA!F:F),C2365)</f>
        <v>BOGOTÁ</v>
      </c>
      <c r="C2365" t="s">
        <v>1146</v>
      </c>
      <c r="D2365" t="s">
        <v>20</v>
      </c>
      <c r="E2365" t="s">
        <v>346</v>
      </c>
      <c r="F2365">
        <v>3</v>
      </c>
      <c r="G2365">
        <v>0.109449106165633</v>
      </c>
      <c r="H2365">
        <v>3</v>
      </c>
      <c r="I2365">
        <v>10</v>
      </c>
      <c r="J2365">
        <v>1520</v>
      </c>
      <c r="K2365">
        <v>964</v>
      </c>
      <c r="L2365">
        <v>11</v>
      </c>
      <c r="M2365">
        <v>0</v>
      </c>
      <c r="N2365">
        <v>0</v>
      </c>
      <c r="O2365">
        <v>0</v>
      </c>
      <c r="P2365">
        <v>1104155000</v>
      </c>
      <c r="Q2365">
        <v>0.52986785511490131</v>
      </c>
    </row>
    <row r="2366" spans="1:17" x14ac:dyDescent="0.25">
      <c r="A2366" t="str">
        <f t="shared" ca="1" si="36"/>
        <v>CALDAS;MANIZALES;ADMINISTRACIÓN PÚBLICA Y DEFENSA; PLANES DE SEGURIDAD SOCIAL DE AFILIACIÓN OBLIGATORIA</v>
      </c>
      <c r="B2366" t="str">
        <f ca="1">+IFERROR(_xlfn.XLOOKUP(C2366,DIVIPOLA!G:G,DIVIPOLA!F:F),C2366)</f>
        <v>CALDAS</v>
      </c>
      <c r="C2366" t="s">
        <v>23</v>
      </c>
      <c r="D2366" t="s">
        <v>145</v>
      </c>
      <c r="E2366" t="s">
        <v>346</v>
      </c>
      <c r="F2366">
        <v>1</v>
      </c>
      <c r="G2366">
        <v>0.62893081761006298</v>
      </c>
      <c r="H2366">
        <v>0</v>
      </c>
      <c r="I2366">
        <v>0</v>
      </c>
      <c r="J2366">
        <v>28</v>
      </c>
      <c r="K2366">
        <v>21</v>
      </c>
      <c r="L2366">
        <v>53</v>
      </c>
      <c r="M2366">
        <v>17</v>
      </c>
      <c r="N2366">
        <v>26</v>
      </c>
      <c r="O2366">
        <v>12</v>
      </c>
      <c r="P2366">
        <v>51220000</v>
      </c>
      <c r="Q2366">
        <v>1.569473657689231</v>
      </c>
    </row>
    <row r="2367" spans="1:17" x14ac:dyDescent="0.25">
      <c r="A2367" t="str">
        <f t="shared" ca="1" si="36"/>
        <v>CASANARE;YOPAL;ADMINISTRACIÓN PÚBLICA Y DEFENSA; PLANES DE SEGURIDAD SOCIAL DE AFILIACIÓN OBLIGATORIA</v>
      </c>
      <c r="B2367" t="str">
        <f ca="1">+IFERROR(_xlfn.XLOOKUP(C2367,DIVIPOLA!G:G,DIVIPOLA!F:F),C2367)</f>
        <v>CASANARE</v>
      </c>
      <c r="C2367" t="s">
        <v>25</v>
      </c>
      <c r="D2367" t="s">
        <v>160</v>
      </c>
      <c r="E2367" t="s">
        <v>346</v>
      </c>
      <c r="F2367">
        <v>1</v>
      </c>
      <c r="G2367">
        <v>2.2727272727272729</v>
      </c>
      <c r="H2367">
        <v>0</v>
      </c>
      <c r="I2367">
        <v>0</v>
      </c>
      <c r="J2367">
        <v>8</v>
      </c>
      <c r="K2367">
        <v>3</v>
      </c>
      <c r="L2367">
        <v>0</v>
      </c>
      <c r="M2367">
        <v>0</v>
      </c>
      <c r="N2367">
        <v>5</v>
      </c>
      <c r="O2367">
        <v>0</v>
      </c>
      <c r="P2367">
        <v>5655000</v>
      </c>
      <c r="Q2367">
        <v>1.720765285637148</v>
      </c>
    </row>
    <row r="2368" spans="1:17" x14ac:dyDescent="0.25">
      <c r="A2368" t="str">
        <f t="shared" ca="1" si="36"/>
        <v>CUNDINAMARCA;CAJICÁ;ADMINISTRACIÓN PÚBLICA Y DEFENSA; PLANES DE SEGURIDAD SOCIAL DE AFILIACIÓN OBLIGATORIA</v>
      </c>
      <c r="B2368" t="str">
        <f ca="1">+IFERROR(_xlfn.XLOOKUP(C2368,DIVIPOLA!G:G,DIVIPOLA!F:F),C2368)</f>
        <v>CUNDINAMARCA</v>
      </c>
      <c r="C2368" t="s">
        <v>29</v>
      </c>
      <c r="D2368" t="s">
        <v>173</v>
      </c>
      <c r="E2368" t="s">
        <v>346</v>
      </c>
      <c r="F2368">
        <v>1</v>
      </c>
      <c r="G2368">
        <v>0.25706940874035988</v>
      </c>
      <c r="H2368">
        <v>0</v>
      </c>
      <c r="I2368">
        <v>0</v>
      </c>
      <c r="J2368">
        <v>0</v>
      </c>
      <c r="K2368">
        <v>0</v>
      </c>
      <c r="L2368">
        <v>1</v>
      </c>
      <c r="M2368">
        <v>0</v>
      </c>
      <c r="N2368">
        <v>0</v>
      </c>
      <c r="O2368">
        <v>0</v>
      </c>
      <c r="P2368">
        <v>260000</v>
      </c>
      <c r="Q2368">
        <v>2.532379158190318E-3</v>
      </c>
    </row>
    <row r="2369" spans="1:17" x14ac:dyDescent="0.25">
      <c r="A2369" t="str">
        <f t="shared" ca="1" si="36"/>
        <v>VALLE_DEL_CAUCA;CALI;ADMINISTRACIÓN PÚBLICA Y DEFENSA; PLANES DE SEGURIDAD SOCIAL DE AFILIACIÓN OBLIGATORIA</v>
      </c>
      <c r="B2369" t="str">
        <f ca="1">+IFERROR(_xlfn.XLOOKUP(C2369,DIVIPOLA!G:G,DIVIPOLA!F:F),C2369)</f>
        <v>VALLE_DEL_CAUCA</v>
      </c>
      <c r="C2369" t="s">
        <v>1190</v>
      </c>
      <c r="D2369" t="s">
        <v>1083</v>
      </c>
      <c r="E2369" t="s">
        <v>346</v>
      </c>
      <c r="F2369">
        <v>1</v>
      </c>
      <c r="G2369">
        <v>0.13386880856760369</v>
      </c>
      <c r="H2369">
        <v>0</v>
      </c>
      <c r="I2369">
        <v>0</v>
      </c>
      <c r="J2369">
        <v>2</v>
      </c>
      <c r="K2369">
        <v>2</v>
      </c>
      <c r="L2369">
        <v>3</v>
      </c>
      <c r="M2369">
        <v>0</v>
      </c>
      <c r="N2369">
        <v>0</v>
      </c>
      <c r="O2369">
        <v>0</v>
      </c>
      <c r="P2369">
        <v>2600000</v>
      </c>
      <c r="Q2369">
        <v>5.7267095242631268E-3</v>
      </c>
    </row>
    <row r="2370" spans="1:17" x14ac:dyDescent="0.25">
      <c r="A2370" t="str">
        <f t="shared" ca="1" si="36"/>
        <v>ANTIOQUIA;APARTADÓ;AGRICULTURA, GANADERÍA, CAZA, SILVICULTURA Y PESCA</v>
      </c>
      <c r="B2370" t="str">
        <f ca="1">+IFERROR(_xlfn.XLOOKUP(C2370,DIVIPOLA!G:G,DIVIPOLA!F:F),C2370)</f>
        <v>ANTIOQUIA</v>
      </c>
      <c r="C2370" t="s">
        <v>17</v>
      </c>
      <c r="D2370" t="s">
        <v>49</v>
      </c>
      <c r="E2370" t="s">
        <v>347</v>
      </c>
      <c r="F2370">
        <v>2</v>
      </c>
      <c r="G2370">
        <v>0.105318588730911</v>
      </c>
      <c r="H2370">
        <v>0</v>
      </c>
      <c r="I2370">
        <v>0</v>
      </c>
      <c r="J2370">
        <v>31</v>
      </c>
      <c r="K2370">
        <v>92</v>
      </c>
      <c r="L2370">
        <v>3</v>
      </c>
      <c r="M2370">
        <v>5</v>
      </c>
      <c r="N2370">
        <v>1</v>
      </c>
      <c r="O2370">
        <v>0</v>
      </c>
      <c r="P2370">
        <v>65226200</v>
      </c>
      <c r="Q2370">
        <v>8.5044791106973286E-2</v>
      </c>
    </row>
    <row r="2371" spans="1:17" x14ac:dyDescent="0.25">
      <c r="A2371" t="str">
        <f t="shared" ref="A2371:A2434" ca="1" si="37">B2371&amp;";"&amp;D2371&amp;";"&amp;E2371</f>
        <v>ANTIOQUIA;CARAMANTA;AGRICULTURA, GANADERÍA, CAZA, SILVICULTURA Y PESCA</v>
      </c>
      <c r="B2371" t="str">
        <f ca="1">+IFERROR(_xlfn.XLOOKUP(C2371,DIVIPOLA!G:G,DIVIPOLA!F:F),C2371)</f>
        <v>ANTIOQUIA</v>
      </c>
      <c r="C2371" t="s">
        <v>17</v>
      </c>
      <c r="D2371" t="s">
        <v>54</v>
      </c>
      <c r="E2371" t="s">
        <v>347</v>
      </c>
      <c r="F2371">
        <v>1</v>
      </c>
      <c r="G2371">
        <v>5.2659294365455502E-2</v>
      </c>
      <c r="H2371">
        <v>0</v>
      </c>
      <c r="I2371">
        <v>0</v>
      </c>
      <c r="J2371">
        <v>2</v>
      </c>
      <c r="K2371">
        <v>23</v>
      </c>
      <c r="L2371">
        <v>7</v>
      </c>
      <c r="M2371">
        <v>2</v>
      </c>
      <c r="N2371">
        <v>0</v>
      </c>
      <c r="O2371">
        <v>5</v>
      </c>
      <c r="P2371">
        <v>16965000</v>
      </c>
      <c r="Q2371">
        <v>2.211971387463629E-2</v>
      </c>
    </row>
    <row r="2372" spans="1:17" x14ac:dyDescent="0.25">
      <c r="A2372" t="str">
        <f t="shared" ca="1" si="37"/>
        <v>ANTIOQUIA;CAREPA;AGRICULTURA, GANADERÍA, CAZA, SILVICULTURA Y PESCA</v>
      </c>
      <c r="B2372" t="str">
        <f ca="1">+IFERROR(_xlfn.XLOOKUP(C2372,DIVIPOLA!G:G,DIVIPOLA!F:F),C2372)</f>
        <v>ANTIOQUIA</v>
      </c>
      <c r="C2372" t="s">
        <v>17</v>
      </c>
      <c r="D2372" t="s">
        <v>55</v>
      </c>
      <c r="E2372" t="s">
        <v>347</v>
      </c>
      <c r="F2372">
        <v>1</v>
      </c>
      <c r="G2372">
        <v>5.2659294365455502E-2</v>
      </c>
      <c r="H2372">
        <v>0</v>
      </c>
      <c r="I2372">
        <v>0</v>
      </c>
      <c r="J2372">
        <v>7</v>
      </c>
      <c r="K2372">
        <v>9</v>
      </c>
      <c r="L2372">
        <v>0</v>
      </c>
      <c r="M2372">
        <v>0</v>
      </c>
      <c r="N2372">
        <v>13</v>
      </c>
      <c r="O2372">
        <v>4</v>
      </c>
      <c r="P2372">
        <v>11245000</v>
      </c>
      <c r="Q2372">
        <v>1.4661726054835549E-2</v>
      </c>
    </row>
    <row r="2373" spans="1:17" x14ac:dyDescent="0.25">
      <c r="A2373" t="str">
        <f t="shared" ca="1" si="37"/>
        <v>ANTIOQUIA;CIUDAD BOLÍVAR;AGRICULTURA, GANADERÍA, CAZA, SILVICULTURA Y PESCA</v>
      </c>
      <c r="B2373" t="str">
        <f ca="1">+IFERROR(_xlfn.XLOOKUP(C2373,DIVIPOLA!G:G,DIVIPOLA!F:F),C2373)</f>
        <v>ANTIOQUIA</v>
      </c>
      <c r="C2373" t="s">
        <v>17</v>
      </c>
      <c r="D2373" t="s">
        <v>57</v>
      </c>
      <c r="E2373" t="s">
        <v>347</v>
      </c>
      <c r="F2373">
        <v>1</v>
      </c>
      <c r="G2373">
        <v>5.2659294365455502E-2</v>
      </c>
      <c r="H2373">
        <v>0</v>
      </c>
      <c r="I2373">
        <v>0</v>
      </c>
      <c r="J2373">
        <v>0</v>
      </c>
      <c r="K2373">
        <v>4</v>
      </c>
      <c r="L2373">
        <v>0</v>
      </c>
      <c r="M2373">
        <v>0</v>
      </c>
      <c r="N2373">
        <v>0</v>
      </c>
      <c r="O2373">
        <v>0</v>
      </c>
      <c r="P2373">
        <v>2277600</v>
      </c>
      <c r="Q2373">
        <v>2.969635150066114E-3</v>
      </c>
    </row>
    <row r="2374" spans="1:17" x14ac:dyDescent="0.25">
      <c r="A2374" t="str">
        <f t="shared" ca="1" si="37"/>
        <v>ANTIOQUIA;EL CARMEN DE VIBORAL;AGRICULTURA, GANADERÍA, CAZA, SILVICULTURA Y PESCA</v>
      </c>
      <c r="B2374" t="str">
        <f ca="1">+IFERROR(_xlfn.XLOOKUP(C2374,DIVIPOLA!G:G,DIVIPOLA!F:F),C2374)</f>
        <v>ANTIOQUIA</v>
      </c>
      <c r="C2374" t="s">
        <v>17</v>
      </c>
      <c r="D2374" t="s">
        <v>63</v>
      </c>
      <c r="E2374" t="s">
        <v>347</v>
      </c>
      <c r="F2374">
        <v>3</v>
      </c>
      <c r="G2374">
        <v>0.15797788309636651</v>
      </c>
      <c r="H2374">
        <v>0</v>
      </c>
      <c r="I2374">
        <v>0</v>
      </c>
      <c r="J2374">
        <v>155</v>
      </c>
      <c r="K2374">
        <v>176</v>
      </c>
      <c r="L2374">
        <v>26</v>
      </c>
      <c r="M2374">
        <v>11</v>
      </c>
      <c r="N2374">
        <v>43</v>
      </c>
      <c r="O2374">
        <v>32</v>
      </c>
      <c r="P2374">
        <v>185608800</v>
      </c>
      <c r="Q2374">
        <v>0.24200492476360699</v>
      </c>
    </row>
    <row r="2375" spans="1:17" x14ac:dyDescent="0.25">
      <c r="A2375" t="str">
        <f t="shared" ca="1" si="37"/>
        <v>ANTIOQUIA;EL SANTUARIO;AGRICULTURA, GANADERÍA, CAZA, SILVICULTURA Y PESCA</v>
      </c>
      <c r="B2375" t="str">
        <f ca="1">+IFERROR(_xlfn.XLOOKUP(C2375,DIVIPOLA!G:G,DIVIPOLA!F:F),C2375)</f>
        <v>ANTIOQUIA</v>
      </c>
      <c r="C2375" t="s">
        <v>17</v>
      </c>
      <c r="D2375" t="s">
        <v>64</v>
      </c>
      <c r="E2375" t="s">
        <v>347</v>
      </c>
      <c r="F2375">
        <v>1</v>
      </c>
      <c r="G2375">
        <v>5.2659294365455502E-2</v>
      </c>
      <c r="H2375">
        <v>0</v>
      </c>
      <c r="I2375">
        <v>0</v>
      </c>
      <c r="J2375">
        <v>3</v>
      </c>
      <c r="K2375">
        <v>7</v>
      </c>
      <c r="L2375">
        <v>0</v>
      </c>
      <c r="M2375">
        <v>0</v>
      </c>
      <c r="N2375">
        <v>0</v>
      </c>
      <c r="O2375">
        <v>0</v>
      </c>
      <c r="P2375">
        <v>5266950</v>
      </c>
      <c r="Q2375">
        <v>6.8672812845278876E-3</v>
      </c>
    </row>
    <row r="2376" spans="1:17" x14ac:dyDescent="0.25">
      <c r="A2376" t="str">
        <f t="shared" ca="1" si="37"/>
        <v>ANTIOQUIA;ENTRERRÍOS;AGRICULTURA, GANADERÍA, CAZA, SILVICULTURA Y PESCA</v>
      </c>
      <c r="B2376" t="str">
        <f ca="1">+IFERROR(_xlfn.XLOOKUP(C2376,DIVIPOLA!G:G,DIVIPOLA!F:F),C2376)</f>
        <v>ANTIOQUIA</v>
      </c>
      <c r="C2376" t="s">
        <v>17</v>
      </c>
      <c r="D2376" t="s">
        <v>65</v>
      </c>
      <c r="E2376" t="s">
        <v>347</v>
      </c>
      <c r="F2376">
        <v>3</v>
      </c>
      <c r="G2376">
        <v>0.15797788309636651</v>
      </c>
      <c r="H2376">
        <v>0</v>
      </c>
      <c r="I2376">
        <v>0</v>
      </c>
      <c r="J2376">
        <v>4</v>
      </c>
      <c r="K2376">
        <v>0</v>
      </c>
      <c r="L2376">
        <v>0</v>
      </c>
      <c r="M2376">
        <v>2</v>
      </c>
      <c r="N2376">
        <v>0</v>
      </c>
      <c r="O2376">
        <v>0</v>
      </c>
      <c r="P2376">
        <v>2340000</v>
      </c>
      <c r="Q2376">
        <v>3.0509950171912128E-3</v>
      </c>
    </row>
    <row r="2377" spans="1:17" x14ac:dyDescent="0.25">
      <c r="A2377" t="str">
        <f t="shared" ca="1" si="37"/>
        <v>ANTIOQUIA;ENVIGADO;AGRICULTURA, GANADERÍA, CAZA, SILVICULTURA Y PESCA</v>
      </c>
      <c r="B2377" t="str">
        <f ca="1">+IFERROR(_xlfn.XLOOKUP(C2377,DIVIPOLA!G:G,DIVIPOLA!F:F),C2377)</f>
        <v>ANTIOQUIA</v>
      </c>
      <c r="C2377" t="s">
        <v>17</v>
      </c>
      <c r="D2377" t="s">
        <v>66</v>
      </c>
      <c r="E2377" t="s">
        <v>347</v>
      </c>
      <c r="F2377">
        <v>6</v>
      </c>
      <c r="G2377">
        <v>0.31595576619273302</v>
      </c>
      <c r="H2377">
        <v>0</v>
      </c>
      <c r="I2377">
        <v>0</v>
      </c>
      <c r="J2377">
        <v>154</v>
      </c>
      <c r="K2377">
        <v>243</v>
      </c>
      <c r="L2377">
        <v>44</v>
      </c>
      <c r="M2377">
        <v>68</v>
      </c>
      <c r="N2377">
        <v>113</v>
      </c>
      <c r="O2377">
        <v>194</v>
      </c>
      <c r="P2377">
        <v>311138425</v>
      </c>
      <c r="Q2377">
        <v>0.40567597621013751</v>
      </c>
    </row>
    <row r="2378" spans="1:17" x14ac:dyDescent="0.25">
      <c r="A2378" t="str">
        <f t="shared" ca="1" si="37"/>
        <v>ANTIOQUIA;GIRARDOTA;AGRICULTURA, GANADERÍA, CAZA, SILVICULTURA Y PESCA</v>
      </c>
      <c r="B2378" t="str">
        <f ca="1">+IFERROR(_xlfn.XLOOKUP(C2378,DIVIPOLA!G:G,DIVIPOLA!F:F),C2378)</f>
        <v>ANTIOQUIA</v>
      </c>
      <c r="C2378" t="s">
        <v>17</v>
      </c>
      <c r="D2378" t="s">
        <v>68</v>
      </c>
      <c r="E2378" t="s">
        <v>347</v>
      </c>
      <c r="F2378">
        <v>1</v>
      </c>
      <c r="G2378">
        <v>5.2659294365455502E-2</v>
      </c>
      <c r="H2378">
        <v>0</v>
      </c>
      <c r="I2378">
        <v>0</v>
      </c>
      <c r="J2378">
        <v>25</v>
      </c>
      <c r="K2378">
        <v>2</v>
      </c>
      <c r="L2378">
        <v>5</v>
      </c>
      <c r="M2378">
        <v>0</v>
      </c>
      <c r="N2378">
        <v>43</v>
      </c>
      <c r="O2378">
        <v>0</v>
      </c>
      <c r="P2378">
        <v>20475000</v>
      </c>
      <c r="Q2378">
        <v>2.6696206400423111E-2</v>
      </c>
    </row>
    <row r="2379" spans="1:17" x14ac:dyDescent="0.25">
      <c r="A2379" t="str">
        <f t="shared" ca="1" si="37"/>
        <v>ANTIOQUIA;JARDÍN;AGRICULTURA, GANADERÍA, CAZA, SILVICULTURA Y PESCA</v>
      </c>
      <c r="B2379" t="str">
        <f ca="1">+IFERROR(_xlfn.XLOOKUP(C2379,DIVIPOLA!G:G,DIVIPOLA!F:F),C2379)</f>
        <v>ANTIOQUIA</v>
      </c>
      <c r="C2379" t="s">
        <v>17</v>
      </c>
      <c r="D2379" t="s">
        <v>74</v>
      </c>
      <c r="E2379" t="s">
        <v>347</v>
      </c>
      <c r="F2379">
        <v>1</v>
      </c>
      <c r="G2379">
        <v>5.2659294365455502E-2</v>
      </c>
      <c r="H2379">
        <v>0</v>
      </c>
      <c r="I2379">
        <v>0</v>
      </c>
      <c r="J2379">
        <v>0</v>
      </c>
      <c r="K2379">
        <v>3</v>
      </c>
      <c r="L2379">
        <v>0</v>
      </c>
      <c r="M2379">
        <v>0</v>
      </c>
      <c r="N2379">
        <v>9</v>
      </c>
      <c r="O2379">
        <v>0</v>
      </c>
      <c r="P2379">
        <v>3315000</v>
      </c>
      <c r="Q2379">
        <v>4.3222429410208849E-3</v>
      </c>
    </row>
    <row r="2380" spans="1:17" x14ac:dyDescent="0.25">
      <c r="A2380" t="str">
        <f t="shared" ca="1" si="37"/>
        <v>ANTIOQUIA;JERICÓ;AGRICULTURA, GANADERÍA, CAZA, SILVICULTURA Y PESCA</v>
      </c>
      <c r="B2380" t="str">
        <f ca="1">+IFERROR(_xlfn.XLOOKUP(C2380,DIVIPOLA!G:G,DIVIPOLA!F:F),C2380)</f>
        <v>ANTIOQUIA</v>
      </c>
      <c r="C2380" t="s">
        <v>17</v>
      </c>
      <c r="D2380" t="s">
        <v>75</v>
      </c>
      <c r="E2380" t="s">
        <v>347</v>
      </c>
      <c r="F2380">
        <v>1</v>
      </c>
      <c r="G2380">
        <v>5.2659294365455502E-2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3</v>
      </c>
      <c r="O2380">
        <v>6</v>
      </c>
      <c r="P2380">
        <v>2633800</v>
      </c>
      <c r="Q2380">
        <v>3.434064391571887E-3</v>
      </c>
    </row>
    <row r="2381" spans="1:17" x14ac:dyDescent="0.25">
      <c r="A2381" t="str">
        <f t="shared" ca="1" si="37"/>
        <v>ANTIOQUIA;LA CEJA;AGRICULTURA, GANADERÍA, CAZA, SILVICULTURA Y PESCA</v>
      </c>
      <c r="B2381" t="str">
        <f ca="1">+IFERROR(_xlfn.XLOOKUP(C2381,DIVIPOLA!G:G,DIVIPOLA!F:F),C2381)</f>
        <v>ANTIOQUIA</v>
      </c>
      <c r="C2381" t="s">
        <v>17</v>
      </c>
      <c r="D2381" t="s">
        <v>76</v>
      </c>
      <c r="E2381" t="s">
        <v>347</v>
      </c>
      <c r="F2381">
        <v>2</v>
      </c>
      <c r="G2381">
        <v>0.105318588730911</v>
      </c>
      <c r="H2381">
        <v>0</v>
      </c>
      <c r="I2381">
        <v>8</v>
      </c>
      <c r="J2381">
        <v>59</v>
      </c>
      <c r="K2381">
        <v>18</v>
      </c>
      <c r="L2381">
        <v>4</v>
      </c>
      <c r="M2381">
        <v>7</v>
      </c>
      <c r="N2381">
        <v>10</v>
      </c>
      <c r="O2381">
        <v>6</v>
      </c>
      <c r="P2381">
        <v>45448650</v>
      </c>
      <c r="Q2381">
        <v>5.9257950721396328E-2</v>
      </c>
    </row>
    <row r="2382" spans="1:17" x14ac:dyDescent="0.25">
      <c r="A2382" t="str">
        <f t="shared" ca="1" si="37"/>
        <v>ANTIOQUIA;LA ESTRELLA;AGRICULTURA, GANADERÍA, CAZA, SILVICULTURA Y PESCA</v>
      </c>
      <c r="B2382" t="str">
        <f ca="1">+IFERROR(_xlfn.XLOOKUP(C2382,DIVIPOLA!G:G,DIVIPOLA!F:F),C2382)</f>
        <v>ANTIOQUIA</v>
      </c>
      <c r="C2382" t="s">
        <v>17</v>
      </c>
      <c r="D2382" t="s">
        <v>77</v>
      </c>
      <c r="E2382" t="s">
        <v>347</v>
      </c>
      <c r="F2382">
        <v>2</v>
      </c>
      <c r="G2382">
        <v>0.105318588730911</v>
      </c>
      <c r="H2382">
        <v>0</v>
      </c>
      <c r="I2382">
        <v>0</v>
      </c>
      <c r="J2382">
        <v>24</v>
      </c>
      <c r="K2382">
        <v>20</v>
      </c>
      <c r="L2382">
        <v>8</v>
      </c>
      <c r="M2382">
        <v>9</v>
      </c>
      <c r="N2382">
        <v>41</v>
      </c>
      <c r="O2382">
        <v>9</v>
      </c>
      <c r="P2382">
        <v>38103975</v>
      </c>
      <c r="Q2382">
        <v>4.9681640111187413E-2</v>
      </c>
    </row>
    <row r="2383" spans="1:17" x14ac:dyDescent="0.25">
      <c r="A2383" t="str">
        <f t="shared" ca="1" si="37"/>
        <v>ANTIOQUIA;LA UNIÓN;AGRICULTURA, GANADERÍA, CAZA, SILVICULTURA Y PESCA</v>
      </c>
      <c r="B2383" t="str">
        <f ca="1">+IFERROR(_xlfn.XLOOKUP(C2383,DIVIPOLA!G:G,DIVIPOLA!F:F),C2383)</f>
        <v>ANTIOQUIA</v>
      </c>
      <c r="C2383" t="s">
        <v>17</v>
      </c>
      <c r="D2383" t="s">
        <v>79</v>
      </c>
      <c r="E2383" t="s">
        <v>347</v>
      </c>
      <c r="F2383">
        <v>3</v>
      </c>
      <c r="G2383">
        <v>0.15797788309636651</v>
      </c>
      <c r="H2383">
        <v>0</v>
      </c>
      <c r="I2383">
        <v>0</v>
      </c>
      <c r="J2383">
        <v>32</v>
      </c>
      <c r="K2383">
        <v>32</v>
      </c>
      <c r="L2383">
        <v>0</v>
      </c>
      <c r="M2383">
        <v>11</v>
      </c>
      <c r="N2383">
        <v>18</v>
      </c>
      <c r="O2383">
        <v>10</v>
      </c>
      <c r="P2383">
        <v>40602250</v>
      </c>
      <c r="Q2383">
        <v>5.2939001041346967E-2</v>
      </c>
    </row>
    <row r="2384" spans="1:17" x14ac:dyDescent="0.25">
      <c r="A2384" t="str">
        <f t="shared" ca="1" si="37"/>
        <v>ANTIOQUIA;MARINILLA;AGRICULTURA, GANADERÍA, CAZA, SILVICULTURA Y PESCA</v>
      </c>
      <c r="B2384" t="str">
        <f ca="1">+IFERROR(_xlfn.XLOOKUP(C2384,DIVIPOLA!G:G,DIVIPOLA!F:F),C2384)</f>
        <v>ANTIOQUIA</v>
      </c>
      <c r="C2384" t="s">
        <v>17</v>
      </c>
      <c r="D2384" t="s">
        <v>80</v>
      </c>
      <c r="E2384" t="s">
        <v>347</v>
      </c>
      <c r="F2384">
        <v>1</v>
      </c>
      <c r="G2384">
        <v>5.2659294365455502E-2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1</v>
      </c>
      <c r="O2384">
        <v>1</v>
      </c>
      <c r="P2384">
        <v>520000</v>
      </c>
      <c r="Q2384">
        <v>6.7799889270915841E-4</v>
      </c>
    </row>
    <row r="2385" spans="1:17" x14ac:dyDescent="0.25">
      <c r="A2385" t="str">
        <f t="shared" ca="1" si="37"/>
        <v>ANTIOQUIA;MEDELLÍN;AGRICULTURA, GANADERÍA, CAZA, SILVICULTURA Y PESCA</v>
      </c>
      <c r="B2385" t="str">
        <f ca="1">+IFERROR(_xlfn.XLOOKUP(C2385,DIVIPOLA!G:G,DIVIPOLA!F:F),C2385)</f>
        <v>ANTIOQUIA</v>
      </c>
      <c r="C2385" t="s">
        <v>17</v>
      </c>
      <c r="D2385" t="s">
        <v>81</v>
      </c>
      <c r="E2385" t="s">
        <v>347</v>
      </c>
      <c r="F2385">
        <v>37</v>
      </c>
      <c r="G2385">
        <v>1.948393891521853</v>
      </c>
      <c r="H2385">
        <v>0</v>
      </c>
      <c r="I2385">
        <v>0</v>
      </c>
      <c r="J2385">
        <v>1890</v>
      </c>
      <c r="K2385">
        <v>1001</v>
      </c>
      <c r="L2385">
        <v>215</v>
      </c>
      <c r="M2385">
        <v>100</v>
      </c>
      <c r="N2385">
        <v>470</v>
      </c>
      <c r="O2385">
        <v>182</v>
      </c>
      <c r="P2385">
        <v>1526871450</v>
      </c>
      <c r="Q2385">
        <v>1.990802216171591</v>
      </c>
    </row>
    <row r="2386" spans="1:17" x14ac:dyDescent="0.25">
      <c r="A2386" t="str">
        <f t="shared" ca="1" si="37"/>
        <v>ANTIOQUIA;RETIRO;AGRICULTURA, GANADERÍA, CAZA, SILVICULTURA Y PESCA</v>
      </c>
      <c r="B2386" t="str">
        <f ca="1">+IFERROR(_xlfn.XLOOKUP(C2386,DIVIPOLA!G:G,DIVIPOLA!F:F),C2386)</f>
        <v>ANTIOQUIA</v>
      </c>
      <c r="C2386" t="s">
        <v>17</v>
      </c>
      <c r="D2386" t="s">
        <v>86</v>
      </c>
      <c r="E2386" t="s">
        <v>347</v>
      </c>
      <c r="F2386">
        <v>1</v>
      </c>
      <c r="G2386">
        <v>5.2659294365455502E-2</v>
      </c>
      <c r="H2386">
        <v>0</v>
      </c>
      <c r="I2386">
        <v>0</v>
      </c>
      <c r="J2386">
        <v>52</v>
      </c>
      <c r="K2386">
        <v>19</v>
      </c>
      <c r="L2386">
        <v>2</v>
      </c>
      <c r="M2386">
        <v>0</v>
      </c>
      <c r="N2386">
        <v>46</v>
      </c>
      <c r="O2386">
        <v>4</v>
      </c>
      <c r="P2386">
        <v>40950000</v>
      </c>
      <c r="Q2386">
        <v>5.3392412800846223E-2</v>
      </c>
    </row>
    <row r="2387" spans="1:17" x14ac:dyDescent="0.25">
      <c r="A2387" t="str">
        <f t="shared" ca="1" si="37"/>
        <v>ANTIOQUIA;RIONEGRO;AGRICULTURA, GANADERÍA, CAZA, SILVICULTURA Y PESCA</v>
      </c>
      <c r="B2387" t="str">
        <f ca="1">+IFERROR(_xlfn.XLOOKUP(C2387,DIVIPOLA!G:G,DIVIPOLA!F:F),C2387)</f>
        <v>ANTIOQUIA</v>
      </c>
      <c r="C2387" t="s">
        <v>17</v>
      </c>
      <c r="D2387" t="s">
        <v>87</v>
      </c>
      <c r="E2387" t="s">
        <v>347</v>
      </c>
      <c r="F2387">
        <v>2</v>
      </c>
      <c r="G2387">
        <v>0.105318588730911</v>
      </c>
      <c r="H2387">
        <v>0</v>
      </c>
      <c r="I2387">
        <v>0</v>
      </c>
      <c r="J2387">
        <v>11</v>
      </c>
      <c r="K2387">
        <v>2</v>
      </c>
      <c r="L2387">
        <v>2</v>
      </c>
      <c r="M2387">
        <v>2</v>
      </c>
      <c r="N2387">
        <v>2</v>
      </c>
      <c r="O2387">
        <v>3</v>
      </c>
      <c r="P2387">
        <v>8217300</v>
      </c>
      <c r="Q2387">
        <v>1.0714077502036481E-2</v>
      </c>
    </row>
    <row r="2388" spans="1:17" x14ac:dyDescent="0.25">
      <c r="A2388" t="str">
        <f t="shared" ca="1" si="37"/>
        <v>ANTIOQUIA;SABANETA;AGRICULTURA, GANADERÍA, CAZA, SILVICULTURA Y PESCA</v>
      </c>
      <c r="B2388" t="str">
        <f ca="1">+IFERROR(_xlfn.XLOOKUP(C2388,DIVIPOLA!G:G,DIVIPOLA!F:F),C2388)</f>
        <v>ANTIOQUIA</v>
      </c>
      <c r="C2388" t="s">
        <v>17</v>
      </c>
      <c r="D2388" t="s">
        <v>88</v>
      </c>
      <c r="E2388" t="s">
        <v>347</v>
      </c>
      <c r="F2388">
        <v>1</v>
      </c>
      <c r="G2388">
        <v>5.2659294365455502E-2</v>
      </c>
      <c r="H2388">
        <v>0</v>
      </c>
      <c r="I2388">
        <v>0</v>
      </c>
      <c r="J2388">
        <v>7</v>
      </c>
      <c r="K2388">
        <v>3</v>
      </c>
      <c r="L2388">
        <v>0</v>
      </c>
      <c r="M2388">
        <v>0</v>
      </c>
      <c r="N2388">
        <v>0</v>
      </c>
      <c r="O2388">
        <v>0</v>
      </c>
      <c r="P2388">
        <v>4290000</v>
      </c>
      <c r="Q2388">
        <v>5.5934908648505571E-3</v>
      </c>
    </row>
    <row r="2389" spans="1:17" x14ac:dyDescent="0.25">
      <c r="A2389" t="str">
        <f t="shared" ca="1" si="37"/>
        <v>ANTIOQUIA;SALGAR;AGRICULTURA, GANADERÍA, CAZA, SILVICULTURA Y PESCA</v>
      </c>
      <c r="B2389" t="str">
        <f ca="1">+IFERROR(_xlfn.XLOOKUP(C2389,DIVIPOLA!G:G,DIVIPOLA!F:F),C2389)</f>
        <v>ANTIOQUIA</v>
      </c>
      <c r="C2389" t="s">
        <v>17</v>
      </c>
      <c r="D2389" t="s">
        <v>89</v>
      </c>
      <c r="E2389" t="s">
        <v>347</v>
      </c>
      <c r="F2389">
        <v>1</v>
      </c>
      <c r="G2389">
        <v>5.2659294365455502E-2</v>
      </c>
      <c r="H2389">
        <v>0</v>
      </c>
      <c r="I2389">
        <v>0</v>
      </c>
      <c r="J2389">
        <v>192</v>
      </c>
      <c r="K2389">
        <v>191</v>
      </c>
      <c r="L2389">
        <v>45</v>
      </c>
      <c r="M2389">
        <v>96</v>
      </c>
      <c r="N2389">
        <v>278</v>
      </c>
      <c r="O2389">
        <v>246</v>
      </c>
      <c r="P2389">
        <v>372604050</v>
      </c>
      <c r="Q2389">
        <v>0.48581756407489979</v>
      </c>
    </row>
    <row r="2390" spans="1:17" x14ac:dyDescent="0.25">
      <c r="A2390" t="str">
        <f t="shared" ca="1" si="37"/>
        <v>ANTIOQUIA;SAN PEDRO DE LOS MILAGROS;AGRICULTURA, GANADERÍA, CAZA, SILVICULTURA Y PESCA</v>
      </c>
      <c r="B2390" t="str">
        <f ca="1">+IFERROR(_xlfn.XLOOKUP(C2390,DIVIPOLA!G:G,DIVIPOLA!F:F),C2390)</f>
        <v>ANTIOQUIA</v>
      </c>
      <c r="C2390" t="s">
        <v>17</v>
      </c>
      <c r="D2390" t="s">
        <v>94</v>
      </c>
      <c r="E2390" t="s">
        <v>347</v>
      </c>
      <c r="F2390">
        <v>3</v>
      </c>
      <c r="G2390">
        <v>0.15797788309636651</v>
      </c>
      <c r="H2390">
        <v>0</v>
      </c>
      <c r="I2390">
        <v>0</v>
      </c>
      <c r="J2390">
        <v>25</v>
      </c>
      <c r="K2390">
        <v>8</v>
      </c>
      <c r="L2390">
        <v>21</v>
      </c>
      <c r="M2390">
        <v>6</v>
      </c>
      <c r="N2390">
        <v>56</v>
      </c>
      <c r="O2390">
        <v>0</v>
      </c>
      <c r="P2390">
        <v>33216625</v>
      </c>
      <c r="Q2390">
        <v>4.330929801833721E-2</v>
      </c>
    </row>
    <row r="2391" spans="1:17" x14ac:dyDescent="0.25">
      <c r="A2391" t="str">
        <f t="shared" ca="1" si="37"/>
        <v>ANTIOQUIA;SAN ROQUE;AGRICULTURA, GANADERÍA, CAZA, SILVICULTURA Y PESCA</v>
      </c>
      <c r="B2391" t="str">
        <f ca="1">+IFERROR(_xlfn.XLOOKUP(C2391,DIVIPOLA!G:G,DIVIPOLA!F:F),C2391)</f>
        <v>ANTIOQUIA</v>
      </c>
      <c r="C2391" t="s">
        <v>17</v>
      </c>
      <c r="D2391" t="s">
        <v>95</v>
      </c>
      <c r="E2391" t="s">
        <v>347</v>
      </c>
      <c r="F2391">
        <v>1</v>
      </c>
      <c r="G2391">
        <v>5.2659294365455502E-2</v>
      </c>
      <c r="H2391">
        <v>0</v>
      </c>
      <c r="I2391">
        <v>0</v>
      </c>
      <c r="J2391">
        <v>3</v>
      </c>
      <c r="K2391">
        <v>0</v>
      </c>
      <c r="L2391">
        <v>5</v>
      </c>
      <c r="M2391">
        <v>0</v>
      </c>
      <c r="N2391">
        <v>10</v>
      </c>
      <c r="O2391">
        <v>0</v>
      </c>
      <c r="P2391">
        <v>4481750</v>
      </c>
      <c r="Q2391">
        <v>5.8435029565370592E-3</v>
      </c>
    </row>
    <row r="2392" spans="1:17" x14ac:dyDescent="0.25">
      <c r="A2392" t="str">
        <f t="shared" ca="1" si="37"/>
        <v>ANTIOQUIA;SANTA ROSA DE OSOS;AGRICULTURA, GANADERÍA, CAZA, SILVICULTURA Y PESCA</v>
      </c>
      <c r="B2392" t="str">
        <f ca="1">+IFERROR(_xlfn.XLOOKUP(C2392,DIVIPOLA!G:G,DIVIPOLA!F:F),C2392)</f>
        <v>ANTIOQUIA</v>
      </c>
      <c r="C2392" t="s">
        <v>17</v>
      </c>
      <c r="D2392" t="s">
        <v>98</v>
      </c>
      <c r="E2392" t="s">
        <v>347</v>
      </c>
      <c r="F2392">
        <v>3</v>
      </c>
      <c r="G2392">
        <v>0.15797788309636651</v>
      </c>
      <c r="H2392">
        <v>0</v>
      </c>
      <c r="I2392">
        <v>0</v>
      </c>
      <c r="J2392">
        <v>9</v>
      </c>
      <c r="K2392">
        <v>8</v>
      </c>
      <c r="L2392">
        <v>12</v>
      </c>
      <c r="M2392">
        <v>15</v>
      </c>
      <c r="N2392">
        <v>10</v>
      </c>
      <c r="O2392">
        <v>1</v>
      </c>
      <c r="P2392">
        <v>19384300</v>
      </c>
      <c r="Q2392">
        <v>2.5274103722965659E-2</v>
      </c>
    </row>
    <row r="2393" spans="1:17" x14ac:dyDescent="0.25">
      <c r="A2393" t="str">
        <f t="shared" ca="1" si="37"/>
        <v>ANTIOQUIA;SONSÓN;AGRICULTURA, GANADERÍA, CAZA, SILVICULTURA Y PESCA</v>
      </c>
      <c r="B2393" t="str">
        <f ca="1">+IFERROR(_xlfn.XLOOKUP(C2393,DIVIPOLA!G:G,DIVIPOLA!F:F),C2393)</f>
        <v>ANTIOQUIA</v>
      </c>
      <c r="C2393" t="s">
        <v>17</v>
      </c>
      <c r="D2393" t="s">
        <v>99</v>
      </c>
      <c r="E2393" t="s">
        <v>347</v>
      </c>
      <c r="F2393">
        <v>1</v>
      </c>
      <c r="G2393">
        <v>5.2659294365455502E-2</v>
      </c>
      <c r="H2393">
        <v>0</v>
      </c>
      <c r="I2393">
        <v>0</v>
      </c>
      <c r="J2393">
        <v>6</v>
      </c>
      <c r="K2393">
        <v>0</v>
      </c>
      <c r="L2393">
        <v>6</v>
      </c>
      <c r="M2393">
        <v>2</v>
      </c>
      <c r="N2393">
        <v>18</v>
      </c>
      <c r="O2393">
        <v>2</v>
      </c>
      <c r="P2393">
        <v>8840000</v>
      </c>
      <c r="Q2393">
        <v>1.152598117605569E-2</v>
      </c>
    </row>
    <row r="2394" spans="1:17" x14ac:dyDescent="0.25">
      <c r="A2394" t="str">
        <f t="shared" ca="1" si="37"/>
        <v>ANTIOQUIA;URRAO;AGRICULTURA, GANADERÍA, CAZA, SILVICULTURA Y PESCA</v>
      </c>
      <c r="B2394" t="str">
        <f ca="1">+IFERROR(_xlfn.XLOOKUP(C2394,DIVIPOLA!G:G,DIVIPOLA!F:F),C2394)</f>
        <v>ANTIOQUIA</v>
      </c>
      <c r="C2394" t="s">
        <v>17</v>
      </c>
      <c r="D2394" t="s">
        <v>101</v>
      </c>
      <c r="E2394" t="s">
        <v>347</v>
      </c>
      <c r="F2394">
        <v>1</v>
      </c>
      <c r="G2394">
        <v>5.2659294365455502E-2</v>
      </c>
      <c r="H2394">
        <v>0</v>
      </c>
      <c r="I2394">
        <v>0</v>
      </c>
      <c r="J2394">
        <v>5</v>
      </c>
      <c r="K2394">
        <v>1</v>
      </c>
      <c r="L2394">
        <v>18</v>
      </c>
      <c r="M2394">
        <v>9</v>
      </c>
      <c r="N2394">
        <v>3</v>
      </c>
      <c r="O2394">
        <v>9</v>
      </c>
      <c r="P2394">
        <v>14626950</v>
      </c>
      <c r="Q2394">
        <v>1.9071261353292741E-2</v>
      </c>
    </row>
    <row r="2395" spans="1:17" x14ac:dyDescent="0.25">
      <c r="A2395" t="str">
        <f t="shared" ca="1" si="37"/>
        <v>ATLÁNTICO;BARANOA;AGRICULTURA, GANADERÍA, CAZA, SILVICULTURA Y PESCA</v>
      </c>
      <c r="B2395" t="str">
        <f ca="1">+IFERROR(_xlfn.XLOOKUP(C2395,DIVIPOLA!G:G,DIVIPOLA!F:F),C2395)</f>
        <v>ATLÁNTICO</v>
      </c>
      <c r="C2395" t="s">
        <v>19</v>
      </c>
      <c r="D2395" t="s">
        <v>107</v>
      </c>
      <c r="E2395" t="s">
        <v>347</v>
      </c>
      <c r="F2395">
        <v>1</v>
      </c>
      <c r="G2395">
        <v>0.34843205574912889</v>
      </c>
      <c r="H2395">
        <v>0</v>
      </c>
      <c r="I2395">
        <v>0</v>
      </c>
      <c r="J2395">
        <v>2</v>
      </c>
      <c r="K2395">
        <v>15</v>
      </c>
      <c r="L2395">
        <v>4</v>
      </c>
      <c r="M2395">
        <v>8</v>
      </c>
      <c r="N2395">
        <v>15</v>
      </c>
      <c r="O2395">
        <v>23</v>
      </c>
      <c r="P2395">
        <v>23140000</v>
      </c>
      <c r="Q2395">
        <v>0.1291260815714847</v>
      </c>
    </row>
    <row r="2396" spans="1:17" x14ac:dyDescent="0.25">
      <c r="A2396" t="str">
        <f t="shared" ca="1" si="37"/>
        <v>ATLÁNTICO;BARRANQUILLA;AGRICULTURA, GANADERÍA, CAZA, SILVICULTURA Y PESCA</v>
      </c>
      <c r="B2396" t="str">
        <f ca="1">+IFERROR(_xlfn.XLOOKUP(C2396,DIVIPOLA!G:G,DIVIPOLA!F:F),C2396)</f>
        <v>ATLÁNTICO</v>
      </c>
      <c r="C2396" t="s">
        <v>19</v>
      </c>
      <c r="D2396" t="s">
        <v>108</v>
      </c>
      <c r="E2396" t="s">
        <v>347</v>
      </c>
      <c r="F2396">
        <v>2</v>
      </c>
      <c r="G2396">
        <v>0.69686411149825789</v>
      </c>
      <c r="H2396">
        <v>0</v>
      </c>
      <c r="I2396">
        <v>0</v>
      </c>
      <c r="J2396">
        <v>6</v>
      </c>
      <c r="K2396">
        <v>0</v>
      </c>
      <c r="L2396">
        <v>1</v>
      </c>
      <c r="M2396">
        <v>3</v>
      </c>
      <c r="N2396">
        <v>10</v>
      </c>
      <c r="O2396">
        <v>6</v>
      </c>
      <c r="P2396">
        <v>7670000</v>
      </c>
      <c r="Q2396">
        <v>4.2800218048975269E-2</v>
      </c>
    </row>
    <row r="2397" spans="1:17" x14ac:dyDescent="0.25">
      <c r="A2397" t="str">
        <f t="shared" ca="1" si="37"/>
        <v>BOGOTÁ;BOGOTÁ, D.C.;AGRICULTURA, GANADERÍA, CAZA, SILVICULTURA Y PESCA</v>
      </c>
      <c r="B2397" t="str">
        <f ca="1">+IFERROR(_xlfn.XLOOKUP(C2397,DIVIPOLA!G:G,DIVIPOLA!F:F),C2397)</f>
        <v>BOGOTÁ</v>
      </c>
      <c r="C2397" t="s">
        <v>1146</v>
      </c>
      <c r="D2397" t="s">
        <v>20</v>
      </c>
      <c r="E2397" t="s">
        <v>347</v>
      </c>
      <c r="F2397">
        <v>74</v>
      </c>
      <c r="G2397">
        <v>2.69974461875228</v>
      </c>
      <c r="H2397">
        <v>20</v>
      </c>
      <c r="I2397">
        <v>9</v>
      </c>
      <c r="J2397">
        <v>23792</v>
      </c>
      <c r="K2397">
        <v>3872</v>
      </c>
      <c r="L2397">
        <v>5055</v>
      </c>
      <c r="M2397">
        <v>746</v>
      </c>
      <c r="N2397">
        <v>2920</v>
      </c>
      <c r="O2397">
        <v>557</v>
      </c>
      <c r="P2397">
        <v>13838652425</v>
      </c>
      <c r="Q2397">
        <v>6.6409671451158374</v>
      </c>
    </row>
    <row r="2398" spans="1:17" x14ac:dyDescent="0.25">
      <c r="A2398" t="str">
        <f t="shared" ca="1" si="37"/>
        <v>BOLÍVAR;CARTAGENA DE INDIAS;AGRICULTURA, GANADERÍA, CAZA, SILVICULTURA Y PESCA</v>
      </c>
      <c r="B2398" t="str">
        <f ca="1">+IFERROR(_xlfn.XLOOKUP(C2398,DIVIPOLA!G:G,DIVIPOLA!F:F),C2398)</f>
        <v>BOLÍVAR</v>
      </c>
      <c r="C2398" t="s">
        <v>21</v>
      </c>
      <c r="D2398" t="s">
        <v>114</v>
      </c>
      <c r="E2398" t="s">
        <v>347</v>
      </c>
      <c r="F2398">
        <v>2</v>
      </c>
      <c r="G2398">
        <v>1.1235955056179781</v>
      </c>
      <c r="H2398">
        <v>0</v>
      </c>
      <c r="I2398">
        <v>0</v>
      </c>
      <c r="J2398">
        <v>25</v>
      </c>
      <c r="K2398">
        <v>49</v>
      </c>
      <c r="L2398">
        <v>133</v>
      </c>
      <c r="M2398">
        <v>3</v>
      </c>
      <c r="N2398">
        <v>43</v>
      </c>
      <c r="O2398">
        <v>35</v>
      </c>
      <c r="P2398">
        <v>90740000</v>
      </c>
      <c r="Q2398">
        <v>1.4113336460980801</v>
      </c>
    </row>
    <row r="2399" spans="1:17" x14ac:dyDescent="0.25">
      <c r="A2399" t="str">
        <f t="shared" ca="1" si="37"/>
        <v>BOYACÁ;CHIQUINQUIRÁ;AGRICULTURA, GANADERÍA, CAZA, SILVICULTURA Y PESCA</v>
      </c>
      <c r="B2399" t="str">
        <f ca="1">+IFERROR(_xlfn.XLOOKUP(C2399,DIVIPOLA!G:G,DIVIPOLA!F:F),C2399)</f>
        <v>BOYACÁ</v>
      </c>
      <c r="C2399" t="s">
        <v>22</v>
      </c>
      <c r="D2399" t="s">
        <v>123</v>
      </c>
      <c r="E2399" t="s">
        <v>347</v>
      </c>
      <c r="F2399">
        <v>1</v>
      </c>
      <c r="G2399">
        <v>0.91743119266055051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2</v>
      </c>
      <c r="O2399">
        <v>0</v>
      </c>
      <c r="P2399">
        <v>427050</v>
      </c>
      <c r="Q2399">
        <v>2.07264674149647E-2</v>
      </c>
    </row>
    <row r="2400" spans="1:17" x14ac:dyDescent="0.25">
      <c r="A2400" t="str">
        <f t="shared" ca="1" si="37"/>
        <v>BOYACÁ;CÓMBITA;AGRICULTURA, GANADERÍA, CAZA, SILVICULTURA Y PESCA</v>
      </c>
      <c r="B2400" t="str">
        <f ca="1">+IFERROR(_xlfn.XLOOKUP(C2400,DIVIPOLA!G:G,DIVIPOLA!F:F),C2400)</f>
        <v>BOYACÁ</v>
      </c>
      <c r="C2400" t="s">
        <v>22</v>
      </c>
      <c r="D2400" t="s">
        <v>125</v>
      </c>
      <c r="E2400" t="s">
        <v>347</v>
      </c>
      <c r="F2400">
        <v>1</v>
      </c>
      <c r="G2400">
        <v>0.91743119266055051</v>
      </c>
      <c r="H2400">
        <v>0</v>
      </c>
      <c r="I2400">
        <v>0</v>
      </c>
      <c r="J2400">
        <v>1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390000</v>
      </c>
      <c r="Q2400">
        <v>1.892828074426E-2</v>
      </c>
    </row>
    <row r="2401" spans="1:17" x14ac:dyDescent="0.25">
      <c r="A2401" t="str">
        <f t="shared" ca="1" si="37"/>
        <v>BOYACÁ;DUITAMA;AGRICULTURA, GANADERÍA, CAZA, SILVICULTURA Y PESCA</v>
      </c>
      <c r="B2401" t="str">
        <f ca="1">+IFERROR(_xlfn.XLOOKUP(C2401,DIVIPOLA!G:G,DIVIPOLA!F:F),C2401)</f>
        <v>BOYACÁ</v>
      </c>
      <c r="C2401" t="s">
        <v>22</v>
      </c>
      <c r="D2401" t="s">
        <v>126</v>
      </c>
      <c r="E2401" t="s">
        <v>347</v>
      </c>
      <c r="F2401">
        <v>1</v>
      </c>
      <c r="G2401">
        <v>0.91743119266055051</v>
      </c>
      <c r="H2401">
        <v>9</v>
      </c>
      <c r="I2401">
        <v>7</v>
      </c>
      <c r="J2401">
        <v>300</v>
      </c>
      <c r="K2401">
        <v>311</v>
      </c>
      <c r="L2401">
        <v>0</v>
      </c>
      <c r="M2401">
        <v>0</v>
      </c>
      <c r="N2401">
        <v>0</v>
      </c>
      <c r="O2401">
        <v>0</v>
      </c>
      <c r="P2401">
        <v>294159450</v>
      </c>
      <c r="Q2401">
        <v>14.276750392761819</v>
      </c>
    </row>
    <row r="2402" spans="1:17" x14ac:dyDescent="0.25">
      <c r="A2402" t="str">
        <f t="shared" ca="1" si="37"/>
        <v>CALDAS;MANIZALES;AGRICULTURA, GANADERÍA, CAZA, SILVICULTURA Y PESCA</v>
      </c>
      <c r="B2402" t="str">
        <f ca="1">+IFERROR(_xlfn.XLOOKUP(C2402,DIVIPOLA!G:G,DIVIPOLA!F:F),C2402)</f>
        <v>CALDAS</v>
      </c>
      <c r="C2402" t="s">
        <v>23</v>
      </c>
      <c r="D2402" t="s">
        <v>145</v>
      </c>
      <c r="E2402" t="s">
        <v>347</v>
      </c>
      <c r="F2402">
        <v>4</v>
      </c>
      <c r="G2402">
        <v>2.5157232704402519</v>
      </c>
      <c r="H2402">
        <v>0</v>
      </c>
      <c r="I2402">
        <v>0</v>
      </c>
      <c r="J2402">
        <v>12</v>
      </c>
      <c r="K2402">
        <v>14</v>
      </c>
      <c r="L2402">
        <v>0</v>
      </c>
      <c r="M2402">
        <v>5</v>
      </c>
      <c r="N2402">
        <v>16</v>
      </c>
      <c r="O2402">
        <v>17</v>
      </c>
      <c r="P2402">
        <v>22869925</v>
      </c>
      <c r="Q2402">
        <v>0.70077596331176062</v>
      </c>
    </row>
    <row r="2403" spans="1:17" x14ac:dyDescent="0.25">
      <c r="A2403" t="str">
        <f t="shared" ca="1" si="37"/>
        <v>CALDAS;PENSILVANIA;AGRICULTURA, GANADERÍA, CAZA, SILVICULTURA Y PESCA</v>
      </c>
      <c r="B2403" t="str">
        <f ca="1">+IFERROR(_xlfn.XLOOKUP(C2403,DIVIPOLA!G:G,DIVIPOLA!F:F),C2403)</f>
        <v>CALDAS</v>
      </c>
      <c r="C2403" t="s">
        <v>23</v>
      </c>
      <c r="D2403" t="s">
        <v>148</v>
      </c>
      <c r="E2403" t="s">
        <v>347</v>
      </c>
      <c r="F2403">
        <v>1</v>
      </c>
      <c r="G2403">
        <v>0.62893081761006298</v>
      </c>
      <c r="H2403">
        <v>0</v>
      </c>
      <c r="I2403">
        <v>0</v>
      </c>
      <c r="J2403">
        <v>38</v>
      </c>
      <c r="K2403">
        <v>27</v>
      </c>
      <c r="L2403">
        <v>0</v>
      </c>
      <c r="M2403">
        <v>0</v>
      </c>
      <c r="N2403">
        <v>9</v>
      </c>
      <c r="O2403">
        <v>3</v>
      </c>
      <c r="P2403">
        <v>31590000</v>
      </c>
      <c r="Q2403">
        <v>0.9679748700976728</v>
      </c>
    </row>
    <row r="2404" spans="1:17" x14ac:dyDescent="0.25">
      <c r="A2404" t="str">
        <f t="shared" ca="1" si="37"/>
        <v>CALDAS;RIOSUCIO;AGRICULTURA, GANADERÍA, CAZA, SILVICULTURA Y PESCA</v>
      </c>
      <c r="B2404" t="str">
        <f ca="1">+IFERROR(_xlfn.XLOOKUP(C2404,DIVIPOLA!G:G,DIVIPOLA!F:F),C2404)</f>
        <v>CALDAS</v>
      </c>
      <c r="C2404" t="s">
        <v>23</v>
      </c>
      <c r="D2404" t="s">
        <v>149</v>
      </c>
      <c r="E2404" t="s">
        <v>347</v>
      </c>
      <c r="F2404">
        <v>1</v>
      </c>
      <c r="G2404">
        <v>0.62893081761006298</v>
      </c>
      <c r="H2404">
        <v>0</v>
      </c>
      <c r="I2404">
        <v>0</v>
      </c>
      <c r="J2404">
        <v>40</v>
      </c>
      <c r="K2404">
        <v>27</v>
      </c>
      <c r="L2404">
        <v>13</v>
      </c>
      <c r="M2404">
        <v>18</v>
      </c>
      <c r="N2404">
        <v>105</v>
      </c>
      <c r="O2404">
        <v>18</v>
      </c>
      <c r="P2404">
        <v>66365000</v>
      </c>
      <c r="Q2404">
        <v>2.0335439143409961</v>
      </c>
    </row>
    <row r="2405" spans="1:17" x14ac:dyDescent="0.25">
      <c r="A2405" t="str">
        <f t="shared" ca="1" si="37"/>
        <v>CAQUETÁ;FLORENCIA;AGRICULTURA, GANADERÍA, CAZA, SILVICULTURA Y PESCA</v>
      </c>
      <c r="B2405" t="str">
        <f ca="1">+IFERROR(_xlfn.XLOOKUP(C2405,DIVIPOLA!G:G,DIVIPOLA!F:F),C2405)</f>
        <v>CAQUETÁ</v>
      </c>
      <c r="C2405" t="s">
        <v>24</v>
      </c>
      <c r="D2405" t="s">
        <v>153</v>
      </c>
      <c r="E2405" t="s">
        <v>347</v>
      </c>
      <c r="F2405">
        <v>1</v>
      </c>
      <c r="G2405">
        <v>3.8461538461538458</v>
      </c>
      <c r="H2405">
        <v>0</v>
      </c>
      <c r="I2405">
        <v>0</v>
      </c>
      <c r="J2405">
        <v>0</v>
      </c>
      <c r="K2405">
        <v>1</v>
      </c>
      <c r="L2405">
        <v>0</v>
      </c>
      <c r="M2405">
        <v>0</v>
      </c>
      <c r="N2405">
        <v>0</v>
      </c>
      <c r="O2405">
        <v>0</v>
      </c>
      <c r="P2405">
        <v>520000</v>
      </c>
      <c r="Q2405">
        <v>0.1823228847126819</v>
      </c>
    </row>
    <row r="2406" spans="1:17" x14ac:dyDescent="0.25">
      <c r="A2406" t="str">
        <f t="shared" ca="1" si="37"/>
        <v>CASANARE;MANÍ;AGRICULTURA, GANADERÍA, CAZA, SILVICULTURA Y PESCA</v>
      </c>
      <c r="B2406" t="str">
        <f ca="1">+IFERROR(_xlfn.XLOOKUP(C2406,DIVIPOLA!G:G,DIVIPOLA!F:F),C2406)</f>
        <v>CASANARE</v>
      </c>
      <c r="C2406" t="s">
        <v>25</v>
      </c>
      <c r="D2406" t="s">
        <v>156</v>
      </c>
      <c r="E2406" t="s">
        <v>347</v>
      </c>
      <c r="F2406">
        <v>1</v>
      </c>
      <c r="G2406">
        <v>2.2727272727272729</v>
      </c>
      <c r="H2406">
        <v>0</v>
      </c>
      <c r="I2406">
        <v>0</v>
      </c>
      <c r="J2406">
        <v>11</v>
      </c>
      <c r="K2406">
        <v>0</v>
      </c>
      <c r="L2406">
        <v>2</v>
      </c>
      <c r="M2406">
        <v>0</v>
      </c>
      <c r="N2406">
        <v>4</v>
      </c>
      <c r="O2406">
        <v>1</v>
      </c>
      <c r="P2406">
        <v>5915000</v>
      </c>
      <c r="Q2406">
        <v>1.799880930953798</v>
      </c>
    </row>
    <row r="2407" spans="1:17" x14ac:dyDescent="0.25">
      <c r="A2407" t="str">
        <f t="shared" ca="1" si="37"/>
        <v>CASANARE;YOPAL;AGRICULTURA, GANADERÍA, CAZA, SILVICULTURA Y PESCA</v>
      </c>
      <c r="B2407" t="str">
        <f ca="1">+IFERROR(_xlfn.XLOOKUP(C2407,DIVIPOLA!G:G,DIVIPOLA!F:F),C2407)</f>
        <v>CASANARE</v>
      </c>
      <c r="C2407" t="s">
        <v>25</v>
      </c>
      <c r="D2407" t="s">
        <v>160</v>
      </c>
      <c r="E2407" t="s">
        <v>347</v>
      </c>
      <c r="F2407">
        <v>1</v>
      </c>
      <c r="G2407">
        <v>2.2727272727272729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1</v>
      </c>
      <c r="N2407">
        <v>4</v>
      </c>
      <c r="O2407">
        <v>0</v>
      </c>
      <c r="P2407">
        <v>1225575</v>
      </c>
      <c r="Q2407">
        <v>0.37293137311136121</v>
      </c>
    </row>
    <row r="2408" spans="1:17" x14ac:dyDescent="0.25">
      <c r="A2408" t="str">
        <f t="shared" ca="1" si="37"/>
        <v>CAUCA;POPAYÁN;AGRICULTURA, GANADERÍA, CAZA, SILVICULTURA Y PESCA</v>
      </c>
      <c r="B2408" t="str">
        <f ca="1">+IFERROR(_xlfn.XLOOKUP(C2408,DIVIPOLA!G:G,DIVIPOLA!F:F),C2408)</f>
        <v>CAUCA</v>
      </c>
      <c r="C2408" t="s">
        <v>26</v>
      </c>
      <c r="D2408" t="s">
        <v>163</v>
      </c>
      <c r="E2408" t="s">
        <v>347</v>
      </c>
      <c r="F2408">
        <v>2</v>
      </c>
      <c r="G2408">
        <v>4.3478260869565224</v>
      </c>
      <c r="H2408">
        <v>0</v>
      </c>
      <c r="I2408">
        <v>0</v>
      </c>
      <c r="J2408">
        <v>2</v>
      </c>
      <c r="K2408">
        <v>2</v>
      </c>
      <c r="L2408">
        <v>1</v>
      </c>
      <c r="M2408">
        <v>0</v>
      </c>
      <c r="N2408">
        <v>3</v>
      </c>
      <c r="O2408">
        <v>4</v>
      </c>
      <c r="P2408">
        <v>4341675</v>
      </c>
      <c r="Q2408">
        <v>0.36673638656908619</v>
      </c>
    </row>
    <row r="2409" spans="1:17" x14ac:dyDescent="0.25">
      <c r="A2409" t="str">
        <f t="shared" ca="1" si="37"/>
        <v>CESAR;VALLEDUPAR;AGRICULTURA, GANADERÍA, CAZA, SILVICULTURA Y PESCA</v>
      </c>
      <c r="B2409" t="str">
        <f ca="1">+IFERROR(_xlfn.XLOOKUP(C2409,DIVIPOLA!G:G,DIVIPOLA!F:F),C2409)</f>
        <v>CESAR</v>
      </c>
      <c r="C2409" t="s">
        <v>27</v>
      </c>
      <c r="D2409" t="s">
        <v>171</v>
      </c>
      <c r="E2409" t="s">
        <v>347</v>
      </c>
      <c r="F2409">
        <v>1</v>
      </c>
      <c r="G2409">
        <v>2.3255813953488369</v>
      </c>
      <c r="H2409">
        <v>0</v>
      </c>
      <c r="I2409">
        <v>0</v>
      </c>
      <c r="J2409">
        <v>0</v>
      </c>
      <c r="K2409">
        <v>5</v>
      </c>
      <c r="L2409">
        <v>0</v>
      </c>
      <c r="M2409">
        <v>0</v>
      </c>
      <c r="N2409">
        <v>0</v>
      </c>
      <c r="O2409">
        <v>0</v>
      </c>
      <c r="P2409">
        <v>2600000</v>
      </c>
      <c r="Q2409">
        <v>0.38130408858075282</v>
      </c>
    </row>
    <row r="2410" spans="1:17" x14ac:dyDescent="0.25">
      <c r="A2410" t="str">
        <f t="shared" ca="1" si="37"/>
        <v>CUNDINAMARCA;CAJICÁ;AGRICULTURA, GANADERÍA, CAZA, SILVICULTURA Y PESCA</v>
      </c>
      <c r="B2410" t="str">
        <f ca="1">+IFERROR(_xlfn.XLOOKUP(C2410,DIVIPOLA!G:G,DIVIPOLA!F:F),C2410)</f>
        <v>CUNDINAMARCA</v>
      </c>
      <c r="C2410" t="s">
        <v>29</v>
      </c>
      <c r="D2410" t="s">
        <v>173</v>
      </c>
      <c r="E2410" t="s">
        <v>347</v>
      </c>
      <c r="F2410">
        <v>3</v>
      </c>
      <c r="G2410">
        <v>0.77120822622107965</v>
      </c>
      <c r="H2410">
        <v>0</v>
      </c>
      <c r="I2410">
        <v>0</v>
      </c>
      <c r="J2410">
        <v>39</v>
      </c>
      <c r="K2410">
        <v>0</v>
      </c>
      <c r="L2410">
        <v>21</v>
      </c>
      <c r="M2410">
        <v>3</v>
      </c>
      <c r="N2410">
        <v>7</v>
      </c>
      <c r="O2410">
        <v>2</v>
      </c>
      <c r="P2410">
        <v>24435450</v>
      </c>
      <c r="Q2410">
        <v>0.23799932423462161</v>
      </c>
    </row>
    <row r="2411" spans="1:17" x14ac:dyDescent="0.25">
      <c r="A2411" t="str">
        <f t="shared" ca="1" si="37"/>
        <v>CUNDINAMARCA;CHÍA;AGRICULTURA, GANADERÍA, CAZA, SILVICULTURA Y PESCA</v>
      </c>
      <c r="B2411" t="str">
        <f ca="1">+IFERROR(_xlfn.XLOOKUP(C2411,DIVIPOLA!G:G,DIVIPOLA!F:F),C2411)</f>
        <v>CUNDINAMARCA</v>
      </c>
      <c r="C2411" t="s">
        <v>29</v>
      </c>
      <c r="D2411" t="s">
        <v>175</v>
      </c>
      <c r="E2411" t="s">
        <v>347</v>
      </c>
      <c r="F2411">
        <v>2</v>
      </c>
      <c r="G2411">
        <v>0.51413881748071977</v>
      </c>
      <c r="H2411">
        <v>0</v>
      </c>
      <c r="I2411">
        <v>0</v>
      </c>
      <c r="J2411">
        <v>2</v>
      </c>
      <c r="K2411">
        <v>1</v>
      </c>
      <c r="L2411">
        <v>7</v>
      </c>
      <c r="M2411">
        <v>4</v>
      </c>
      <c r="N2411">
        <v>9</v>
      </c>
      <c r="O2411">
        <v>5</v>
      </c>
      <c r="P2411">
        <v>8683675</v>
      </c>
      <c r="Q2411">
        <v>8.4578298409608912E-2</v>
      </c>
    </row>
    <row r="2412" spans="1:17" x14ac:dyDescent="0.25">
      <c r="A2412" t="str">
        <f t="shared" ca="1" si="37"/>
        <v>CUNDINAMARCA;COGUA;AGRICULTURA, GANADERÍA, CAZA, SILVICULTURA Y PESCA</v>
      </c>
      <c r="B2412" t="str">
        <f ca="1">+IFERROR(_xlfn.XLOOKUP(C2412,DIVIPOLA!G:G,DIVIPOLA!F:F),C2412)</f>
        <v>CUNDINAMARCA</v>
      </c>
      <c r="C2412" t="s">
        <v>29</v>
      </c>
      <c r="D2412" t="s">
        <v>176</v>
      </c>
      <c r="E2412" t="s">
        <v>347</v>
      </c>
      <c r="F2412">
        <v>1</v>
      </c>
      <c r="G2412">
        <v>0.25706940874035988</v>
      </c>
      <c r="H2412">
        <v>0</v>
      </c>
      <c r="I2412">
        <v>0</v>
      </c>
      <c r="J2412">
        <v>0</v>
      </c>
      <c r="K2412">
        <v>1</v>
      </c>
      <c r="L2412">
        <v>1</v>
      </c>
      <c r="M2412">
        <v>0</v>
      </c>
      <c r="N2412">
        <v>0</v>
      </c>
      <c r="O2412">
        <v>0</v>
      </c>
      <c r="P2412">
        <v>780000</v>
      </c>
      <c r="Q2412">
        <v>7.5971374745709567E-3</v>
      </c>
    </row>
    <row r="2413" spans="1:17" x14ac:dyDescent="0.25">
      <c r="A2413" t="str">
        <f t="shared" ca="1" si="37"/>
        <v>CUNDINAMARCA;COTA;AGRICULTURA, GANADERÍA, CAZA, SILVICULTURA Y PESCA</v>
      </c>
      <c r="B2413" t="str">
        <f ca="1">+IFERROR(_xlfn.XLOOKUP(C2413,DIVIPOLA!G:G,DIVIPOLA!F:F),C2413)</f>
        <v>CUNDINAMARCA</v>
      </c>
      <c r="C2413" t="s">
        <v>29</v>
      </c>
      <c r="D2413" t="s">
        <v>177</v>
      </c>
      <c r="E2413" t="s">
        <v>347</v>
      </c>
      <c r="F2413">
        <v>3</v>
      </c>
      <c r="G2413">
        <v>0.77120822622107965</v>
      </c>
      <c r="H2413">
        <v>0</v>
      </c>
      <c r="I2413">
        <v>0</v>
      </c>
      <c r="J2413">
        <v>172</v>
      </c>
      <c r="K2413">
        <v>167</v>
      </c>
      <c r="L2413">
        <v>19</v>
      </c>
      <c r="M2413">
        <v>24</v>
      </c>
      <c r="N2413">
        <v>33</v>
      </c>
      <c r="O2413">
        <v>17</v>
      </c>
      <c r="P2413">
        <v>182847600</v>
      </c>
      <c r="Q2413">
        <v>1.7809209667889241</v>
      </c>
    </row>
    <row r="2414" spans="1:17" x14ac:dyDescent="0.25">
      <c r="A2414" t="str">
        <f t="shared" ca="1" si="37"/>
        <v>CUNDINAMARCA;EL ROSAL;AGRICULTURA, GANADERÍA, CAZA, SILVICULTURA Y PESCA</v>
      </c>
      <c r="B2414" t="str">
        <f ca="1">+IFERROR(_xlfn.XLOOKUP(C2414,DIVIPOLA!G:G,DIVIPOLA!F:F),C2414)</f>
        <v>CUNDINAMARCA</v>
      </c>
      <c r="C2414" t="s">
        <v>29</v>
      </c>
      <c r="D2414" t="s">
        <v>178</v>
      </c>
      <c r="E2414" t="s">
        <v>347</v>
      </c>
      <c r="F2414">
        <v>2</v>
      </c>
      <c r="G2414">
        <v>0.51413881748071977</v>
      </c>
      <c r="H2414">
        <v>0</v>
      </c>
      <c r="I2414">
        <v>0</v>
      </c>
      <c r="J2414">
        <v>16</v>
      </c>
      <c r="K2414">
        <v>0</v>
      </c>
      <c r="L2414">
        <v>4</v>
      </c>
      <c r="M2414">
        <v>0</v>
      </c>
      <c r="N2414">
        <v>16</v>
      </c>
      <c r="O2414">
        <v>0</v>
      </c>
      <c r="P2414">
        <v>10566725</v>
      </c>
      <c r="Q2414">
        <v>0.10291905446280231</v>
      </c>
    </row>
    <row r="2415" spans="1:17" x14ac:dyDescent="0.25">
      <c r="A2415" t="str">
        <f t="shared" ca="1" si="37"/>
        <v>CUNDINAMARCA;FACATATIVÁ;AGRICULTURA, GANADERÍA, CAZA, SILVICULTURA Y PESCA</v>
      </c>
      <c r="B2415" t="str">
        <f ca="1">+IFERROR(_xlfn.XLOOKUP(C2415,DIVIPOLA!G:G,DIVIPOLA!F:F),C2415)</f>
        <v>CUNDINAMARCA</v>
      </c>
      <c r="C2415" t="s">
        <v>29</v>
      </c>
      <c r="D2415" t="s">
        <v>179</v>
      </c>
      <c r="E2415" t="s">
        <v>347</v>
      </c>
      <c r="F2415">
        <v>7</v>
      </c>
      <c r="G2415">
        <v>1.7994858611825191</v>
      </c>
      <c r="H2415">
        <v>0</v>
      </c>
      <c r="I2415">
        <v>0</v>
      </c>
      <c r="J2415">
        <v>1785</v>
      </c>
      <c r="K2415">
        <v>784</v>
      </c>
      <c r="L2415">
        <v>804</v>
      </c>
      <c r="M2415">
        <v>204</v>
      </c>
      <c r="N2415">
        <v>247</v>
      </c>
      <c r="O2415">
        <v>24</v>
      </c>
      <c r="P2415">
        <v>1463894250</v>
      </c>
      <c r="Q2415">
        <v>14.25821264805634</v>
      </c>
    </row>
    <row r="2416" spans="1:17" x14ac:dyDescent="0.25">
      <c r="A2416" t="str">
        <f t="shared" ca="1" si="37"/>
        <v>CUNDINAMARCA;FÓMEQUE;AGRICULTURA, GANADERÍA, CAZA, SILVICULTURA Y PESCA</v>
      </c>
      <c r="B2416" t="str">
        <f ca="1">+IFERROR(_xlfn.XLOOKUP(C2416,DIVIPOLA!G:G,DIVIPOLA!F:F),C2416)</f>
        <v>CUNDINAMARCA</v>
      </c>
      <c r="C2416" t="s">
        <v>29</v>
      </c>
      <c r="D2416" t="s">
        <v>182</v>
      </c>
      <c r="E2416" t="s">
        <v>347</v>
      </c>
      <c r="F2416">
        <v>3</v>
      </c>
      <c r="G2416">
        <v>0.77120822622107965</v>
      </c>
      <c r="H2416">
        <v>0</v>
      </c>
      <c r="I2416">
        <v>0</v>
      </c>
      <c r="J2416">
        <v>28</v>
      </c>
      <c r="K2416">
        <v>35</v>
      </c>
      <c r="L2416">
        <v>0</v>
      </c>
      <c r="M2416">
        <v>0</v>
      </c>
      <c r="N2416">
        <v>2</v>
      </c>
      <c r="O2416">
        <v>0</v>
      </c>
      <c r="P2416">
        <v>30411550</v>
      </c>
      <c r="Q2416">
        <v>0.29620605918562609</v>
      </c>
    </row>
    <row r="2417" spans="1:17" x14ac:dyDescent="0.25">
      <c r="A2417" t="str">
        <f t="shared" ca="1" si="37"/>
        <v>CUNDINAMARCA;GUASCA;AGRICULTURA, GANADERÍA, CAZA, SILVICULTURA Y PESCA</v>
      </c>
      <c r="B2417" t="str">
        <f ca="1">+IFERROR(_xlfn.XLOOKUP(C2417,DIVIPOLA!G:G,DIVIPOLA!F:F),C2417)</f>
        <v>CUNDINAMARCA</v>
      </c>
      <c r="C2417" t="s">
        <v>29</v>
      </c>
      <c r="D2417" t="s">
        <v>187</v>
      </c>
      <c r="E2417" t="s">
        <v>347</v>
      </c>
      <c r="F2417">
        <v>1</v>
      </c>
      <c r="G2417">
        <v>0.25706940874035988</v>
      </c>
      <c r="H2417">
        <v>0</v>
      </c>
      <c r="I2417">
        <v>0</v>
      </c>
      <c r="J2417">
        <v>8</v>
      </c>
      <c r="K2417">
        <v>8</v>
      </c>
      <c r="L2417">
        <v>0</v>
      </c>
      <c r="M2417">
        <v>0</v>
      </c>
      <c r="N2417">
        <v>3</v>
      </c>
      <c r="O2417">
        <v>0</v>
      </c>
      <c r="P2417">
        <v>8247850</v>
      </c>
      <c r="Q2417">
        <v>8.0333397845692392E-2</v>
      </c>
    </row>
    <row r="2418" spans="1:17" x14ac:dyDescent="0.25">
      <c r="A2418" t="str">
        <f t="shared" ca="1" si="37"/>
        <v>CUNDINAMARCA;LA MESA;AGRICULTURA, GANADERÍA, CAZA, SILVICULTURA Y PESCA</v>
      </c>
      <c r="B2418" t="str">
        <f ca="1">+IFERROR(_xlfn.XLOOKUP(C2418,DIVIPOLA!G:G,DIVIPOLA!F:F),C2418)</f>
        <v>CUNDINAMARCA</v>
      </c>
      <c r="C2418" t="s">
        <v>29</v>
      </c>
      <c r="D2418" t="s">
        <v>190</v>
      </c>
      <c r="E2418" t="s">
        <v>347</v>
      </c>
      <c r="F2418">
        <v>1</v>
      </c>
      <c r="G2418">
        <v>0.25706940874035988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1</v>
      </c>
      <c r="O2418">
        <v>0</v>
      </c>
      <c r="P2418">
        <v>195000</v>
      </c>
      <c r="Q2418">
        <v>1.8992843686427389E-3</v>
      </c>
    </row>
    <row r="2419" spans="1:17" x14ac:dyDescent="0.25">
      <c r="A2419" t="str">
        <f t="shared" ca="1" si="37"/>
        <v>CUNDINAMARCA;MADRID;AGRICULTURA, GANADERÍA, CAZA, SILVICULTURA Y PESCA</v>
      </c>
      <c r="B2419" t="str">
        <f ca="1">+IFERROR(_xlfn.XLOOKUP(C2419,DIVIPOLA!G:G,DIVIPOLA!F:F),C2419)</f>
        <v>CUNDINAMARCA</v>
      </c>
      <c r="C2419" t="s">
        <v>29</v>
      </c>
      <c r="D2419" t="s">
        <v>191</v>
      </c>
      <c r="E2419" t="s">
        <v>347</v>
      </c>
      <c r="F2419">
        <v>4</v>
      </c>
      <c r="G2419">
        <v>1.02827763496144</v>
      </c>
      <c r="H2419">
        <v>4</v>
      </c>
      <c r="I2419">
        <v>0</v>
      </c>
      <c r="J2419">
        <v>896</v>
      </c>
      <c r="K2419">
        <v>1</v>
      </c>
      <c r="L2419">
        <v>533</v>
      </c>
      <c r="M2419">
        <v>0</v>
      </c>
      <c r="N2419">
        <v>509</v>
      </c>
      <c r="O2419">
        <v>0</v>
      </c>
      <c r="P2419">
        <v>602767750</v>
      </c>
      <c r="Q2419">
        <v>5.870909566651048</v>
      </c>
    </row>
    <row r="2420" spans="1:17" x14ac:dyDescent="0.25">
      <c r="A2420" t="str">
        <f t="shared" ca="1" si="37"/>
        <v>CUNDINAMARCA;MANTA;AGRICULTURA, GANADERÍA, CAZA, SILVICULTURA Y PESCA</v>
      </c>
      <c r="B2420" t="str">
        <f ca="1">+IFERROR(_xlfn.XLOOKUP(C2420,DIVIPOLA!G:G,DIVIPOLA!F:F),C2420)</f>
        <v>CUNDINAMARCA</v>
      </c>
      <c r="C2420" t="s">
        <v>29</v>
      </c>
      <c r="D2420" t="s">
        <v>192</v>
      </c>
      <c r="E2420" t="s">
        <v>347</v>
      </c>
      <c r="F2420">
        <v>1</v>
      </c>
      <c r="G2420">
        <v>0.25706940874035988</v>
      </c>
      <c r="H2420">
        <v>0</v>
      </c>
      <c r="I2420">
        <v>0</v>
      </c>
      <c r="J2420">
        <v>0</v>
      </c>
      <c r="K2420">
        <v>9</v>
      </c>
      <c r="L2420">
        <v>4</v>
      </c>
      <c r="M2420">
        <v>12</v>
      </c>
      <c r="N2420">
        <v>3</v>
      </c>
      <c r="O2420">
        <v>0</v>
      </c>
      <c r="P2420">
        <v>11664250</v>
      </c>
      <c r="Q2420">
        <v>0.11360885998431321</v>
      </c>
    </row>
    <row r="2421" spans="1:17" x14ac:dyDescent="0.25">
      <c r="A2421" t="str">
        <f t="shared" ca="1" si="37"/>
        <v>CUNDINAMARCA;MOSQUERA;AGRICULTURA, GANADERÍA, CAZA, SILVICULTURA Y PESCA</v>
      </c>
      <c r="B2421" t="str">
        <f ca="1">+IFERROR(_xlfn.XLOOKUP(C2421,DIVIPOLA!G:G,DIVIPOLA!F:F),C2421)</f>
        <v>CUNDINAMARCA</v>
      </c>
      <c r="C2421" t="s">
        <v>29</v>
      </c>
      <c r="D2421" t="s">
        <v>193</v>
      </c>
      <c r="E2421" t="s">
        <v>347</v>
      </c>
      <c r="F2421">
        <v>1</v>
      </c>
      <c r="G2421">
        <v>0.25706940874035988</v>
      </c>
      <c r="H2421">
        <v>0</v>
      </c>
      <c r="I2421">
        <v>0</v>
      </c>
      <c r="J2421">
        <v>89</v>
      </c>
      <c r="K2421">
        <v>4</v>
      </c>
      <c r="L2421">
        <v>75</v>
      </c>
      <c r="M2421">
        <v>6</v>
      </c>
      <c r="N2421">
        <v>131</v>
      </c>
      <c r="O2421">
        <v>4</v>
      </c>
      <c r="P2421">
        <v>87370725</v>
      </c>
      <c r="Q2421">
        <v>0.85098385779222241</v>
      </c>
    </row>
    <row r="2422" spans="1:17" x14ac:dyDescent="0.25">
      <c r="A2422" t="str">
        <f t="shared" ca="1" si="37"/>
        <v>CUNDINAMARCA;SAN ANTONIO DEL TEQUENDAMA;AGRICULTURA, GANADERÍA, CAZA, SILVICULTURA Y PESCA</v>
      </c>
      <c r="B2422" t="str">
        <f ca="1">+IFERROR(_xlfn.XLOOKUP(C2422,DIVIPOLA!G:G,DIVIPOLA!F:F),C2422)</f>
        <v>CUNDINAMARCA</v>
      </c>
      <c r="C2422" t="s">
        <v>29</v>
      </c>
      <c r="D2422" t="s">
        <v>195</v>
      </c>
      <c r="E2422" t="s">
        <v>347</v>
      </c>
      <c r="F2422">
        <v>1</v>
      </c>
      <c r="G2422">
        <v>0.25706940874035988</v>
      </c>
      <c r="H2422">
        <v>0</v>
      </c>
      <c r="I2422">
        <v>0</v>
      </c>
      <c r="J2422">
        <v>9</v>
      </c>
      <c r="K2422">
        <v>8</v>
      </c>
      <c r="L2422">
        <v>0</v>
      </c>
      <c r="M2422">
        <v>0</v>
      </c>
      <c r="N2422">
        <v>0</v>
      </c>
      <c r="O2422">
        <v>0</v>
      </c>
      <c r="P2422">
        <v>7670000</v>
      </c>
      <c r="Q2422">
        <v>7.470518516661441E-2</v>
      </c>
    </row>
    <row r="2423" spans="1:17" x14ac:dyDescent="0.25">
      <c r="A2423" t="str">
        <f t="shared" ca="1" si="37"/>
        <v>CUNDINAMARCA;SIBATÉ;AGRICULTURA, GANADERÍA, CAZA, SILVICULTURA Y PESCA</v>
      </c>
      <c r="B2423" t="str">
        <f ca="1">+IFERROR(_xlfn.XLOOKUP(C2423,DIVIPOLA!G:G,DIVIPOLA!F:F),C2423)</f>
        <v>CUNDINAMARCA</v>
      </c>
      <c r="C2423" t="s">
        <v>29</v>
      </c>
      <c r="D2423" t="s">
        <v>198</v>
      </c>
      <c r="E2423" t="s">
        <v>347</v>
      </c>
      <c r="F2423">
        <v>1</v>
      </c>
      <c r="G2423">
        <v>0.25706940874035988</v>
      </c>
      <c r="H2423">
        <v>0</v>
      </c>
      <c r="I2423">
        <v>0</v>
      </c>
      <c r="J2423">
        <v>3</v>
      </c>
      <c r="K2423">
        <v>3</v>
      </c>
      <c r="L2423">
        <v>2</v>
      </c>
      <c r="M2423">
        <v>2</v>
      </c>
      <c r="N2423">
        <v>0</v>
      </c>
      <c r="O2423">
        <v>0</v>
      </c>
      <c r="P2423">
        <v>4030000</v>
      </c>
      <c r="Q2423">
        <v>3.9251876951949941E-2</v>
      </c>
    </row>
    <row r="2424" spans="1:17" x14ac:dyDescent="0.25">
      <c r="A2424" t="str">
        <f t="shared" ca="1" si="37"/>
        <v>CUNDINAMARCA;SOPÓ;AGRICULTURA, GANADERÍA, CAZA, SILVICULTURA Y PESCA</v>
      </c>
      <c r="B2424" t="str">
        <f ca="1">+IFERROR(_xlfn.XLOOKUP(C2424,DIVIPOLA!G:G,DIVIPOLA!F:F),C2424)</f>
        <v>CUNDINAMARCA</v>
      </c>
      <c r="C2424" t="s">
        <v>29</v>
      </c>
      <c r="D2424" t="s">
        <v>201</v>
      </c>
      <c r="E2424" t="s">
        <v>347</v>
      </c>
      <c r="F2424">
        <v>1</v>
      </c>
      <c r="G2424">
        <v>0.25706940874035988</v>
      </c>
      <c r="H2424">
        <v>0</v>
      </c>
      <c r="I2424">
        <v>0</v>
      </c>
      <c r="J2424">
        <v>1</v>
      </c>
      <c r="K2424">
        <v>6</v>
      </c>
      <c r="L2424">
        <v>0</v>
      </c>
      <c r="M2424">
        <v>0</v>
      </c>
      <c r="N2424">
        <v>3</v>
      </c>
      <c r="O2424">
        <v>2</v>
      </c>
      <c r="P2424">
        <v>4745000</v>
      </c>
      <c r="Q2424">
        <v>4.6215919636973322E-2</v>
      </c>
    </row>
    <row r="2425" spans="1:17" x14ac:dyDescent="0.25">
      <c r="A2425" t="str">
        <f t="shared" ca="1" si="37"/>
        <v>CUNDINAMARCA;TABIO;AGRICULTURA, GANADERÍA, CAZA, SILVICULTURA Y PESCA</v>
      </c>
      <c r="B2425" t="str">
        <f ca="1">+IFERROR(_xlfn.XLOOKUP(C2425,DIVIPOLA!G:G,DIVIPOLA!F:F),C2425)</f>
        <v>CUNDINAMARCA</v>
      </c>
      <c r="C2425" t="s">
        <v>29</v>
      </c>
      <c r="D2425" t="s">
        <v>203</v>
      </c>
      <c r="E2425" t="s">
        <v>347</v>
      </c>
      <c r="F2425">
        <v>3</v>
      </c>
      <c r="G2425">
        <v>0.77120822622107965</v>
      </c>
      <c r="H2425">
        <v>0</v>
      </c>
      <c r="I2425">
        <v>0</v>
      </c>
      <c r="J2425">
        <v>14</v>
      </c>
      <c r="K2425">
        <v>2</v>
      </c>
      <c r="L2425">
        <v>16</v>
      </c>
      <c r="M2425">
        <v>4</v>
      </c>
      <c r="N2425">
        <v>3</v>
      </c>
      <c r="O2425">
        <v>0</v>
      </c>
      <c r="P2425">
        <v>12805000</v>
      </c>
      <c r="Q2425">
        <v>0.1247196735408732</v>
      </c>
    </row>
    <row r="2426" spans="1:17" x14ac:dyDescent="0.25">
      <c r="A2426" t="str">
        <f t="shared" ca="1" si="37"/>
        <v>CUNDINAMARCA;VILLA DE SAN DIEGO DE UBATÉ;AGRICULTURA, GANADERÍA, CAZA, SILVICULTURA Y PESCA</v>
      </c>
      <c r="B2426" t="str">
        <f ca="1">+IFERROR(_xlfn.XLOOKUP(C2426,DIVIPOLA!G:G,DIVIPOLA!F:F),C2426)</f>
        <v>CUNDINAMARCA</v>
      </c>
      <c r="C2426" t="s">
        <v>29</v>
      </c>
      <c r="D2426" t="s">
        <v>208</v>
      </c>
      <c r="E2426" t="s">
        <v>347</v>
      </c>
      <c r="F2426">
        <v>1</v>
      </c>
      <c r="G2426">
        <v>0.25706940874035988</v>
      </c>
      <c r="H2426">
        <v>0</v>
      </c>
      <c r="I2426">
        <v>0</v>
      </c>
      <c r="J2426">
        <v>5</v>
      </c>
      <c r="K2426">
        <v>9</v>
      </c>
      <c r="L2426">
        <v>14</v>
      </c>
      <c r="M2426">
        <v>6</v>
      </c>
      <c r="N2426">
        <v>1</v>
      </c>
      <c r="O2426">
        <v>1</v>
      </c>
      <c r="P2426">
        <v>13130000</v>
      </c>
      <c r="Q2426">
        <v>0.1278851474886111</v>
      </c>
    </row>
    <row r="2427" spans="1:17" x14ac:dyDescent="0.25">
      <c r="A2427" t="str">
        <f t="shared" ca="1" si="37"/>
        <v>CUNDINAMARCA;ZIPAQUIRÁ;AGRICULTURA, GANADERÍA, CAZA, SILVICULTURA Y PESCA</v>
      </c>
      <c r="B2427" t="str">
        <f ca="1">+IFERROR(_xlfn.XLOOKUP(C2427,DIVIPOLA!G:G,DIVIPOLA!F:F),C2427)</f>
        <v>CUNDINAMARCA</v>
      </c>
      <c r="C2427" t="s">
        <v>29</v>
      </c>
      <c r="D2427" t="s">
        <v>211</v>
      </c>
      <c r="E2427" t="s">
        <v>347</v>
      </c>
      <c r="F2427">
        <v>2</v>
      </c>
      <c r="G2427">
        <v>0.51413881748071977</v>
      </c>
      <c r="H2427">
        <v>0</v>
      </c>
      <c r="I2427">
        <v>0</v>
      </c>
      <c r="J2427">
        <v>6</v>
      </c>
      <c r="K2427">
        <v>6</v>
      </c>
      <c r="L2427">
        <v>8</v>
      </c>
      <c r="M2427">
        <v>4</v>
      </c>
      <c r="N2427">
        <v>24</v>
      </c>
      <c r="O2427">
        <v>5</v>
      </c>
      <c r="P2427">
        <v>15948400</v>
      </c>
      <c r="Q2427">
        <v>0.15533613756339409</v>
      </c>
    </row>
    <row r="2428" spans="1:17" x14ac:dyDescent="0.25">
      <c r="A2428" t="str">
        <f t="shared" ca="1" si="37"/>
        <v>CÓRDOBA;MONTELÍBANO;AGRICULTURA, GANADERÍA, CAZA, SILVICULTURA Y PESCA</v>
      </c>
      <c r="B2428" t="str">
        <f ca="1">+IFERROR(_xlfn.XLOOKUP(C2428,DIVIPOLA!G:G,DIVIPOLA!F:F),C2428)</f>
        <v>CÓRDOBA</v>
      </c>
      <c r="C2428" t="s">
        <v>30</v>
      </c>
      <c r="D2428" t="s">
        <v>217</v>
      </c>
      <c r="E2428" t="s">
        <v>347</v>
      </c>
      <c r="F2428">
        <v>1</v>
      </c>
      <c r="G2428">
        <v>1.1111111111111109</v>
      </c>
      <c r="H2428">
        <v>0</v>
      </c>
      <c r="I2428">
        <v>0</v>
      </c>
      <c r="J2428">
        <v>0</v>
      </c>
      <c r="K2428">
        <v>1</v>
      </c>
      <c r="L2428">
        <v>0</v>
      </c>
      <c r="M2428">
        <v>0</v>
      </c>
      <c r="N2428">
        <v>0</v>
      </c>
      <c r="O2428">
        <v>1</v>
      </c>
      <c r="P2428">
        <v>845000</v>
      </c>
      <c r="Q2428">
        <v>1.098649514663126E-2</v>
      </c>
    </row>
    <row r="2429" spans="1:17" x14ac:dyDescent="0.25">
      <c r="A2429" t="str">
        <f t="shared" ca="1" si="37"/>
        <v>CÓRDOBA;MONTERÍA;AGRICULTURA, GANADERÍA, CAZA, SILVICULTURA Y PESCA</v>
      </c>
      <c r="B2429" t="str">
        <f ca="1">+IFERROR(_xlfn.XLOOKUP(C2429,DIVIPOLA!G:G,DIVIPOLA!F:F),C2429)</f>
        <v>CÓRDOBA</v>
      </c>
      <c r="C2429" t="s">
        <v>30</v>
      </c>
      <c r="D2429" t="s">
        <v>218</v>
      </c>
      <c r="E2429" t="s">
        <v>347</v>
      </c>
      <c r="F2429">
        <v>3</v>
      </c>
      <c r="G2429">
        <v>3.333333333333333</v>
      </c>
      <c r="H2429">
        <v>0</v>
      </c>
      <c r="I2429">
        <v>0</v>
      </c>
      <c r="J2429">
        <v>19</v>
      </c>
      <c r="K2429">
        <v>13</v>
      </c>
      <c r="L2429">
        <v>11</v>
      </c>
      <c r="M2429">
        <v>0</v>
      </c>
      <c r="N2429">
        <v>71</v>
      </c>
      <c r="O2429">
        <v>18</v>
      </c>
      <c r="P2429">
        <v>37299275</v>
      </c>
      <c r="Q2429">
        <v>0.48495657249747293</v>
      </c>
    </row>
    <row r="2430" spans="1:17" x14ac:dyDescent="0.25">
      <c r="A2430" t="str">
        <f t="shared" ca="1" si="37"/>
        <v>HUILA;CAMPOALEGRE;AGRICULTURA, GANADERÍA, CAZA, SILVICULTURA Y PESCA</v>
      </c>
      <c r="B2430" t="str">
        <f ca="1">+IFERROR(_xlfn.XLOOKUP(C2430,DIVIPOLA!G:G,DIVIPOLA!F:F),C2430)</f>
        <v>HUILA</v>
      </c>
      <c r="C2430" t="s">
        <v>32</v>
      </c>
      <c r="D2430" t="s">
        <v>224</v>
      </c>
      <c r="E2430" t="s">
        <v>347</v>
      </c>
      <c r="F2430">
        <v>1</v>
      </c>
      <c r="G2430">
        <v>1.1235955056179781</v>
      </c>
      <c r="H2430">
        <v>0</v>
      </c>
      <c r="I2430">
        <v>0</v>
      </c>
      <c r="J2430">
        <v>2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854100</v>
      </c>
      <c r="Q2430">
        <v>3.4756001758431507E-2</v>
      </c>
    </row>
    <row r="2431" spans="1:17" x14ac:dyDescent="0.25">
      <c r="A2431" t="str">
        <f t="shared" ca="1" si="37"/>
        <v>HUILA;GARZÓN;AGRICULTURA, GANADERÍA, CAZA, SILVICULTURA Y PESCA</v>
      </c>
      <c r="B2431" t="str">
        <f ca="1">+IFERROR(_xlfn.XLOOKUP(C2431,DIVIPOLA!G:G,DIVIPOLA!F:F),C2431)</f>
        <v>HUILA</v>
      </c>
      <c r="C2431" t="s">
        <v>32</v>
      </c>
      <c r="D2431" t="s">
        <v>225</v>
      </c>
      <c r="E2431" t="s">
        <v>347</v>
      </c>
      <c r="F2431">
        <v>1</v>
      </c>
      <c r="G2431">
        <v>1.1235955056179781</v>
      </c>
      <c r="H2431">
        <v>0</v>
      </c>
      <c r="I2431">
        <v>0</v>
      </c>
      <c r="J2431">
        <v>2</v>
      </c>
      <c r="K2431">
        <v>4</v>
      </c>
      <c r="L2431">
        <v>0</v>
      </c>
      <c r="M2431">
        <v>3</v>
      </c>
      <c r="N2431">
        <v>2</v>
      </c>
      <c r="O2431">
        <v>1</v>
      </c>
      <c r="P2431">
        <v>5177250</v>
      </c>
      <c r="Q2431">
        <v>0.2106785038096704</v>
      </c>
    </row>
    <row r="2432" spans="1:17" x14ac:dyDescent="0.25">
      <c r="A2432" t="str">
        <f t="shared" ca="1" si="37"/>
        <v>HUILA;PITALITO;AGRICULTURA, GANADERÍA, CAZA, SILVICULTURA Y PESCA</v>
      </c>
      <c r="B2432" t="str">
        <f ca="1">+IFERROR(_xlfn.XLOOKUP(C2432,DIVIPOLA!G:G,DIVIPOLA!F:F),C2432)</f>
        <v>HUILA</v>
      </c>
      <c r="C2432" t="s">
        <v>32</v>
      </c>
      <c r="D2432" t="s">
        <v>230</v>
      </c>
      <c r="E2432" t="s">
        <v>347</v>
      </c>
      <c r="F2432">
        <v>1</v>
      </c>
      <c r="G2432">
        <v>1.1235955056179781</v>
      </c>
      <c r="H2432">
        <v>0</v>
      </c>
      <c r="I2432">
        <v>0</v>
      </c>
      <c r="J2432">
        <v>0</v>
      </c>
      <c r="K2432">
        <v>1</v>
      </c>
      <c r="L2432">
        <v>0</v>
      </c>
      <c r="M2432">
        <v>0</v>
      </c>
      <c r="N2432">
        <v>0</v>
      </c>
      <c r="O2432">
        <v>0</v>
      </c>
      <c r="P2432">
        <v>520000</v>
      </c>
      <c r="Q2432">
        <v>2.116042725018661E-2</v>
      </c>
    </row>
    <row r="2433" spans="1:17" x14ac:dyDescent="0.25">
      <c r="A2433" t="str">
        <f t="shared" ca="1" si="37"/>
        <v>MAGDALENA;NUEVA GRANADA;AGRICULTURA, GANADERÍA, CAZA, SILVICULTURA Y PESCA</v>
      </c>
      <c r="B2433" t="str">
        <f ca="1">+IFERROR(_xlfn.XLOOKUP(C2433,DIVIPOLA!G:G,DIVIPOLA!F:F),C2433)</f>
        <v>MAGDALENA</v>
      </c>
      <c r="C2433" t="s">
        <v>33</v>
      </c>
      <c r="D2433" t="s">
        <v>237</v>
      </c>
      <c r="E2433" t="s">
        <v>347</v>
      </c>
      <c r="F2433">
        <v>1</v>
      </c>
      <c r="G2433">
        <v>1.428571428571429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4</v>
      </c>
      <c r="N2433">
        <v>0</v>
      </c>
      <c r="O2433">
        <v>8</v>
      </c>
      <c r="P2433">
        <v>4555200</v>
      </c>
      <c r="Q2433">
        <v>0.27558549629082291</v>
      </c>
    </row>
    <row r="2434" spans="1:17" x14ac:dyDescent="0.25">
      <c r="A2434" t="str">
        <f t="shared" ca="1" si="37"/>
        <v>MAGDALENA;SANTA MARTA;AGRICULTURA, GANADERÍA, CAZA, SILVICULTURA Y PESCA</v>
      </c>
      <c r="B2434" t="str">
        <f ca="1">+IFERROR(_xlfn.XLOOKUP(C2434,DIVIPOLA!G:G,DIVIPOLA!F:F),C2434)</f>
        <v>MAGDALENA</v>
      </c>
      <c r="C2434" t="s">
        <v>33</v>
      </c>
      <c r="D2434" t="s">
        <v>239</v>
      </c>
      <c r="E2434" t="s">
        <v>347</v>
      </c>
      <c r="F2434">
        <v>2</v>
      </c>
      <c r="G2434">
        <v>2.8571428571428572</v>
      </c>
      <c r="H2434">
        <v>0</v>
      </c>
      <c r="I2434">
        <v>0</v>
      </c>
      <c r="J2434">
        <v>31</v>
      </c>
      <c r="K2434">
        <v>25</v>
      </c>
      <c r="L2434">
        <v>11</v>
      </c>
      <c r="M2434">
        <v>0</v>
      </c>
      <c r="N2434">
        <v>43</v>
      </c>
      <c r="O2434">
        <v>25</v>
      </c>
      <c r="P2434">
        <v>46053150</v>
      </c>
      <c r="Q2434">
        <v>2.7861740864299511</v>
      </c>
    </row>
    <row r="2435" spans="1:17" x14ac:dyDescent="0.25">
      <c r="A2435" t="str">
        <f t="shared" ref="A2435:A2498" ca="1" si="38">B2435&amp;";"&amp;D2435&amp;";"&amp;E2435</f>
        <v>META;BARRANCA DE UPÍA;AGRICULTURA, GANADERÍA, CAZA, SILVICULTURA Y PESCA</v>
      </c>
      <c r="B2435" t="str">
        <f ca="1">+IFERROR(_xlfn.XLOOKUP(C2435,DIVIPOLA!G:G,DIVIPOLA!F:F),C2435)</f>
        <v>META</v>
      </c>
      <c r="C2435" t="s">
        <v>34</v>
      </c>
      <c r="D2435" t="s">
        <v>241</v>
      </c>
      <c r="E2435" t="s">
        <v>347</v>
      </c>
      <c r="F2435">
        <v>1</v>
      </c>
      <c r="G2435">
        <v>0.78740157480314954</v>
      </c>
      <c r="H2435">
        <v>0</v>
      </c>
      <c r="I2435">
        <v>0</v>
      </c>
      <c r="J2435">
        <v>27</v>
      </c>
      <c r="K2435">
        <v>10</v>
      </c>
      <c r="L2435">
        <v>7</v>
      </c>
      <c r="M2435">
        <v>5</v>
      </c>
      <c r="N2435">
        <v>27</v>
      </c>
      <c r="O2435">
        <v>8</v>
      </c>
      <c r="P2435">
        <v>27365000</v>
      </c>
      <c r="Q2435">
        <v>1.4986742428624751</v>
      </c>
    </row>
    <row r="2436" spans="1:17" x14ac:dyDescent="0.25">
      <c r="A2436" t="str">
        <f t="shared" ca="1" si="38"/>
        <v>META;CUMARAL;AGRICULTURA, GANADERÍA, CAZA, SILVICULTURA Y PESCA</v>
      </c>
      <c r="B2436" t="str">
        <f ca="1">+IFERROR(_xlfn.XLOOKUP(C2436,DIVIPOLA!G:G,DIVIPOLA!F:F),C2436)</f>
        <v>META</v>
      </c>
      <c r="C2436" t="s">
        <v>34</v>
      </c>
      <c r="D2436" t="s">
        <v>243</v>
      </c>
      <c r="E2436" t="s">
        <v>347</v>
      </c>
      <c r="F2436">
        <v>1</v>
      </c>
      <c r="G2436">
        <v>0.78740157480314954</v>
      </c>
      <c r="H2436">
        <v>0</v>
      </c>
      <c r="I2436">
        <v>0</v>
      </c>
      <c r="J2436">
        <v>0</v>
      </c>
      <c r="K2436">
        <v>3</v>
      </c>
      <c r="L2436">
        <v>0</v>
      </c>
      <c r="M2436">
        <v>0</v>
      </c>
      <c r="N2436">
        <v>0</v>
      </c>
      <c r="O2436">
        <v>0</v>
      </c>
      <c r="P2436">
        <v>1560000</v>
      </c>
      <c r="Q2436">
        <v>8.543511123206507E-2</v>
      </c>
    </row>
    <row r="2437" spans="1:17" x14ac:dyDescent="0.25">
      <c r="A2437" t="str">
        <f t="shared" ca="1" si="38"/>
        <v>META;PUERTO GAITÁN;AGRICULTURA, GANADERÍA, CAZA, SILVICULTURA Y PESCA</v>
      </c>
      <c r="B2437" t="str">
        <f ca="1">+IFERROR(_xlfn.XLOOKUP(C2437,DIVIPOLA!G:G,DIVIPOLA!F:F),C2437)</f>
        <v>META</v>
      </c>
      <c r="C2437" t="s">
        <v>34</v>
      </c>
      <c r="D2437" t="s">
        <v>244</v>
      </c>
      <c r="E2437" t="s">
        <v>347</v>
      </c>
      <c r="F2437">
        <v>1</v>
      </c>
      <c r="G2437">
        <v>0.78740157480314954</v>
      </c>
      <c r="H2437">
        <v>0</v>
      </c>
      <c r="I2437">
        <v>0</v>
      </c>
      <c r="J2437">
        <v>7</v>
      </c>
      <c r="K2437">
        <v>8</v>
      </c>
      <c r="L2437">
        <v>4</v>
      </c>
      <c r="M2437">
        <v>2</v>
      </c>
      <c r="N2437">
        <v>31</v>
      </c>
      <c r="O2437">
        <v>8</v>
      </c>
      <c r="P2437">
        <v>17355000</v>
      </c>
      <c r="Q2437">
        <v>0.95046561245672401</v>
      </c>
    </row>
    <row r="2438" spans="1:17" x14ac:dyDescent="0.25">
      <c r="A2438" t="str">
        <f t="shared" ca="1" si="38"/>
        <v>META;SAN MARTÍN;AGRICULTURA, GANADERÍA, CAZA, SILVICULTURA Y PESCA</v>
      </c>
      <c r="B2438" t="str">
        <f ca="1">+IFERROR(_xlfn.XLOOKUP(C2438,DIVIPOLA!G:G,DIVIPOLA!F:F),C2438)</f>
        <v>META</v>
      </c>
      <c r="C2438" t="s">
        <v>34</v>
      </c>
      <c r="D2438" t="s">
        <v>170</v>
      </c>
      <c r="E2438" t="s">
        <v>347</v>
      </c>
      <c r="F2438">
        <v>1</v>
      </c>
      <c r="G2438">
        <v>0.78740157480314954</v>
      </c>
      <c r="H2438">
        <v>0</v>
      </c>
      <c r="I2438">
        <v>0</v>
      </c>
      <c r="J2438">
        <v>5</v>
      </c>
      <c r="K2438">
        <v>11</v>
      </c>
      <c r="L2438">
        <v>0</v>
      </c>
      <c r="M2438">
        <v>0</v>
      </c>
      <c r="N2438">
        <v>3</v>
      </c>
      <c r="O2438">
        <v>0</v>
      </c>
      <c r="P2438">
        <v>8255000</v>
      </c>
      <c r="Q2438">
        <v>0.45209413026967771</v>
      </c>
    </row>
    <row r="2439" spans="1:17" x14ac:dyDescent="0.25">
      <c r="A2439" t="str">
        <f t="shared" ca="1" si="38"/>
        <v>META;VILLAVICENCIO;AGRICULTURA, GANADERÍA, CAZA, SILVICULTURA Y PESCA</v>
      </c>
      <c r="B2439" t="str">
        <f ca="1">+IFERROR(_xlfn.XLOOKUP(C2439,DIVIPOLA!G:G,DIVIPOLA!F:F),C2439)</f>
        <v>META</v>
      </c>
      <c r="C2439" t="s">
        <v>34</v>
      </c>
      <c r="D2439" t="s">
        <v>246</v>
      </c>
      <c r="E2439" t="s">
        <v>347</v>
      </c>
      <c r="F2439">
        <v>3</v>
      </c>
      <c r="G2439">
        <v>2.3622047244094491</v>
      </c>
      <c r="H2439">
        <v>0</v>
      </c>
      <c r="I2439">
        <v>0</v>
      </c>
      <c r="J2439">
        <v>3</v>
      </c>
      <c r="K2439">
        <v>3</v>
      </c>
      <c r="L2439">
        <v>1</v>
      </c>
      <c r="M2439">
        <v>2</v>
      </c>
      <c r="N2439">
        <v>1</v>
      </c>
      <c r="O2439">
        <v>4</v>
      </c>
      <c r="P2439">
        <v>5265000</v>
      </c>
      <c r="Q2439">
        <v>0.28834350040821971</v>
      </c>
    </row>
    <row r="2440" spans="1:17" x14ac:dyDescent="0.25">
      <c r="A2440" t="str">
        <f t="shared" ca="1" si="38"/>
        <v>NARIÑO;BUESACO;AGRICULTURA, GANADERÍA, CAZA, SILVICULTURA Y PESCA</v>
      </c>
      <c r="B2440" t="str">
        <f ca="1">+IFERROR(_xlfn.XLOOKUP(C2440,DIVIPOLA!G:G,DIVIPOLA!F:F),C2440)</f>
        <v>NARIÑO</v>
      </c>
      <c r="C2440" t="s">
        <v>35</v>
      </c>
      <c r="D2440" t="s">
        <v>247</v>
      </c>
      <c r="E2440" t="s">
        <v>347</v>
      </c>
      <c r="F2440">
        <v>1</v>
      </c>
      <c r="G2440">
        <v>1.149425287356322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1</v>
      </c>
      <c r="N2440">
        <v>0</v>
      </c>
      <c r="O2440">
        <v>0</v>
      </c>
      <c r="P2440">
        <v>427050</v>
      </c>
      <c r="Q2440">
        <v>3.9556354710321963E-2</v>
      </c>
    </row>
    <row r="2441" spans="1:17" x14ac:dyDescent="0.25">
      <c r="A2441" t="str">
        <f t="shared" ca="1" si="38"/>
        <v>NARIÑO;PASTO;AGRICULTURA, GANADERÍA, CAZA, SILVICULTURA Y PESCA</v>
      </c>
      <c r="B2441" t="str">
        <f ca="1">+IFERROR(_xlfn.XLOOKUP(C2441,DIVIPOLA!G:G,DIVIPOLA!F:F),C2441)</f>
        <v>NARIÑO</v>
      </c>
      <c r="C2441" t="s">
        <v>35</v>
      </c>
      <c r="D2441" t="s">
        <v>250</v>
      </c>
      <c r="E2441" t="s">
        <v>347</v>
      </c>
      <c r="F2441">
        <v>1</v>
      </c>
      <c r="G2441">
        <v>1.149425287356322</v>
      </c>
      <c r="H2441">
        <v>0</v>
      </c>
      <c r="I2441">
        <v>0</v>
      </c>
      <c r="J2441">
        <v>1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390000</v>
      </c>
      <c r="Q2441">
        <v>3.612452484960909E-2</v>
      </c>
    </row>
    <row r="2442" spans="1:17" x14ac:dyDescent="0.25">
      <c r="A2442" t="str">
        <f t="shared" ca="1" si="38"/>
        <v>NARIÑO;TAMINANGO;AGRICULTURA, GANADERÍA, CAZA, SILVICULTURA Y PESCA</v>
      </c>
      <c r="B2442" t="str">
        <f ca="1">+IFERROR(_xlfn.XLOOKUP(C2442,DIVIPOLA!G:G,DIVIPOLA!F:F),C2442)</f>
        <v>NARIÑO</v>
      </c>
      <c r="C2442" t="s">
        <v>35</v>
      </c>
      <c r="D2442" t="s">
        <v>252</v>
      </c>
      <c r="E2442" t="s">
        <v>347</v>
      </c>
      <c r="F2442">
        <v>1</v>
      </c>
      <c r="G2442">
        <v>1.149425287356322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4</v>
      </c>
      <c r="N2442">
        <v>0</v>
      </c>
      <c r="O2442">
        <v>3</v>
      </c>
      <c r="P2442">
        <v>2535000</v>
      </c>
      <c r="Q2442">
        <v>0.23480941152245899</v>
      </c>
    </row>
    <row r="2443" spans="1:17" x14ac:dyDescent="0.25">
      <c r="A2443" t="str">
        <f t="shared" ca="1" si="38"/>
        <v>NORTE_DE_SANTANDER;CUCUTILLA;AGRICULTURA, GANADERÍA, CAZA, SILVICULTURA Y PESCA</v>
      </c>
      <c r="B2443" t="str">
        <f ca="1">+IFERROR(_xlfn.XLOOKUP(C2443,DIVIPOLA!G:G,DIVIPOLA!F:F),C2443)</f>
        <v>NORTE_DE_SANTANDER</v>
      </c>
      <c r="C2443" t="s">
        <v>1186</v>
      </c>
      <c r="D2443" t="s">
        <v>255</v>
      </c>
      <c r="E2443" t="s">
        <v>347</v>
      </c>
      <c r="F2443">
        <v>1</v>
      </c>
      <c r="G2443">
        <v>0.36496350364963498</v>
      </c>
      <c r="H2443">
        <v>0</v>
      </c>
      <c r="I2443">
        <v>0</v>
      </c>
      <c r="J2443">
        <v>21</v>
      </c>
      <c r="K2443">
        <v>5</v>
      </c>
      <c r="L2443">
        <v>2</v>
      </c>
      <c r="M2443">
        <v>0</v>
      </c>
      <c r="N2443">
        <v>40</v>
      </c>
      <c r="O2443">
        <v>8</v>
      </c>
      <c r="P2443">
        <v>22061975</v>
      </c>
      <c r="Q2443">
        <v>0.47874712027432659</v>
      </c>
    </row>
    <row r="2444" spans="1:17" x14ac:dyDescent="0.25">
      <c r="A2444" t="str">
        <f t="shared" ca="1" si="38"/>
        <v>NORTE_DE_SANTANDER;SAN JOSÉ DE CÚCUTA;AGRICULTURA, GANADERÍA, CAZA, SILVICULTURA Y PESCA</v>
      </c>
      <c r="B2444" t="str">
        <f ca="1">+IFERROR(_xlfn.XLOOKUP(C2444,DIVIPOLA!G:G,DIVIPOLA!F:F),C2444)</f>
        <v>NORTE_DE_SANTANDER</v>
      </c>
      <c r="C2444" t="s">
        <v>1186</v>
      </c>
      <c r="D2444" t="s">
        <v>260</v>
      </c>
      <c r="E2444" t="s">
        <v>347</v>
      </c>
      <c r="F2444">
        <v>9</v>
      </c>
      <c r="G2444">
        <v>3.284671532846716</v>
      </c>
      <c r="H2444">
        <v>0</v>
      </c>
      <c r="I2444">
        <v>0</v>
      </c>
      <c r="J2444">
        <v>129</v>
      </c>
      <c r="K2444">
        <v>106</v>
      </c>
      <c r="L2444">
        <v>17</v>
      </c>
      <c r="M2444">
        <v>6</v>
      </c>
      <c r="N2444">
        <v>7</v>
      </c>
      <c r="O2444">
        <v>8</v>
      </c>
      <c r="P2444">
        <v>118242150</v>
      </c>
      <c r="Q2444">
        <v>2.5658667824410539</v>
      </c>
    </row>
    <row r="2445" spans="1:17" x14ac:dyDescent="0.25">
      <c r="A2445" t="str">
        <f t="shared" ca="1" si="38"/>
        <v>QUINDÍO;ARMENIA;AGRICULTURA, GANADERÍA, CAZA, SILVICULTURA Y PESCA</v>
      </c>
      <c r="B2445" t="str">
        <f ca="1">+IFERROR(_xlfn.XLOOKUP(C2445,DIVIPOLA!G:G,DIVIPOLA!F:F),C2445)</f>
        <v>QUINDÍO</v>
      </c>
      <c r="C2445" t="s">
        <v>37</v>
      </c>
      <c r="D2445" t="s">
        <v>51</v>
      </c>
      <c r="E2445" t="s">
        <v>347</v>
      </c>
      <c r="F2445">
        <v>5</v>
      </c>
      <c r="G2445">
        <v>5.1546391752577314</v>
      </c>
      <c r="H2445">
        <v>0</v>
      </c>
      <c r="I2445">
        <v>0</v>
      </c>
      <c r="J2445">
        <v>46</v>
      </c>
      <c r="K2445">
        <v>62</v>
      </c>
      <c r="L2445">
        <v>8</v>
      </c>
      <c r="M2445">
        <v>4</v>
      </c>
      <c r="N2445">
        <v>85</v>
      </c>
      <c r="O2445">
        <v>21</v>
      </c>
      <c r="P2445">
        <v>77368200</v>
      </c>
      <c r="Q2445">
        <v>1.268931143950573</v>
      </c>
    </row>
    <row r="2446" spans="1:17" x14ac:dyDescent="0.25">
      <c r="A2446" t="str">
        <f t="shared" ca="1" si="38"/>
        <v>QUINDÍO;CALARCÁ;AGRICULTURA, GANADERÍA, CAZA, SILVICULTURA Y PESCA</v>
      </c>
      <c r="B2446" t="str">
        <f ca="1">+IFERROR(_xlfn.XLOOKUP(C2446,DIVIPOLA!G:G,DIVIPOLA!F:F),C2446)</f>
        <v>QUINDÍO</v>
      </c>
      <c r="C2446" t="s">
        <v>37</v>
      </c>
      <c r="D2446" t="s">
        <v>269</v>
      </c>
      <c r="E2446" t="s">
        <v>347</v>
      </c>
      <c r="F2446">
        <v>1</v>
      </c>
      <c r="G2446">
        <v>1.0309278350515461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3</v>
      </c>
      <c r="N2446">
        <v>0</v>
      </c>
      <c r="O2446">
        <v>0</v>
      </c>
      <c r="P2446">
        <v>1170000</v>
      </c>
      <c r="Q2446">
        <v>1.9189401309868539E-2</v>
      </c>
    </row>
    <row r="2447" spans="1:17" x14ac:dyDescent="0.25">
      <c r="A2447" t="str">
        <f t="shared" ca="1" si="38"/>
        <v>QUINDÍO;CIRCASIA;AGRICULTURA, GANADERÍA, CAZA, SILVICULTURA Y PESCA</v>
      </c>
      <c r="B2447" t="str">
        <f ca="1">+IFERROR(_xlfn.XLOOKUP(C2447,DIVIPOLA!G:G,DIVIPOLA!F:F),C2447)</f>
        <v>QUINDÍO</v>
      </c>
      <c r="C2447" t="s">
        <v>37</v>
      </c>
      <c r="D2447" t="s">
        <v>270</v>
      </c>
      <c r="E2447" t="s">
        <v>347</v>
      </c>
      <c r="F2447">
        <v>1</v>
      </c>
      <c r="G2447">
        <v>1.0309278350515461</v>
      </c>
      <c r="H2447">
        <v>0</v>
      </c>
      <c r="I2447">
        <v>0</v>
      </c>
      <c r="J2447">
        <v>0</v>
      </c>
      <c r="K2447">
        <v>2</v>
      </c>
      <c r="L2447">
        <v>0</v>
      </c>
      <c r="M2447">
        <v>0</v>
      </c>
      <c r="N2447">
        <v>0</v>
      </c>
      <c r="O2447">
        <v>0</v>
      </c>
      <c r="P2447">
        <v>1040000</v>
      </c>
      <c r="Q2447">
        <v>1.7057245608772031E-2</v>
      </c>
    </row>
    <row r="2448" spans="1:17" x14ac:dyDescent="0.25">
      <c r="A2448" t="str">
        <f t="shared" ca="1" si="38"/>
        <v>RISARALDA;PEREIRA;AGRICULTURA, GANADERÍA, CAZA, SILVICULTURA Y PESCA</v>
      </c>
      <c r="B2448" t="str">
        <f ca="1">+IFERROR(_xlfn.XLOOKUP(C2448,DIVIPOLA!G:G,DIVIPOLA!F:F),C2448)</f>
        <v>RISARALDA</v>
      </c>
      <c r="C2448" t="s">
        <v>38</v>
      </c>
      <c r="D2448" t="s">
        <v>277</v>
      </c>
      <c r="E2448" t="s">
        <v>347</v>
      </c>
      <c r="F2448">
        <v>7</v>
      </c>
      <c r="G2448">
        <v>3.3980582524271838</v>
      </c>
      <c r="H2448">
        <v>0</v>
      </c>
      <c r="I2448">
        <v>0</v>
      </c>
      <c r="J2448">
        <v>124</v>
      </c>
      <c r="K2448">
        <v>42</v>
      </c>
      <c r="L2448">
        <v>47</v>
      </c>
      <c r="M2448">
        <v>2</v>
      </c>
      <c r="N2448">
        <v>23</v>
      </c>
      <c r="O2448">
        <v>6</v>
      </c>
      <c r="P2448">
        <v>90765025</v>
      </c>
      <c r="Q2448">
        <v>0.76543719052810089</v>
      </c>
    </row>
    <row r="2449" spans="1:17" x14ac:dyDescent="0.25">
      <c r="A2449" t="str">
        <f t="shared" ca="1" si="38"/>
        <v>SANTANDER;BARRANCABERMEJA;AGRICULTURA, GANADERÍA, CAZA, SILVICULTURA Y PESCA</v>
      </c>
      <c r="B2449" t="str">
        <f ca="1">+IFERROR(_xlfn.XLOOKUP(C2449,DIVIPOLA!G:G,DIVIPOLA!F:F),C2449)</f>
        <v>SANTANDER</v>
      </c>
      <c r="C2449" t="s">
        <v>39</v>
      </c>
      <c r="D2449" t="s">
        <v>281</v>
      </c>
      <c r="E2449" t="s">
        <v>347</v>
      </c>
      <c r="F2449">
        <v>3</v>
      </c>
      <c r="G2449">
        <v>0.73710073710073709</v>
      </c>
      <c r="H2449">
        <v>0</v>
      </c>
      <c r="I2449">
        <v>0</v>
      </c>
      <c r="J2449">
        <v>5</v>
      </c>
      <c r="K2449">
        <v>15</v>
      </c>
      <c r="L2449">
        <v>1</v>
      </c>
      <c r="M2449">
        <v>0</v>
      </c>
      <c r="N2449">
        <v>4</v>
      </c>
      <c r="O2449">
        <v>0</v>
      </c>
      <c r="P2449">
        <v>11111100</v>
      </c>
      <c r="Q2449">
        <v>5.5514833996226913E-2</v>
      </c>
    </row>
    <row r="2450" spans="1:17" x14ac:dyDescent="0.25">
      <c r="A2450" t="str">
        <f t="shared" ca="1" si="38"/>
        <v>SANTANDER;BUCARAMANGA;AGRICULTURA, GANADERÍA, CAZA, SILVICULTURA Y PESCA</v>
      </c>
      <c r="B2450" t="str">
        <f ca="1">+IFERROR(_xlfn.XLOOKUP(C2450,DIVIPOLA!G:G,DIVIPOLA!F:F),C2450)</f>
        <v>SANTANDER</v>
      </c>
      <c r="C2450" t="s">
        <v>39</v>
      </c>
      <c r="D2450" t="s">
        <v>283</v>
      </c>
      <c r="E2450" t="s">
        <v>347</v>
      </c>
      <c r="F2450">
        <v>11</v>
      </c>
      <c r="G2450">
        <v>2.7027027027027031</v>
      </c>
      <c r="H2450">
        <v>0</v>
      </c>
      <c r="I2450">
        <v>0</v>
      </c>
      <c r="J2450">
        <v>164</v>
      </c>
      <c r="K2450">
        <v>25</v>
      </c>
      <c r="L2450">
        <v>18</v>
      </c>
      <c r="M2450">
        <v>2</v>
      </c>
      <c r="N2450">
        <v>324</v>
      </c>
      <c r="O2450">
        <v>22</v>
      </c>
      <c r="P2450">
        <v>155695475</v>
      </c>
      <c r="Q2450">
        <v>0.77790753828052106</v>
      </c>
    </row>
    <row r="2451" spans="1:17" x14ac:dyDescent="0.25">
      <c r="A2451" t="str">
        <f t="shared" ca="1" si="38"/>
        <v>SANTANDER;FLORIDABLANCA;AGRICULTURA, GANADERÍA, CAZA, SILVICULTURA Y PESCA</v>
      </c>
      <c r="B2451" t="str">
        <f ca="1">+IFERROR(_xlfn.XLOOKUP(C2451,DIVIPOLA!G:G,DIVIPOLA!F:F),C2451)</f>
        <v>SANTANDER</v>
      </c>
      <c r="C2451" t="s">
        <v>39</v>
      </c>
      <c r="D2451" t="s">
        <v>284</v>
      </c>
      <c r="E2451" t="s">
        <v>347</v>
      </c>
      <c r="F2451">
        <v>1</v>
      </c>
      <c r="G2451">
        <v>0.24570024570024571</v>
      </c>
      <c r="H2451">
        <v>0</v>
      </c>
      <c r="I2451">
        <v>0</v>
      </c>
      <c r="J2451">
        <v>101</v>
      </c>
      <c r="K2451">
        <v>9</v>
      </c>
      <c r="L2451">
        <v>0</v>
      </c>
      <c r="M2451">
        <v>0</v>
      </c>
      <c r="N2451">
        <v>0</v>
      </c>
      <c r="O2451">
        <v>0</v>
      </c>
      <c r="P2451">
        <v>45552000</v>
      </c>
      <c r="Q2451">
        <v>0.22759328223093381</v>
      </c>
    </row>
    <row r="2452" spans="1:17" x14ac:dyDescent="0.25">
      <c r="A2452" t="str">
        <f t="shared" ca="1" si="38"/>
        <v>SANTANDER;GIRÓN;AGRICULTURA, GANADERÍA, CAZA, SILVICULTURA Y PESCA</v>
      </c>
      <c r="B2452" t="str">
        <f ca="1">+IFERROR(_xlfn.XLOOKUP(C2452,DIVIPOLA!G:G,DIVIPOLA!F:F),C2452)</f>
        <v>SANTANDER</v>
      </c>
      <c r="C2452" t="s">
        <v>39</v>
      </c>
      <c r="D2452" t="s">
        <v>285</v>
      </c>
      <c r="E2452" t="s">
        <v>347</v>
      </c>
      <c r="F2452">
        <v>2</v>
      </c>
      <c r="G2452">
        <v>0.49140049140049141</v>
      </c>
      <c r="H2452">
        <v>15</v>
      </c>
      <c r="I2452">
        <v>34</v>
      </c>
      <c r="J2452">
        <v>973</v>
      </c>
      <c r="K2452">
        <v>544</v>
      </c>
      <c r="L2452">
        <v>11</v>
      </c>
      <c r="M2452">
        <v>16</v>
      </c>
      <c r="N2452">
        <v>0</v>
      </c>
      <c r="O2452">
        <v>17</v>
      </c>
      <c r="P2452">
        <v>722332325</v>
      </c>
      <c r="Q2452">
        <v>3.6090179291414559</v>
      </c>
    </row>
    <row r="2453" spans="1:17" x14ac:dyDescent="0.25">
      <c r="A2453" t="str">
        <f t="shared" ca="1" si="38"/>
        <v>SANTANDER;PIEDECUESTA;AGRICULTURA, GANADERÍA, CAZA, SILVICULTURA Y PESCA</v>
      </c>
      <c r="B2453" t="str">
        <f ca="1">+IFERROR(_xlfn.XLOOKUP(C2453,DIVIPOLA!G:G,DIVIPOLA!F:F),C2453)</f>
        <v>SANTANDER</v>
      </c>
      <c r="C2453" t="s">
        <v>39</v>
      </c>
      <c r="D2453" t="s">
        <v>289</v>
      </c>
      <c r="E2453" t="s">
        <v>347</v>
      </c>
      <c r="F2453">
        <v>2</v>
      </c>
      <c r="G2453">
        <v>0.49140049140049141</v>
      </c>
      <c r="H2453">
        <v>0</v>
      </c>
      <c r="I2453">
        <v>0</v>
      </c>
      <c r="J2453">
        <v>1731</v>
      </c>
      <c r="K2453">
        <v>1249</v>
      </c>
      <c r="L2453">
        <v>426</v>
      </c>
      <c r="M2453">
        <v>360</v>
      </c>
      <c r="N2453">
        <v>442</v>
      </c>
      <c r="O2453">
        <v>119</v>
      </c>
      <c r="P2453">
        <v>1732896425</v>
      </c>
      <c r="Q2453">
        <v>8.6581398211275271</v>
      </c>
    </row>
    <row r="2454" spans="1:17" x14ac:dyDescent="0.25">
      <c r="A2454" t="str">
        <f t="shared" ca="1" si="38"/>
        <v>SANTANDER;PINCHOTE;AGRICULTURA, GANADERÍA, CAZA, SILVICULTURA Y PESCA</v>
      </c>
      <c r="B2454" t="str">
        <f ca="1">+IFERROR(_xlfn.XLOOKUP(C2454,DIVIPOLA!G:G,DIVIPOLA!F:F),C2454)</f>
        <v>SANTANDER</v>
      </c>
      <c r="C2454" t="s">
        <v>39</v>
      </c>
      <c r="D2454" t="s">
        <v>290</v>
      </c>
      <c r="E2454" t="s">
        <v>347</v>
      </c>
      <c r="F2454">
        <v>1</v>
      </c>
      <c r="G2454">
        <v>0.24570024570024571</v>
      </c>
      <c r="H2454">
        <v>0</v>
      </c>
      <c r="I2454">
        <v>0</v>
      </c>
      <c r="J2454">
        <v>15</v>
      </c>
      <c r="K2454">
        <v>11</v>
      </c>
      <c r="L2454">
        <v>0</v>
      </c>
      <c r="M2454">
        <v>1</v>
      </c>
      <c r="N2454">
        <v>0</v>
      </c>
      <c r="O2454">
        <v>0</v>
      </c>
      <c r="P2454">
        <v>11960000</v>
      </c>
      <c r="Q2454">
        <v>5.9756227069765723E-2</v>
      </c>
    </row>
    <row r="2455" spans="1:17" x14ac:dyDescent="0.25">
      <c r="A2455" t="str">
        <f t="shared" ca="1" si="38"/>
        <v>SANTANDER;SABANA DE TORRES;AGRICULTURA, GANADERÍA, CAZA, SILVICULTURA Y PESCA</v>
      </c>
      <c r="B2455" t="str">
        <f ca="1">+IFERROR(_xlfn.XLOOKUP(C2455,DIVIPOLA!G:G,DIVIPOLA!F:F),C2455)</f>
        <v>SANTANDER</v>
      </c>
      <c r="C2455" t="s">
        <v>39</v>
      </c>
      <c r="D2455" t="s">
        <v>291</v>
      </c>
      <c r="E2455" t="s">
        <v>347</v>
      </c>
      <c r="F2455">
        <v>1</v>
      </c>
      <c r="G2455">
        <v>0.24570024570024571</v>
      </c>
      <c r="H2455">
        <v>0</v>
      </c>
      <c r="I2455">
        <v>0</v>
      </c>
      <c r="J2455">
        <v>2</v>
      </c>
      <c r="K2455">
        <v>2</v>
      </c>
      <c r="L2455">
        <v>6</v>
      </c>
      <c r="M2455">
        <v>0</v>
      </c>
      <c r="N2455">
        <v>16</v>
      </c>
      <c r="O2455">
        <v>14</v>
      </c>
      <c r="P2455">
        <v>11050000</v>
      </c>
      <c r="Q2455">
        <v>5.5209557618805277E-2</v>
      </c>
    </row>
    <row r="2456" spans="1:17" x14ac:dyDescent="0.25">
      <c r="A2456" t="str">
        <f t="shared" ca="1" si="38"/>
        <v>SANTANDER;SAN GIL;AGRICULTURA, GANADERÍA, CAZA, SILVICULTURA Y PESCA</v>
      </c>
      <c r="B2456" t="str">
        <f ca="1">+IFERROR(_xlfn.XLOOKUP(C2456,DIVIPOLA!G:G,DIVIPOLA!F:F),C2456)</f>
        <v>SANTANDER</v>
      </c>
      <c r="C2456" t="s">
        <v>39</v>
      </c>
      <c r="D2456" t="s">
        <v>292</v>
      </c>
      <c r="E2456" t="s">
        <v>347</v>
      </c>
      <c r="F2456">
        <v>1</v>
      </c>
      <c r="G2456">
        <v>0.24570024570024571</v>
      </c>
      <c r="H2456">
        <v>0</v>
      </c>
      <c r="I2456">
        <v>0</v>
      </c>
      <c r="J2456">
        <v>17</v>
      </c>
      <c r="K2456">
        <v>2</v>
      </c>
      <c r="L2456">
        <v>0</v>
      </c>
      <c r="M2456">
        <v>4</v>
      </c>
      <c r="N2456">
        <v>2</v>
      </c>
      <c r="O2456">
        <v>1</v>
      </c>
      <c r="P2456">
        <v>10130250</v>
      </c>
      <c r="Q2456">
        <v>5.0614173852298841E-2</v>
      </c>
    </row>
    <row r="2457" spans="1:17" x14ac:dyDescent="0.25">
      <c r="A2457" t="str">
        <f t="shared" ca="1" si="38"/>
        <v>TOLIMA;IBAGUÉ;AGRICULTURA, GANADERÍA, CAZA, SILVICULTURA Y PESCA</v>
      </c>
      <c r="B2457" t="str">
        <f ca="1">+IFERROR(_xlfn.XLOOKUP(C2457,DIVIPOLA!G:G,DIVIPOLA!F:F),C2457)</f>
        <v>TOLIMA</v>
      </c>
      <c r="C2457" t="s">
        <v>41</v>
      </c>
      <c r="D2457" t="s">
        <v>304</v>
      </c>
      <c r="E2457" t="s">
        <v>347</v>
      </c>
      <c r="F2457">
        <v>1</v>
      </c>
      <c r="G2457">
        <v>0.64102564102564097</v>
      </c>
      <c r="H2457">
        <v>0</v>
      </c>
      <c r="I2457">
        <v>0</v>
      </c>
      <c r="J2457">
        <v>0</v>
      </c>
      <c r="K2457">
        <v>6</v>
      </c>
      <c r="L2457">
        <v>0</v>
      </c>
      <c r="M2457">
        <v>2</v>
      </c>
      <c r="N2457">
        <v>2</v>
      </c>
      <c r="O2457">
        <v>2</v>
      </c>
      <c r="P2457">
        <v>4940000</v>
      </c>
      <c r="Q2457">
        <v>0.1180968414300502</v>
      </c>
    </row>
    <row r="2458" spans="1:17" x14ac:dyDescent="0.25">
      <c r="A2458" t="str">
        <f t="shared" ca="1" si="38"/>
        <v>TOLIMA;VENADILLO;AGRICULTURA, GANADERÍA, CAZA, SILVICULTURA Y PESCA</v>
      </c>
      <c r="B2458" t="str">
        <f ca="1">+IFERROR(_xlfn.XLOOKUP(C2458,DIVIPOLA!G:G,DIVIPOLA!F:F),C2458)</f>
        <v>TOLIMA</v>
      </c>
      <c r="C2458" t="s">
        <v>41</v>
      </c>
      <c r="D2458" t="s">
        <v>309</v>
      </c>
      <c r="E2458" t="s">
        <v>347</v>
      </c>
      <c r="F2458">
        <v>1</v>
      </c>
      <c r="G2458">
        <v>0.64102564102564097</v>
      </c>
      <c r="H2458">
        <v>0</v>
      </c>
      <c r="I2458">
        <v>0</v>
      </c>
      <c r="J2458">
        <v>2</v>
      </c>
      <c r="K2458">
        <v>3</v>
      </c>
      <c r="L2458">
        <v>0</v>
      </c>
      <c r="M2458">
        <v>0</v>
      </c>
      <c r="N2458">
        <v>1</v>
      </c>
      <c r="O2458">
        <v>0</v>
      </c>
      <c r="P2458">
        <v>2535000</v>
      </c>
      <c r="Q2458">
        <v>6.0602326523315229E-2</v>
      </c>
    </row>
    <row r="2459" spans="1:17" x14ac:dyDescent="0.25">
      <c r="A2459" t="str">
        <f t="shared" ca="1" si="38"/>
        <v>VALLE_DEL_CAUCA;EL CERRITO;AGRICULTURA, GANADERÍA, CAZA, SILVICULTURA Y PESCA</v>
      </c>
      <c r="B2459" t="str">
        <f ca="1">+IFERROR(_xlfn.XLOOKUP(C2459,DIVIPOLA!G:G,DIVIPOLA!F:F),C2459)</f>
        <v>VALLE_DEL_CAUCA</v>
      </c>
      <c r="C2459" t="s">
        <v>1190</v>
      </c>
      <c r="D2459" t="s">
        <v>317</v>
      </c>
      <c r="E2459" t="s">
        <v>347</v>
      </c>
      <c r="F2459">
        <v>2</v>
      </c>
      <c r="G2459">
        <v>0.2677376171352075</v>
      </c>
      <c r="H2459">
        <v>0</v>
      </c>
      <c r="I2459">
        <v>0</v>
      </c>
      <c r="J2459">
        <v>4</v>
      </c>
      <c r="K2459">
        <v>4</v>
      </c>
      <c r="L2459">
        <v>4</v>
      </c>
      <c r="M2459">
        <v>0</v>
      </c>
      <c r="N2459">
        <v>8</v>
      </c>
      <c r="O2459">
        <v>2</v>
      </c>
      <c r="P2459">
        <v>7544550</v>
      </c>
      <c r="Q2459">
        <v>1.6617479362030532E-2</v>
      </c>
    </row>
    <row r="2460" spans="1:17" x14ac:dyDescent="0.25">
      <c r="A2460" t="str">
        <f t="shared" ca="1" si="38"/>
        <v>VALLE_DEL_CAUCA;BUGA;AGRICULTURA, GANADERÍA, CAZA, SILVICULTURA Y PESCA</v>
      </c>
      <c r="B2460" t="str">
        <f ca="1">+IFERROR(_xlfn.XLOOKUP(C2460,DIVIPOLA!G:G,DIVIPOLA!F:F),C2460)</f>
        <v>VALLE_DEL_CAUCA</v>
      </c>
      <c r="C2460" t="s">
        <v>1190</v>
      </c>
      <c r="D2460" t="s">
        <v>1191</v>
      </c>
      <c r="E2460" t="s">
        <v>347</v>
      </c>
      <c r="F2460">
        <v>2</v>
      </c>
      <c r="G2460">
        <v>0.2677376171352075</v>
      </c>
      <c r="H2460">
        <v>4</v>
      </c>
      <c r="I2460">
        <v>0</v>
      </c>
      <c r="J2460">
        <v>4086</v>
      </c>
      <c r="K2460">
        <v>124</v>
      </c>
      <c r="L2460">
        <v>771</v>
      </c>
      <c r="M2460">
        <v>60</v>
      </c>
      <c r="N2460">
        <v>324</v>
      </c>
      <c r="O2460">
        <v>43</v>
      </c>
      <c r="P2460">
        <v>2005487900</v>
      </c>
      <c r="Q2460">
        <v>4.4172487145094061</v>
      </c>
    </row>
    <row r="2461" spans="1:17" x14ac:dyDescent="0.25">
      <c r="A2461" t="str">
        <f t="shared" ca="1" si="38"/>
        <v>VALLE_DEL_CAUCA;LA UNIÓN;AGRICULTURA, GANADERÍA, CAZA, SILVICULTURA Y PESCA</v>
      </c>
      <c r="B2461" t="str">
        <f ca="1">+IFERROR(_xlfn.XLOOKUP(C2461,DIVIPOLA!G:G,DIVIPOLA!F:F),C2461)</f>
        <v>VALLE_DEL_CAUCA</v>
      </c>
      <c r="C2461" t="s">
        <v>1190</v>
      </c>
      <c r="D2461" t="s">
        <v>79</v>
      </c>
      <c r="E2461" t="s">
        <v>347</v>
      </c>
      <c r="F2461">
        <v>1</v>
      </c>
      <c r="G2461">
        <v>0.13386880856760369</v>
      </c>
      <c r="H2461">
        <v>0</v>
      </c>
      <c r="I2461">
        <v>0</v>
      </c>
      <c r="J2461">
        <v>13</v>
      </c>
      <c r="K2461">
        <v>4</v>
      </c>
      <c r="L2461">
        <v>0</v>
      </c>
      <c r="M2461">
        <v>0</v>
      </c>
      <c r="N2461">
        <v>0</v>
      </c>
      <c r="O2461">
        <v>0</v>
      </c>
      <c r="P2461">
        <v>7150000</v>
      </c>
      <c r="Q2461">
        <v>1.5748451191723599E-2</v>
      </c>
    </row>
    <row r="2462" spans="1:17" x14ac:dyDescent="0.25">
      <c r="A2462" t="str">
        <f t="shared" ca="1" si="38"/>
        <v>VALLE_DEL_CAUCA;OBANDO;AGRICULTURA, GANADERÍA, CAZA, SILVICULTURA Y PESCA</v>
      </c>
      <c r="B2462" t="str">
        <f ca="1">+IFERROR(_xlfn.XLOOKUP(C2462,DIVIPOLA!G:G,DIVIPOLA!F:F),C2462)</f>
        <v>VALLE_DEL_CAUCA</v>
      </c>
      <c r="C2462" t="s">
        <v>1190</v>
      </c>
      <c r="D2462" t="s">
        <v>323</v>
      </c>
      <c r="E2462" t="s">
        <v>347</v>
      </c>
      <c r="F2462">
        <v>1</v>
      </c>
      <c r="G2462">
        <v>0.13386880856760369</v>
      </c>
      <c r="H2462">
        <v>0</v>
      </c>
      <c r="I2462">
        <v>0</v>
      </c>
      <c r="J2462">
        <v>0</v>
      </c>
      <c r="K2462">
        <v>3</v>
      </c>
      <c r="L2462">
        <v>0</v>
      </c>
      <c r="M2462">
        <v>0</v>
      </c>
      <c r="N2462">
        <v>1</v>
      </c>
      <c r="O2462">
        <v>0</v>
      </c>
      <c r="P2462">
        <v>1755000</v>
      </c>
      <c r="Q2462">
        <v>3.8655289288776111E-3</v>
      </c>
    </row>
    <row r="2463" spans="1:17" x14ac:dyDescent="0.25">
      <c r="A2463" t="str">
        <f t="shared" ca="1" si="38"/>
        <v>VALLE_DEL_CAUCA;PALMIRA;AGRICULTURA, GANADERÍA, CAZA, SILVICULTURA Y PESCA</v>
      </c>
      <c r="B2463" t="str">
        <f ca="1">+IFERROR(_xlfn.XLOOKUP(C2463,DIVIPOLA!G:G,DIVIPOLA!F:F),C2463)</f>
        <v>VALLE_DEL_CAUCA</v>
      </c>
      <c r="C2463" t="s">
        <v>1190</v>
      </c>
      <c r="D2463" t="s">
        <v>324</v>
      </c>
      <c r="E2463" t="s">
        <v>347</v>
      </c>
      <c r="F2463">
        <v>1</v>
      </c>
      <c r="G2463">
        <v>0.13386880856760369</v>
      </c>
      <c r="H2463">
        <v>0</v>
      </c>
      <c r="I2463">
        <v>0</v>
      </c>
      <c r="J2463">
        <v>1183</v>
      </c>
      <c r="K2463">
        <v>819</v>
      </c>
      <c r="L2463">
        <v>0</v>
      </c>
      <c r="M2463">
        <v>0</v>
      </c>
      <c r="N2463">
        <v>0</v>
      </c>
      <c r="O2463">
        <v>0</v>
      </c>
      <c r="P2463">
        <v>909381200</v>
      </c>
      <c r="Q2463">
        <v>2.0029853766253201</v>
      </c>
    </row>
    <row r="2464" spans="1:17" x14ac:dyDescent="0.25">
      <c r="A2464" t="str">
        <f t="shared" ca="1" si="38"/>
        <v>VALLE_DEL_CAUCA;PRADERA;AGRICULTURA, GANADERÍA, CAZA, SILVICULTURA Y PESCA</v>
      </c>
      <c r="B2464" t="str">
        <f ca="1">+IFERROR(_xlfn.XLOOKUP(C2464,DIVIPOLA!G:G,DIVIPOLA!F:F),C2464)</f>
        <v>VALLE_DEL_CAUCA</v>
      </c>
      <c r="C2464" t="s">
        <v>1190</v>
      </c>
      <c r="D2464" t="s">
        <v>325</v>
      </c>
      <c r="E2464" t="s">
        <v>347</v>
      </c>
      <c r="F2464">
        <v>1</v>
      </c>
      <c r="G2464">
        <v>0.13386880856760369</v>
      </c>
      <c r="H2464">
        <v>0</v>
      </c>
      <c r="I2464">
        <v>0</v>
      </c>
      <c r="J2464">
        <v>0</v>
      </c>
      <c r="K2464">
        <v>4</v>
      </c>
      <c r="L2464">
        <v>0</v>
      </c>
      <c r="M2464">
        <v>7</v>
      </c>
      <c r="N2464">
        <v>24</v>
      </c>
      <c r="O2464">
        <v>11</v>
      </c>
      <c r="P2464">
        <v>13244075</v>
      </c>
      <c r="Q2464">
        <v>2.917114247790583E-2</v>
      </c>
    </row>
    <row r="2465" spans="1:17" x14ac:dyDescent="0.25">
      <c r="A2465" t="str">
        <f t="shared" ca="1" si="38"/>
        <v>VALLE_DEL_CAUCA;CALI;AGRICULTURA, GANADERÍA, CAZA, SILVICULTURA Y PESCA</v>
      </c>
      <c r="B2465" t="str">
        <f ca="1">+IFERROR(_xlfn.XLOOKUP(C2465,DIVIPOLA!G:G,DIVIPOLA!F:F),C2465)</f>
        <v>VALLE_DEL_CAUCA</v>
      </c>
      <c r="C2465" t="s">
        <v>1190</v>
      </c>
      <c r="D2465" t="s">
        <v>1083</v>
      </c>
      <c r="E2465" t="s">
        <v>347</v>
      </c>
      <c r="F2465">
        <v>7</v>
      </c>
      <c r="G2465">
        <v>0.93708165997322623</v>
      </c>
      <c r="H2465">
        <v>0</v>
      </c>
      <c r="I2465">
        <v>0</v>
      </c>
      <c r="J2465">
        <v>131</v>
      </c>
      <c r="K2465">
        <v>55</v>
      </c>
      <c r="L2465">
        <v>59</v>
      </c>
      <c r="M2465">
        <v>12</v>
      </c>
      <c r="N2465">
        <v>63</v>
      </c>
      <c r="O2465">
        <v>5</v>
      </c>
      <c r="P2465">
        <v>115114350</v>
      </c>
      <c r="Q2465">
        <v>0.25354863250936888</v>
      </c>
    </row>
    <row r="2466" spans="1:17" x14ac:dyDescent="0.25">
      <c r="A2466" t="str">
        <f t="shared" ca="1" si="38"/>
        <v>VALLE_DEL_CAUCA;YUMBO;AGRICULTURA, GANADERÍA, CAZA, SILVICULTURA Y PESCA</v>
      </c>
      <c r="B2466" t="str">
        <f ca="1">+IFERROR(_xlfn.XLOOKUP(C2466,DIVIPOLA!G:G,DIVIPOLA!F:F),C2466)</f>
        <v>VALLE_DEL_CAUCA</v>
      </c>
      <c r="C2466" t="s">
        <v>1190</v>
      </c>
      <c r="D2466" t="s">
        <v>329</v>
      </c>
      <c r="E2466" t="s">
        <v>347</v>
      </c>
      <c r="F2466">
        <v>2</v>
      </c>
      <c r="G2466">
        <v>0.2677376171352075</v>
      </c>
      <c r="H2466">
        <v>0</v>
      </c>
      <c r="I2466">
        <v>2</v>
      </c>
      <c r="J2466">
        <v>978</v>
      </c>
      <c r="K2466">
        <v>548</v>
      </c>
      <c r="L2466">
        <v>148</v>
      </c>
      <c r="M2466">
        <v>52</v>
      </c>
      <c r="N2466">
        <v>577</v>
      </c>
      <c r="O2466">
        <v>54</v>
      </c>
      <c r="P2466">
        <v>856375000</v>
      </c>
      <c r="Q2466">
        <v>1.886234949554167</v>
      </c>
    </row>
    <row r="2467" spans="1:17" x14ac:dyDescent="0.25">
      <c r="A2467" t="str">
        <f t="shared" ca="1" si="38"/>
        <v>ANTIOQUIA;BELLO;ALOJAMIENTO Y SERVICIOS DE COMIDA</v>
      </c>
      <c r="B2467" t="str">
        <f ca="1">+IFERROR(_xlfn.XLOOKUP(C2467,DIVIPOLA!G:G,DIVIPOLA!F:F),C2467)</f>
        <v>ANTIOQUIA</v>
      </c>
      <c r="C2467" t="s">
        <v>17</v>
      </c>
      <c r="D2467" t="s">
        <v>52</v>
      </c>
      <c r="E2467" t="s">
        <v>348</v>
      </c>
      <c r="F2467">
        <v>1</v>
      </c>
      <c r="G2467">
        <v>5.2659294365455502E-2</v>
      </c>
      <c r="H2467">
        <v>0</v>
      </c>
      <c r="I2467">
        <v>0</v>
      </c>
      <c r="J2467">
        <v>0</v>
      </c>
      <c r="K2467">
        <v>7</v>
      </c>
      <c r="L2467">
        <v>0</v>
      </c>
      <c r="M2467">
        <v>7</v>
      </c>
      <c r="N2467">
        <v>0</v>
      </c>
      <c r="O2467">
        <v>7</v>
      </c>
      <c r="P2467">
        <v>8879650</v>
      </c>
      <c r="Q2467">
        <v>1.1577678591624769E-2</v>
      </c>
    </row>
    <row r="2468" spans="1:17" x14ac:dyDescent="0.25">
      <c r="A2468" t="str">
        <f t="shared" ca="1" si="38"/>
        <v>ANTIOQUIA;DABEIBA;ALOJAMIENTO Y SERVICIOS DE COMIDA</v>
      </c>
      <c r="B2468" t="str">
        <f ca="1">+IFERROR(_xlfn.XLOOKUP(C2468,DIVIPOLA!G:G,DIVIPOLA!F:F),C2468)</f>
        <v>ANTIOQUIA</v>
      </c>
      <c r="C2468" t="s">
        <v>17</v>
      </c>
      <c r="D2468" t="s">
        <v>59</v>
      </c>
      <c r="E2468" t="s">
        <v>348</v>
      </c>
      <c r="F2468">
        <v>1</v>
      </c>
      <c r="G2468">
        <v>5.2659294365455502E-2</v>
      </c>
      <c r="H2468">
        <v>0</v>
      </c>
      <c r="I2468">
        <v>0</v>
      </c>
      <c r="J2468">
        <v>0</v>
      </c>
      <c r="K2468">
        <v>0</v>
      </c>
      <c r="L2468">
        <v>4</v>
      </c>
      <c r="M2468">
        <v>6</v>
      </c>
      <c r="N2468">
        <v>4</v>
      </c>
      <c r="O2468">
        <v>0</v>
      </c>
      <c r="P2468">
        <v>4234100</v>
      </c>
      <c r="Q2468">
        <v>5.5206059838843226E-3</v>
      </c>
    </row>
    <row r="2469" spans="1:17" x14ac:dyDescent="0.25">
      <c r="A2469" t="str">
        <f t="shared" ca="1" si="38"/>
        <v>ANTIOQUIA;ENVIGADO;ALOJAMIENTO Y SERVICIOS DE COMIDA</v>
      </c>
      <c r="B2469" t="str">
        <f ca="1">+IFERROR(_xlfn.XLOOKUP(C2469,DIVIPOLA!G:G,DIVIPOLA!F:F),C2469)</f>
        <v>ANTIOQUIA</v>
      </c>
      <c r="C2469" t="s">
        <v>17</v>
      </c>
      <c r="D2469" t="s">
        <v>66</v>
      </c>
      <c r="E2469" t="s">
        <v>348</v>
      </c>
      <c r="F2469">
        <v>7</v>
      </c>
      <c r="G2469">
        <v>0.36861506055818849</v>
      </c>
      <c r="H2469">
        <v>0</v>
      </c>
      <c r="I2469">
        <v>0</v>
      </c>
      <c r="J2469">
        <v>34</v>
      </c>
      <c r="K2469">
        <v>25</v>
      </c>
      <c r="L2469">
        <v>28</v>
      </c>
      <c r="M2469">
        <v>6</v>
      </c>
      <c r="N2469">
        <v>16</v>
      </c>
      <c r="O2469">
        <v>4</v>
      </c>
      <c r="P2469">
        <v>40726075</v>
      </c>
      <c r="Q2469">
        <v>5.3100449527673337E-2</v>
      </c>
    </row>
    <row r="2470" spans="1:17" x14ac:dyDescent="0.25">
      <c r="A2470" t="str">
        <f t="shared" ca="1" si="38"/>
        <v>ANTIOQUIA;ITAGÜÍ;ALOJAMIENTO Y SERVICIOS DE COMIDA</v>
      </c>
      <c r="B2470" t="str">
        <f ca="1">+IFERROR(_xlfn.XLOOKUP(C2470,DIVIPOLA!G:G,DIVIPOLA!F:F),C2470)</f>
        <v>ANTIOQUIA</v>
      </c>
      <c r="C2470" t="s">
        <v>17</v>
      </c>
      <c r="D2470" t="s">
        <v>72</v>
      </c>
      <c r="E2470" t="s">
        <v>348</v>
      </c>
      <c r="F2470">
        <v>2</v>
      </c>
      <c r="G2470">
        <v>0.105318588730911</v>
      </c>
      <c r="H2470">
        <v>0</v>
      </c>
      <c r="I2470">
        <v>0</v>
      </c>
      <c r="J2470">
        <v>1</v>
      </c>
      <c r="K2470">
        <v>1</v>
      </c>
      <c r="L2470">
        <v>2</v>
      </c>
      <c r="M2470">
        <v>1</v>
      </c>
      <c r="N2470">
        <v>0</v>
      </c>
      <c r="O2470">
        <v>0</v>
      </c>
      <c r="P2470">
        <v>1820000</v>
      </c>
      <c r="Q2470">
        <v>2.3729961244820541E-3</v>
      </c>
    </row>
    <row r="2471" spans="1:17" x14ac:dyDescent="0.25">
      <c r="A2471" t="str">
        <f t="shared" ca="1" si="38"/>
        <v>ANTIOQUIA;JERICÓ;ALOJAMIENTO Y SERVICIOS DE COMIDA</v>
      </c>
      <c r="B2471" t="str">
        <f ca="1">+IFERROR(_xlfn.XLOOKUP(C2471,DIVIPOLA!G:G,DIVIPOLA!F:F),C2471)</f>
        <v>ANTIOQUIA</v>
      </c>
      <c r="C2471" t="s">
        <v>17</v>
      </c>
      <c r="D2471" t="s">
        <v>75</v>
      </c>
      <c r="E2471" t="s">
        <v>348</v>
      </c>
      <c r="F2471">
        <v>1</v>
      </c>
      <c r="G2471">
        <v>5.2659294365455502E-2</v>
      </c>
      <c r="H2471">
        <v>0</v>
      </c>
      <c r="I2471">
        <v>0</v>
      </c>
      <c r="J2471">
        <v>14</v>
      </c>
      <c r="K2471">
        <v>23</v>
      </c>
      <c r="L2471">
        <v>13</v>
      </c>
      <c r="M2471">
        <v>13</v>
      </c>
      <c r="N2471">
        <v>47</v>
      </c>
      <c r="O2471">
        <v>24</v>
      </c>
      <c r="P2471">
        <v>43650100</v>
      </c>
      <c r="Q2471">
        <v>5.6912922051238532E-2</v>
      </c>
    </row>
    <row r="2472" spans="1:17" x14ac:dyDescent="0.25">
      <c r="A2472" t="str">
        <f t="shared" ca="1" si="38"/>
        <v>ANTIOQUIA;LA CEJA;ALOJAMIENTO Y SERVICIOS DE COMIDA</v>
      </c>
      <c r="B2472" t="str">
        <f ca="1">+IFERROR(_xlfn.XLOOKUP(C2472,DIVIPOLA!G:G,DIVIPOLA!F:F),C2472)</f>
        <v>ANTIOQUIA</v>
      </c>
      <c r="C2472" t="s">
        <v>17</v>
      </c>
      <c r="D2472" t="s">
        <v>76</v>
      </c>
      <c r="E2472" t="s">
        <v>348</v>
      </c>
      <c r="F2472">
        <v>2</v>
      </c>
      <c r="G2472">
        <v>0.105318588730911</v>
      </c>
      <c r="H2472">
        <v>0</v>
      </c>
      <c r="I2472">
        <v>0</v>
      </c>
      <c r="J2472">
        <v>2</v>
      </c>
      <c r="K2472">
        <v>7</v>
      </c>
      <c r="L2472">
        <v>3</v>
      </c>
      <c r="M2472">
        <v>0</v>
      </c>
      <c r="N2472">
        <v>0</v>
      </c>
      <c r="O2472">
        <v>0</v>
      </c>
      <c r="P2472">
        <v>5298800</v>
      </c>
      <c r="Q2472">
        <v>6.9088087167063243E-3</v>
      </c>
    </row>
    <row r="2473" spans="1:17" x14ac:dyDescent="0.25">
      <c r="A2473" t="str">
        <f t="shared" ca="1" si="38"/>
        <v>ANTIOQUIA;LA ESTRELLA;ALOJAMIENTO Y SERVICIOS DE COMIDA</v>
      </c>
      <c r="B2473" t="str">
        <f ca="1">+IFERROR(_xlfn.XLOOKUP(C2473,DIVIPOLA!G:G,DIVIPOLA!F:F),C2473)</f>
        <v>ANTIOQUIA</v>
      </c>
      <c r="C2473" t="s">
        <v>17</v>
      </c>
      <c r="D2473" t="s">
        <v>77</v>
      </c>
      <c r="E2473" t="s">
        <v>348</v>
      </c>
      <c r="F2473">
        <v>1</v>
      </c>
      <c r="G2473">
        <v>5.2659294365455502E-2</v>
      </c>
      <c r="H2473">
        <v>0</v>
      </c>
      <c r="I2473">
        <v>0</v>
      </c>
      <c r="J2473">
        <v>9</v>
      </c>
      <c r="K2473">
        <v>31</v>
      </c>
      <c r="L2473">
        <v>31</v>
      </c>
      <c r="M2473">
        <v>39</v>
      </c>
      <c r="N2473">
        <v>0</v>
      </c>
      <c r="O2473">
        <v>0</v>
      </c>
      <c r="P2473">
        <v>44703100</v>
      </c>
      <c r="Q2473">
        <v>5.8285869808974572E-2</v>
      </c>
    </row>
    <row r="2474" spans="1:17" x14ac:dyDescent="0.25">
      <c r="A2474" t="str">
        <f t="shared" ca="1" si="38"/>
        <v>ANTIOQUIA;LA UNIÓN;ALOJAMIENTO Y SERVICIOS DE COMIDA</v>
      </c>
      <c r="B2474" t="str">
        <f ca="1">+IFERROR(_xlfn.XLOOKUP(C2474,DIVIPOLA!G:G,DIVIPOLA!F:F),C2474)</f>
        <v>ANTIOQUIA</v>
      </c>
      <c r="C2474" t="s">
        <v>17</v>
      </c>
      <c r="D2474" t="s">
        <v>79</v>
      </c>
      <c r="E2474" t="s">
        <v>348</v>
      </c>
      <c r="F2474">
        <v>1</v>
      </c>
      <c r="G2474">
        <v>5.2659294365455502E-2</v>
      </c>
      <c r="H2474">
        <v>0</v>
      </c>
      <c r="I2474">
        <v>0</v>
      </c>
      <c r="J2474">
        <v>1</v>
      </c>
      <c r="K2474">
        <v>4</v>
      </c>
      <c r="L2474">
        <v>0</v>
      </c>
      <c r="M2474">
        <v>0</v>
      </c>
      <c r="N2474">
        <v>0</v>
      </c>
      <c r="O2474">
        <v>0</v>
      </c>
      <c r="P2474">
        <v>2470000</v>
      </c>
      <c r="Q2474">
        <v>3.2204947403685021E-3</v>
      </c>
    </row>
    <row r="2475" spans="1:17" x14ac:dyDescent="0.25">
      <c r="A2475" t="str">
        <f t="shared" ca="1" si="38"/>
        <v>ANTIOQUIA;MEDELLÍN;ALOJAMIENTO Y SERVICIOS DE COMIDA</v>
      </c>
      <c r="B2475" t="str">
        <f ca="1">+IFERROR(_xlfn.XLOOKUP(C2475,DIVIPOLA!G:G,DIVIPOLA!F:F),C2475)</f>
        <v>ANTIOQUIA</v>
      </c>
      <c r="C2475" t="s">
        <v>17</v>
      </c>
      <c r="D2475" t="s">
        <v>81</v>
      </c>
      <c r="E2475" t="s">
        <v>348</v>
      </c>
      <c r="F2475">
        <v>66</v>
      </c>
      <c r="G2475">
        <v>3.4755134281200628</v>
      </c>
      <c r="H2475">
        <v>8</v>
      </c>
      <c r="I2475">
        <v>0</v>
      </c>
      <c r="J2475">
        <v>2506</v>
      </c>
      <c r="K2475">
        <v>987</v>
      </c>
      <c r="L2475">
        <v>1240</v>
      </c>
      <c r="M2475">
        <v>372</v>
      </c>
      <c r="N2475">
        <v>212</v>
      </c>
      <c r="O2475">
        <v>81</v>
      </c>
      <c r="P2475">
        <v>2066779325</v>
      </c>
      <c r="Q2475">
        <v>2.6947578727388111</v>
      </c>
    </row>
    <row r="2476" spans="1:17" x14ac:dyDescent="0.25">
      <c r="A2476" t="str">
        <f t="shared" ca="1" si="38"/>
        <v>ANTIOQUIA;RIONEGRO;ALOJAMIENTO Y SERVICIOS DE COMIDA</v>
      </c>
      <c r="B2476" t="str">
        <f ca="1">+IFERROR(_xlfn.XLOOKUP(C2476,DIVIPOLA!G:G,DIVIPOLA!F:F),C2476)</f>
        <v>ANTIOQUIA</v>
      </c>
      <c r="C2476" t="s">
        <v>17</v>
      </c>
      <c r="D2476" t="s">
        <v>87</v>
      </c>
      <c r="E2476" t="s">
        <v>348</v>
      </c>
      <c r="F2476">
        <v>2</v>
      </c>
      <c r="G2476">
        <v>0.105318588730911</v>
      </c>
      <c r="H2476">
        <v>0</v>
      </c>
      <c r="I2476">
        <v>0</v>
      </c>
      <c r="J2476">
        <v>14</v>
      </c>
      <c r="K2476">
        <v>12</v>
      </c>
      <c r="L2476">
        <v>13</v>
      </c>
      <c r="M2476">
        <v>0</v>
      </c>
      <c r="N2476">
        <v>52</v>
      </c>
      <c r="O2476">
        <v>1</v>
      </c>
      <c r="P2476">
        <v>26323050</v>
      </c>
      <c r="Q2476">
        <v>3.4321151447553482E-2</v>
      </c>
    </row>
    <row r="2477" spans="1:17" x14ac:dyDescent="0.25">
      <c r="A2477" t="str">
        <f t="shared" ca="1" si="38"/>
        <v>ANTIOQUIA;SABANETA;ALOJAMIENTO Y SERVICIOS DE COMIDA</v>
      </c>
      <c r="B2477" t="str">
        <f ca="1">+IFERROR(_xlfn.XLOOKUP(C2477,DIVIPOLA!G:G,DIVIPOLA!F:F),C2477)</f>
        <v>ANTIOQUIA</v>
      </c>
      <c r="C2477" t="s">
        <v>17</v>
      </c>
      <c r="D2477" t="s">
        <v>88</v>
      </c>
      <c r="E2477" t="s">
        <v>348</v>
      </c>
      <c r="F2477">
        <v>6</v>
      </c>
      <c r="G2477">
        <v>0.31595576619273302</v>
      </c>
      <c r="H2477">
        <v>0</v>
      </c>
      <c r="I2477">
        <v>0</v>
      </c>
      <c r="J2477">
        <v>129</v>
      </c>
      <c r="K2477">
        <v>50</v>
      </c>
      <c r="L2477">
        <v>35</v>
      </c>
      <c r="M2477">
        <v>16</v>
      </c>
      <c r="N2477">
        <v>21</v>
      </c>
      <c r="O2477">
        <v>6</v>
      </c>
      <c r="P2477">
        <v>99473400</v>
      </c>
      <c r="Q2477">
        <v>0.12969779818079841</v>
      </c>
    </row>
    <row r="2478" spans="1:17" x14ac:dyDescent="0.25">
      <c r="A2478" t="str">
        <f t="shared" ca="1" si="38"/>
        <v>ANTIOQUIA;SAN JERÓNIMO;ALOJAMIENTO Y SERVICIOS DE COMIDA</v>
      </c>
      <c r="B2478" t="str">
        <f ca="1">+IFERROR(_xlfn.XLOOKUP(C2478,DIVIPOLA!G:G,DIVIPOLA!F:F),C2478)</f>
        <v>ANTIOQUIA</v>
      </c>
      <c r="C2478" t="s">
        <v>17</v>
      </c>
      <c r="D2478" t="s">
        <v>92</v>
      </c>
      <c r="E2478" t="s">
        <v>348</v>
      </c>
      <c r="F2478">
        <v>1</v>
      </c>
      <c r="G2478">
        <v>5.2659294365455502E-2</v>
      </c>
      <c r="H2478">
        <v>0</v>
      </c>
      <c r="I2478">
        <v>0</v>
      </c>
      <c r="J2478">
        <v>6</v>
      </c>
      <c r="K2478">
        <v>4</v>
      </c>
      <c r="L2478">
        <v>0</v>
      </c>
      <c r="M2478">
        <v>2</v>
      </c>
      <c r="N2478">
        <v>1</v>
      </c>
      <c r="O2478">
        <v>3</v>
      </c>
      <c r="P2478">
        <v>6370000</v>
      </c>
      <c r="Q2478">
        <v>8.3054864356871903E-3</v>
      </c>
    </row>
    <row r="2479" spans="1:17" x14ac:dyDescent="0.25">
      <c r="A2479" t="str">
        <f t="shared" ca="1" si="38"/>
        <v>ANTIOQUIA;SAN ROQUE;ALOJAMIENTO Y SERVICIOS DE COMIDA</v>
      </c>
      <c r="B2479" t="str">
        <f ca="1">+IFERROR(_xlfn.XLOOKUP(C2479,DIVIPOLA!G:G,DIVIPOLA!F:F),C2479)</f>
        <v>ANTIOQUIA</v>
      </c>
      <c r="C2479" t="s">
        <v>17</v>
      </c>
      <c r="D2479" t="s">
        <v>95</v>
      </c>
      <c r="E2479" t="s">
        <v>348</v>
      </c>
      <c r="F2479">
        <v>1</v>
      </c>
      <c r="G2479">
        <v>5.2659294365455502E-2</v>
      </c>
      <c r="H2479">
        <v>0</v>
      </c>
      <c r="I2479">
        <v>0</v>
      </c>
      <c r="J2479">
        <v>9</v>
      </c>
      <c r="K2479">
        <v>21</v>
      </c>
      <c r="L2479">
        <v>3</v>
      </c>
      <c r="M2479">
        <v>18</v>
      </c>
      <c r="N2479">
        <v>2</v>
      </c>
      <c r="O2479">
        <v>7</v>
      </c>
      <c r="P2479">
        <v>25697750</v>
      </c>
      <c r="Q2479">
        <v>3.3505857779070718E-2</v>
      </c>
    </row>
    <row r="2480" spans="1:17" x14ac:dyDescent="0.25">
      <c r="A2480" t="str">
        <f t="shared" ca="1" si="38"/>
        <v>ANTIOQUIA;SANTA FÉ DE ANTIOQUIA;ALOJAMIENTO Y SERVICIOS DE COMIDA</v>
      </c>
      <c r="B2480" t="str">
        <f ca="1">+IFERROR(_xlfn.XLOOKUP(C2480,DIVIPOLA!G:G,DIVIPOLA!F:F),C2480)</f>
        <v>ANTIOQUIA</v>
      </c>
      <c r="C2480" t="s">
        <v>17</v>
      </c>
      <c r="D2480" t="s">
        <v>97</v>
      </c>
      <c r="E2480" t="s">
        <v>348</v>
      </c>
      <c r="F2480">
        <v>2</v>
      </c>
      <c r="G2480">
        <v>0.105318588730911</v>
      </c>
      <c r="H2480">
        <v>0</v>
      </c>
      <c r="I2480">
        <v>0</v>
      </c>
      <c r="J2480">
        <v>0</v>
      </c>
      <c r="K2480">
        <v>4</v>
      </c>
      <c r="L2480">
        <v>0</v>
      </c>
      <c r="M2480">
        <v>8</v>
      </c>
      <c r="N2480">
        <v>0</v>
      </c>
      <c r="O2480">
        <v>0</v>
      </c>
      <c r="P2480">
        <v>5274100</v>
      </c>
      <c r="Q2480">
        <v>6.8766037693026392E-3</v>
      </c>
    </row>
    <row r="2481" spans="1:17" x14ac:dyDescent="0.25">
      <c r="A2481" t="str">
        <f t="shared" ca="1" si="38"/>
        <v>ANTIOQUIA;TURBO;ALOJAMIENTO Y SERVICIOS DE COMIDA</v>
      </c>
      <c r="B2481" t="str">
        <f ca="1">+IFERROR(_xlfn.XLOOKUP(C2481,DIVIPOLA!G:G,DIVIPOLA!F:F),C2481)</f>
        <v>ANTIOQUIA</v>
      </c>
      <c r="C2481" t="s">
        <v>17</v>
      </c>
      <c r="D2481" t="s">
        <v>100</v>
      </c>
      <c r="E2481" t="s">
        <v>348</v>
      </c>
      <c r="F2481">
        <v>1</v>
      </c>
      <c r="G2481">
        <v>5.2659294365455502E-2</v>
      </c>
      <c r="H2481">
        <v>0</v>
      </c>
      <c r="I2481">
        <v>0</v>
      </c>
      <c r="J2481">
        <v>2</v>
      </c>
      <c r="K2481">
        <v>2</v>
      </c>
      <c r="L2481">
        <v>0</v>
      </c>
      <c r="M2481">
        <v>1</v>
      </c>
      <c r="N2481">
        <v>0</v>
      </c>
      <c r="O2481">
        <v>0</v>
      </c>
      <c r="P2481">
        <v>2210000</v>
      </c>
      <c r="Q2481">
        <v>2.881495294013923E-3</v>
      </c>
    </row>
    <row r="2482" spans="1:17" x14ac:dyDescent="0.25">
      <c r="A2482" t="str">
        <f t="shared" ca="1" si="38"/>
        <v>ANTIOQUIA;URRAO;ALOJAMIENTO Y SERVICIOS DE COMIDA</v>
      </c>
      <c r="B2482" t="str">
        <f ca="1">+IFERROR(_xlfn.XLOOKUP(C2482,DIVIPOLA!G:G,DIVIPOLA!F:F),C2482)</f>
        <v>ANTIOQUIA</v>
      </c>
      <c r="C2482" t="s">
        <v>17</v>
      </c>
      <c r="D2482" t="s">
        <v>101</v>
      </c>
      <c r="E2482" t="s">
        <v>348</v>
      </c>
      <c r="F2482">
        <v>1</v>
      </c>
      <c r="G2482">
        <v>5.2659294365455502E-2</v>
      </c>
      <c r="H2482">
        <v>0</v>
      </c>
      <c r="I2482">
        <v>0</v>
      </c>
      <c r="J2482">
        <v>0</v>
      </c>
      <c r="K2482">
        <v>0</v>
      </c>
      <c r="L2482">
        <v>1</v>
      </c>
      <c r="M2482">
        <v>3</v>
      </c>
      <c r="N2482">
        <v>0</v>
      </c>
      <c r="O2482">
        <v>0</v>
      </c>
      <c r="P2482">
        <v>1430000</v>
      </c>
      <c r="Q2482">
        <v>1.864496954950186E-3</v>
      </c>
    </row>
    <row r="2483" spans="1:17" x14ac:dyDescent="0.25">
      <c r="A2483" t="str">
        <f t="shared" ca="1" si="38"/>
        <v>ANTIOQUIA;YARUMAL;ALOJAMIENTO Y SERVICIOS DE COMIDA</v>
      </c>
      <c r="B2483" t="str">
        <f ca="1">+IFERROR(_xlfn.XLOOKUP(C2483,DIVIPOLA!G:G,DIVIPOLA!F:F),C2483)</f>
        <v>ANTIOQUIA</v>
      </c>
      <c r="C2483" t="s">
        <v>17</v>
      </c>
      <c r="D2483" t="s">
        <v>103</v>
      </c>
      <c r="E2483" t="s">
        <v>348</v>
      </c>
      <c r="F2483">
        <v>1</v>
      </c>
      <c r="G2483">
        <v>5.2659294365455502E-2</v>
      </c>
      <c r="H2483">
        <v>0</v>
      </c>
      <c r="I2483">
        <v>0</v>
      </c>
      <c r="J2483">
        <v>0</v>
      </c>
      <c r="K2483">
        <v>34</v>
      </c>
      <c r="L2483">
        <v>0</v>
      </c>
      <c r="M2483">
        <v>2</v>
      </c>
      <c r="N2483">
        <v>0</v>
      </c>
      <c r="O2483">
        <v>0</v>
      </c>
      <c r="P2483">
        <v>18855200</v>
      </c>
      <c r="Q2483">
        <v>2.4584239849634079E-2</v>
      </c>
    </row>
    <row r="2484" spans="1:17" x14ac:dyDescent="0.25">
      <c r="A2484" t="str">
        <f t="shared" ca="1" si="38"/>
        <v>ARAUCA;ARAUCA;ALOJAMIENTO Y SERVICIOS DE COMIDA</v>
      </c>
      <c r="B2484" t="str">
        <f ca="1">+IFERROR(_xlfn.XLOOKUP(C2484,DIVIPOLA!G:G,DIVIPOLA!F:F),C2484)</f>
        <v>ARAUCA</v>
      </c>
      <c r="C2484" t="s">
        <v>18</v>
      </c>
      <c r="D2484" t="s">
        <v>18</v>
      </c>
      <c r="E2484" t="s">
        <v>348</v>
      </c>
      <c r="F2484">
        <v>1</v>
      </c>
      <c r="G2484">
        <v>5.8823529411764701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1</v>
      </c>
      <c r="N2484">
        <v>0</v>
      </c>
      <c r="O2484">
        <v>0</v>
      </c>
      <c r="P2484">
        <v>390000</v>
      </c>
      <c r="Q2484">
        <v>0.45359016616519748</v>
      </c>
    </row>
    <row r="2485" spans="1:17" x14ac:dyDescent="0.25">
      <c r="A2485" t="str">
        <f t="shared" ca="1" si="38"/>
        <v>ARAUCA;ARAUQUITA;ALOJAMIENTO Y SERVICIOS DE COMIDA</v>
      </c>
      <c r="B2485" t="str">
        <f ca="1">+IFERROR(_xlfn.XLOOKUP(C2485,DIVIPOLA!G:G,DIVIPOLA!F:F),C2485)</f>
        <v>ARAUCA</v>
      </c>
      <c r="C2485" t="s">
        <v>18</v>
      </c>
      <c r="D2485" t="s">
        <v>104</v>
      </c>
      <c r="E2485" t="s">
        <v>348</v>
      </c>
      <c r="F2485">
        <v>1</v>
      </c>
      <c r="G2485">
        <v>5.8823529411764701</v>
      </c>
      <c r="H2485">
        <v>0</v>
      </c>
      <c r="I2485">
        <v>0</v>
      </c>
      <c r="J2485">
        <v>0</v>
      </c>
      <c r="K2485">
        <v>3</v>
      </c>
      <c r="L2485">
        <v>0</v>
      </c>
      <c r="M2485">
        <v>0</v>
      </c>
      <c r="N2485">
        <v>0</v>
      </c>
      <c r="O2485">
        <v>0</v>
      </c>
      <c r="P2485">
        <v>1560000</v>
      </c>
      <c r="Q2485">
        <v>1.8143606646607899</v>
      </c>
    </row>
    <row r="2486" spans="1:17" x14ac:dyDescent="0.25">
      <c r="A2486" t="str">
        <f t="shared" ca="1" si="38"/>
        <v>ARAUCA;TAME;ALOJAMIENTO Y SERVICIOS DE COMIDA</v>
      </c>
      <c r="B2486" t="str">
        <f ca="1">+IFERROR(_xlfn.XLOOKUP(C2486,DIVIPOLA!G:G,DIVIPOLA!F:F),C2486)</f>
        <v>ARAUCA</v>
      </c>
      <c r="C2486" t="s">
        <v>18</v>
      </c>
      <c r="D2486" t="s">
        <v>106</v>
      </c>
      <c r="E2486" t="s">
        <v>348</v>
      </c>
      <c r="F2486">
        <v>1</v>
      </c>
      <c r="G2486">
        <v>5.8823529411764701</v>
      </c>
      <c r="H2486">
        <v>0</v>
      </c>
      <c r="I2486">
        <v>0</v>
      </c>
      <c r="J2486">
        <v>0</v>
      </c>
      <c r="K2486">
        <v>2</v>
      </c>
      <c r="L2486">
        <v>2</v>
      </c>
      <c r="M2486">
        <v>0</v>
      </c>
      <c r="N2486">
        <v>0</v>
      </c>
      <c r="O2486">
        <v>0</v>
      </c>
      <c r="P2486">
        <v>1560000</v>
      </c>
      <c r="Q2486">
        <v>1.8143606646607899</v>
      </c>
    </row>
    <row r="2487" spans="1:17" x14ac:dyDescent="0.25">
      <c r="A2487" t="str">
        <f t="shared" ca="1" si="38"/>
        <v>SAN_ANDRÉS_PROVIDENCIA_Y_SANTA_CATALINA;SAN ANDRÉS;ALOJAMIENTO Y SERVICIOS DE COMIDA</v>
      </c>
      <c r="B2487" t="str">
        <f ca="1">+IFERROR(_xlfn.XLOOKUP(C2487,DIVIPOLA!G:G,DIVIPOLA!F:F),C2487)</f>
        <v>SAN_ANDRÉS_PROVIDENCIA_Y_SANTA_CATALINA</v>
      </c>
      <c r="C2487" t="s">
        <v>1189</v>
      </c>
      <c r="D2487" t="s">
        <v>1018</v>
      </c>
      <c r="E2487" t="s">
        <v>348</v>
      </c>
      <c r="F2487">
        <v>4</v>
      </c>
      <c r="G2487">
        <v>44.444444444444443</v>
      </c>
      <c r="H2487">
        <v>0</v>
      </c>
      <c r="I2487">
        <v>0</v>
      </c>
      <c r="J2487">
        <v>21</v>
      </c>
      <c r="K2487">
        <v>6</v>
      </c>
      <c r="L2487">
        <v>18</v>
      </c>
      <c r="M2487">
        <v>10</v>
      </c>
      <c r="N2487">
        <v>5</v>
      </c>
      <c r="O2487">
        <v>0</v>
      </c>
      <c r="P2487">
        <v>21704800</v>
      </c>
      <c r="Q2487">
        <v>10.23625667891837</v>
      </c>
    </row>
    <row r="2488" spans="1:17" x14ac:dyDescent="0.25">
      <c r="A2488" t="str">
        <f t="shared" ca="1" si="38"/>
        <v>ATLÁNTICO;BARRANQUILLA;ALOJAMIENTO Y SERVICIOS DE COMIDA</v>
      </c>
      <c r="B2488" t="str">
        <f ca="1">+IFERROR(_xlfn.XLOOKUP(C2488,DIVIPOLA!G:G,DIVIPOLA!F:F),C2488)</f>
        <v>ATLÁNTICO</v>
      </c>
      <c r="C2488" t="s">
        <v>19</v>
      </c>
      <c r="D2488" t="s">
        <v>108</v>
      </c>
      <c r="E2488" t="s">
        <v>348</v>
      </c>
      <c r="F2488">
        <v>12</v>
      </c>
      <c r="G2488">
        <v>4.1811846689895473</v>
      </c>
      <c r="H2488">
        <v>0</v>
      </c>
      <c r="I2488">
        <v>0</v>
      </c>
      <c r="J2488">
        <v>40</v>
      </c>
      <c r="K2488">
        <v>35</v>
      </c>
      <c r="L2488">
        <v>62</v>
      </c>
      <c r="M2488">
        <v>26</v>
      </c>
      <c r="N2488">
        <v>12</v>
      </c>
      <c r="O2488">
        <v>3</v>
      </c>
      <c r="P2488">
        <v>64647050</v>
      </c>
      <c r="Q2488">
        <v>0.36074417682177412</v>
      </c>
    </row>
    <row r="2489" spans="1:17" x14ac:dyDescent="0.25">
      <c r="A2489" t="str">
        <f t="shared" ca="1" si="38"/>
        <v>ATLÁNTICO;GALAPA;ALOJAMIENTO Y SERVICIOS DE COMIDA</v>
      </c>
      <c r="B2489" t="str">
        <f ca="1">+IFERROR(_xlfn.XLOOKUP(C2489,DIVIPOLA!G:G,DIVIPOLA!F:F),C2489)</f>
        <v>ATLÁNTICO</v>
      </c>
      <c r="C2489" t="s">
        <v>19</v>
      </c>
      <c r="D2489" t="s">
        <v>109</v>
      </c>
      <c r="E2489" t="s">
        <v>348</v>
      </c>
      <c r="F2489">
        <v>1</v>
      </c>
      <c r="G2489">
        <v>0.34843205574912889</v>
      </c>
      <c r="H2489">
        <v>0</v>
      </c>
      <c r="I2489">
        <v>0</v>
      </c>
      <c r="J2489">
        <v>0</v>
      </c>
      <c r="K2489">
        <v>6</v>
      </c>
      <c r="L2489">
        <v>1</v>
      </c>
      <c r="M2489">
        <v>0</v>
      </c>
      <c r="N2489">
        <v>0</v>
      </c>
      <c r="O2489">
        <v>8</v>
      </c>
      <c r="P2489">
        <v>5980000</v>
      </c>
      <c r="Q2489">
        <v>3.3369661529709542E-2</v>
      </c>
    </row>
    <row r="2490" spans="1:17" x14ac:dyDescent="0.25">
      <c r="A2490" t="str">
        <f t="shared" ca="1" si="38"/>
        <v>BOGOTÁ;BOGOTÁ, D.C.;ALOJAMIENTO Y SERVICIOS DE COMIDA</v>
      </c>
      <c r="B2490" t="str">
        <f ca="1">+IFERROR(_xlfn.XLOOKUP(C2490,DIVIPOLA!G:G,DIVIPOLA!F:F),C2490)</f>
        <v>BOGOTÁ</v>
      </c>
      <c r="C2490" t="s">
        <v>1146</v>
      </c>
      <c r="D2490" t="s">
        <v>20</v>
      </c>
      <c r="E2490" t="s">
        <v>348</v>
      </c>
      <c r="F2490">
        <v>122</v>
      </c>
      <c r="G2490">
        <v>4.450930317402408</v>
      </c>
      <c r="H2490">
        <v>28</v>
      </c>
      <c r="I2490">
        <v>16</v>
      </c>
      <c r="J2490">
        <v>7364</v>
      </c>
      <c r="K2490">
        <v>2902</v>
      </c>
      <c r="L2490">
        <v>1099</v>
      </c>
      <c r="M2490">
        <v>229</v>
      </c>
      <c r="N2490">
        <v>1262</v>
      </c>
      <c r="O2490">
        <v>186</v>
      </c>
      <c r="P2490">
        <v>5183033050</v>
      </c>
      <c r="Q2490">
        <v>2.4872618474699162</v>
      </c>
    </row>
    <row r="2491" spans="1:17" x14ac:dyDescent="0.25">
      <c r="A2491" t="str">
        <f t="shared" ca="1" si="38"/>
        <v>BOLÍVAR;CARTAGENA DE INDIAS;ALOJAMIENTO Y SERVICIOS DE COMIDA</v>
      </c>
      <c r="B2491" t="str">
        <f ca="1">+IFERROR(_xlfn.XLOOKUP(C2491,DIVIPOLA!G:G,DIVIPOLA!F:F),C2491)</f>
        <v>BOLÍVAR</v>
      </c>
      <c r="C2491" t="s">
        <v>21</v>
      </c>
      <c r="D2491" t="s">
        <v>114</v>
      </c>
      <c r="E2491" t="s">
        <v>348</v>
      </c>
      <c r="F2491">
        <v>30</v>
      </c>
      <c r="G2491">
        <v>16.853932584269661</v>
      </c>
      <c r="H2491">
        <v>0</v>
      </c>
      <c r="I2491">
        <v>0</v>
      </c>
      <c r="J2491">
        <v>1013</v>
      </c>
      <c r="K2491">
        <v>478</v>
      </c>
      <c r="L2491">
        <v>360</v>
      </c>
      <c r="M2491">
        <v>133</v>
      </c>
      <c r="N2491">
        <v>310</v>
      </c>
      <c r="O2491">
        <v>90</v>
      </c>
      <c r="P2491">
        <v>887006575</v>
      </c>
      <c r="Q2491">
        <v>13.796145289924169</v>
      </c>
    </row>
    <row r="2492" spans="1:17" x14ac:dyDescent="0.25">
      <c r="A2492" t="str">
        <f t="shared" ca="1" si="38"/>
        <v>BOLÍVAR;MAGANGUÉ;ALOJAMIENTO Y SERVICIOS DE COMIDA</v>
      </c>
      <c r="B2492" t="str">
        <f ca="1">+IFERROR(_xlfn.XLOOKUP(C2492,DIVIPOLA!G:G,DIVIPOLA!F:F),C2492)</f>
        <v>BOLÍVAR</v>
      </c>
      <c r="C2492" t="s">
        <v>21</v>
      </c>
      <c r="D2492" t="s">
        <v>116</v>
      </c>
      <c r="E2492" t="s">
        <v>348</v>
      </c>
      <c r="F2492">
        <v>1</v>
      </c>
      <c r="G2492">
        <v>0.5617977528089888</v>
      </c>
      <c r="H2492">
        <v>0</v>
      </c>
      <c r="I2492">
        <v>0</v>
      </c>
      <c r="J2492">
        <v>0</v>
      </c>
      <c r="K2492">
        <v>3</v>
      </c>
      <c r="L2492">
        <v>0</v>
      </c>
      <c r="M2492">
        <v>1</v>
      </c>
      <c r="N2492">
        <v>0</v>
      </c>
      <c r="O2492">
        <v>0</v>
      </c>
      <c r="P2492">
        <v>1950000</v>
      </c>
      <c r="Q2492">
        <v>3.032951961528824E-2</v>
      </c>
    </row>
    <row r="2493" spans="1:17" x14ac:dyDescent="0.25">
      <c r="A2493" t="str">
        <f t="shared" ca="1" si="38"/>
        <v>BOLÍVAR;TURBACO;ALOJAMIENTO Y SERVICIOS DE COMIDA</v>
      </c>
      <c r="B2493" t="str">
        <f ca="1">+IFERROR(_xlfn.XLOOKUP(C2493,DIVIPOLA!G:G,DIVIPOLA!F:F),C2493)</f>
        <v>BOLÍVAR</v>
      </c>
      <c r="C2493" t="s">
        <v>21</v>
      </c>
      <c r="D2493" t="s">
        <v>120</v>
      </c>
      <c r="E2493" t="s">
        <v>348</v>
      </c>
      <c r="F2493">
        <v>1</v>
      </c>
      <c r="G2493">
        <v>0.5617977528089888</v>
      </c>
      <c r="H2493">
        <v>0</v>
      </c>
      <c r="I2493">
        <v>0</v>
      </c>
      <c r="J2493">
        <v>0</v>
      </c>
      <c r="K2493">
        <v>0</v>
      </c>
      <c r="L2493">
        <v>1</v>
      </c>
      <c r="M2493">
        <v>2</v>
      </c>
      <c r="N2493">
        <v>1</v>
      </c>
      <c r="O2493">
        <v>1</v>
      </c>
      <c r="P2493">
        <v>1560000</v>
      </c>
      <c r="Q2493">
        <v>2.4263615692230591E-2</v>
      </c>
    </row>
    <row r="2494" spans="1:17" x14ac:dyDescent="0.25">
      <c r="A2494" t="str">
        <f t="shared" ca="1" si="38"/>
        <v>BOYACÁ;CHIQUINQUIRÁ;ALOJAMIENTO Y SERVICIOS DE COMIDA</v>
      </c>
      <c r="B2494" t="str">
        <f ca="1">+IFERROR(_xlfn.XLOOKUP(C2494,DIVIPOLA!G:G,DIVIPOLA!F:F),C2494)</f>
        <v>BOYACÁ</v>
      </c>
      <c r="C2494" t="s">
        <v>22</v>
      </c>
      <c r="D2494" t="s">
        <v>123</v>
      </c>
      <c r="E2494" t="s">
        <v>348</v>
      </c>
      <c r="F2494">
        <v>1</v>
      </c>
      <c r="G2494">
        <v>0.91743119266055051</v>
      </c>
      <c r="H2494">
        <v>0</v>
      </c>
      <c r="I2494">
        <v>0</v>
      </c>
      <c r="J2494">
        <v>0</v>
      </c>
      <c r="K2494">
        <v>12</v>
      </c>
      <c r="L2494">
        <v>0</v>
      </c>
      <c r="M2494">
        <v>0</v>
      </c>
      <c r="N2494">
        <v>0</v>
      </c>
      <c r="O2494">
        <v>0</v>
      </c>
      <c r="P2494">
        <v>6437600</v>
      </c>
      <c r="Q2494">
        <v>0.31244282081858499</v>
      </c>
    </row>
    <row r="2495" spans="1:17" x14ac:dyDescent="0.25">
      <c r="A2495" t="str">
        <f t="shared" ca="1" si="38"/>
        <v>BOYACÁ;DUITAMA;ALOJAMIENTO Y SERVICIOS DE COMIDA</v>
      </c>
      <c r="B2495" t="str">
        <f ca="1">+IFERROR(_xlfn.XLOOKUP(C2495,DIVIPOLA!G:G,DIVIPOLA!F:F),C2495)</f>
        <v>BOYACÁ</v>
      </c>
      <c r="C2495" t="s">
        <v>22</v>
      </c>
      <c r="D2495" t="s">
        <v>126</v>
      </c>
      <c r="E2495" t="s">
        <v>348</v>
      </c>
      <c r="F2495">
        <v>1</v>
      </c>
      <c r="G2495">
        <v>0.91743119266055051</v>
      </c>
      <c r="H2495">
        <v>0</v>
      </c>
      <c r="I2495">
        <v>0</v>
      </c>
      <c r="J2495">
        <v>23</v>
      </c>
      <c r="K2495">
        <v>31</v>
      </c>
      <c r="L2495">
        <v>23</v>
      </c>
      <c r="M2495">
        <v>19</v>
      </c>
      <c r="N2495">
        <v>0</v>
      </c>
      <c r="O2495">
        <v>0</v>
      </c>
      <c r="P2495">
        <v>38480000</v>
      </c>
      <c r="Q2495">
        <v>1.867590366766986</v>
      </c>
    </row>
    <row r="2496" spans="1:17" x14ac:dyDescent="0.25">
      <c r="A2496" t="str">
        <f t="shared" ca="1" si="38"/>
        <v>BOYACÁ;PAIPA;ALOJAMIENTO Y SERVICIOS DE COMIDA</v>
      </c>
      <c r="B2496" t="str">
        <f ca="1">+IFERROR(_xlfn.XLOOKUP(C2496,DIVIPOLA!G:G,DIVIPOLA!F:F),C2496)</f>
        <v>BOYACÁ</v>
      </c>
      <c r="C2496" t="s">
        <v>22</v>
      </c>
      <c r="D2496" t="s">
        <v>129</v>
      </c>
      <c r="E2496" t="s">
        <v>348</v>
      </c>
      <c r="F2496">
        <v>1</v>
      </c>
      <c r="G2496">
        <v>0.91743119266055051</v>
      </c>
      <c r="H2496">
        <v>0</v>
      </c>
      <c r="I2496">
        <v>0</v>
      </c>
      <c r="J2496">
        <v>1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390000</v>
      </c>
      <c r="Q2496">
        <v>1.892828074426E-2</v>
      </c>
    </row>
    <row r="2497" spans="1:17" x14ac:dyDescent="0.25">
      <c r="A2497" t="str">
        <f t="shared" ca="1" si="38"/>
        <v>BOYACÁ;TUNJA;ALOJAMIENTO Y SERVICIOS DE COMIDA</v>
      </c>
      <c r="B2497" t="str">
        <f ca="1">+IFERROR(_xlfn.XLOOKUP(C2497,DIVIPOLA!G:G,DIVIPOLA!F:F),C2497)</f>
        <v>BOYACÁ</v>
      </c>
      <c r="C2497" t="s">
        <v>22</v>
      </c>
      <c r="D2497" t="s">
        <v>137</v>
      </c>
      <c r="E2497" t="s">
        <v>348</v>
      </c>
      <c r="F2497">
        <v>7</v>
      </c>
      <c r="G2497">
        <v>6.4220183486238538</v>
      </c>
      <c r="H2497">
        <v>2</v>
      </c>
      <c r="I2497">
        <v>0</v>
      </c>
      <c r="J2497">
        <v>21</v>
      </c>
      <c r="K2497">
        <v>17</v>
      </c>
      <c r="L2497">
        <v>10</v>
      </c>
      <c r="M2497">
        <v>4</v>
      </c>
      <c r="N2497">
        <v>6</v>
      </c>
      <c r="O2497">
        <v>1</v>
      </c>
      <c r="P2497">
        <v>23854350</v>
      </c>
      <c r="Q2497">
        <v>1.1577482917226629</v>
      </c>
    </row>
    <row r="2498" spans="1:17" x14ac:dyDescent="0.25">
      <c r="A2498" t="str">
        <f t="shared" ca="1" si="38"/>
        <v>BOYACÁ;VILLA DE LEYVA;ALOJAMIENTO Y SERVICIOS DE COMIDA</v>
      </c>
      <c r="B2498" t="str">
        <f ca="1">+IFERROR(_xlfn.XLOOKUP(C2498,DIVIPOLA!G:G,DIVIPOLA!F:F),C2498)</f>
        <v>BOYACÁ</v>
      </c>
      <c r="C2498" t="s">
        <v>22</v>
      </c>
      <c r="D2498" t="s">
        <v>140</v>
      </c>
      <c r="E2498" t="s">
        <v>348</v>
      </c>
      <c r="F2498">
        <v>3</v>
      </c>
      <c r="G2498">
        <v>2.7522935779816522</v>
      </c>
      <c r="H2498">
        <v>0</v>
      </c>
      <c r="I2498">
        <v>0</v>
      </c>
      <c r="J2498">
        <v>37</v>
      </c>
      <c r="K2498">
        <v>7</v>
      </c>
      <c r="L2498">
        <v>21</v>
      </c>
      <c r="M2498">
        <v>22</v>
      </c>
      <c r="N2498">
        <v>11</v>
      </c>
      <c r="O2498">
        <v>19</v>
      </c>
      <c r="P2498">
        <v>40763450</v>
      </c>
      <c r="Q2498">
        <v>1.978415450524629</v>
      </c>
    </row>
    <row r="2499" spans="1:17" x14ac:dyDescent="0.25">
      <c r="A2499" t="str">
        <f t="shared" ref="A2499:A2562" ca="1" si="39">B2499&amp;";"&amp;D2499&amp;";"&amp;E2499</f>
        <v>CALDAS;MANIZALES;ALOJAMIENTO Y SERVICIOS DE COMIDA</v>
      </c>
      <c r="B2499" t="str">
        <f ca="1">+IFERROR(_xlfn.XLOOKUP(C2499,DIVIPOLA!G:G,DIVIPOLA!F:F),C2499)</f>
        <v>CALDAS</v>
      </c>
      <c r="C2499" t="s">
        <v>23</v>
      </c>
      <c r="D2499" t="s">
        <v>145</v>
      </c>
      <c r="E2499" t="s">
        <v>348</v>
      </c>
      <c r="F2499">
        <v>8</v>
      </c>
      <c r="G2499">
        <v>5.0314465408805038</v>
      </c>
      <c r="H2499">
        <v>0</v>
      </c>
      <c r="I2499">
        <v>0</v>
      </c>
      <c r="J2499">
        <v>70</v>
      </c>
      <c r="K2499">
        <v>54</v>
      </c>
      <c r="L2499">
        <v>46</v>
      </c>
      <c r="M2499">
        <v>17</v>
      </c>
      <c r="N2499">
        <v>1</v>
      </c>
      <c r="O2499">
        <v>16</v>
      </c>
      <c r="P2499">
        <v>80241850</v>
      </c>
      <c r="Q2499">
        <v>2.458755755940075</v>
      </c>
    </row>
    <row r="2500" spans="1:17" x14ac:dyDescent="0.25">
      <c r="A2500" t="str">
        <f t="shared" ca="1" si="39"/>
        <v>CALDAS;RIOSUCIO;ALOJAMIENTO Y SERVICIOS DE COMIDA</v>
      </c>
      <c r="B2500" t="str">
        <f ca="1">+IFERROR(_xlfn.XLOOKUP(C2500,DIVIPOLA!G:G,DIVIPOLA!F:F),C2500)</f>
        <v>CALDAS</v>
      </c>
      <c r="C2500" t="s">
        <v>23</v>
      </c>
      <c r="D2500" t="s">
        <v>149</v>
      </c>
      <c r="E2500" t="s">
        <v>348</v>
      </c>
      <c r="F2500">
        <v>1</v>
      </c>
      <c r="G2500">
        <v>0.62893081761006298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2</v>
      </c>
      <c r="N2500">
        <v>0</v>
      </c>
      <c r="O2500">
        <v>0</v>
      </c>
      <c r="P2500">
        <v>780000</v>
      </c>
      <c r="Q2500">
        <v>2.3900614076485749E-2</v>
      </c>
    </row>
    <row r="2501" spans="1:17" x14ac:dyDescent="0.25">
      <c r="A2501" t="str">
        <f t="shared" ca="1" si="39"/>
        <v>CALDAS;VILLAMARÍA;ALOJAMIENTO Y SERVICIOS DE COMIDA</v>
      </c>
      <c r="B2501" t="str">
        <f ca="1">+IFERROR(_xlfn.XLOOKUP(C2501,DIVIPOLA!G:G,DIVIPOLA!F:F),C2501)</f>
        <v>CALDAS</v>
      </c>
      <c r="C2501" t="s">
        <v>23</v>
      </c>
      <c r="D2501" t="s">
        <v>150</v>
      </c>
      <c r="E2501" t="s">
        <v>348</v>
      </c>
      <c r="F2501">
        <v>2</v>
      </c>
      <c r="G2501">
        <v>1.257861635220126</v>
      </c>
      <c r="H2501">
        <v>0</v>
      </c>
      <c r="I2501">
        <v>0</v>
      </c>
      <c r="J2501">
        <v>7</v>
      </c>
      <c r="K2501">
        <v>4</v>
      </c>
      <c r="L2501">
        <v>14</v>
      </c>
      <c r="M2501">
        <v>5</v>
      </c>
      <c r="N2501">
        <v>15</v>
      </c>
      <c r="O2501">
        <v>5</v>
      </c>
      <c r="P2501">
        <v>14950000</v>
      </c>
      <c r="Q2501">
        <v>0.45809510313264351</v>
      </c>
    </row>
    <row r="2502" spans="1:17" x14ac:dyDescent="0.25">
      <c r="A2502" t="str">
        <f t="shared" ca="1" si="39"/>
        <v>CAQUETÁ;FLORENCIA;ALOJAMIENTO Y SERVICIOS DE COMIDA</v>
      </c>
      <c r="B2502" t="str">
        <f ca="1">+IFERROR(_xlfn.XLOOKUP(C2502,DIVIPOLA!G:G,DIVIPOLA!F:F),C2502)</f>
        <v>CAQUETÁ</v>
      </c>
      <c r="C2502" t="s">
        <v>24</v>
      </c>
      <c r="D2502" t="s">
        <v>153</v>
      </c>
      <c r="E2502" t="s">
        <v>348</v>
      </c>
      <c r="F2502">
        <v>1</v>
      </c>
      <c r="G2502">
        <v>3.8461538461538458</v>
      </c>
      <c r="H2502">
        <v>0</v>
      </c>
      <c r="I2502">
        <v>0</v>
      </c>
      <c r="J2502">
        <v>0</v>
      </c>
      <c r="K2502">
        <v>0</v>
      </c>
      <c r="L2502">
        <v>4</v>
      </c>
      <c r="M2502">
        <v>2</v>
      </c>
      <c r="N2502">
        <v>2</v>
      </c>
      <c r="O2502">
        <v>0</v>
      </c>
      <c r="P2502">
        <v>2419950</v>
      </c>
      <c r="Q2502">
        <v>0.8484851247316435</v>
      </c>
    </row>
    <row r="2503" spans="1:17" x14ac:dyDescent="0.25">
      <c r="A2503" t="str">
        <f t="shared" ca="1" si="39"/>
        <v>CASANARE;YOPAL;ALOJAMIENTO Y SERVICIOS DE COMIDA</v>
      </c>
      <c r="B2503" t="str">
        <f ca="1">+IFERROR(_xlfn.XLOOKUP(C2503,DIVIPOLA!G:G,DIVIPOLA!F:F),C2503)</f>
        <v>CASANARE</v>
      </c>
      <c r="C2503" t="s">
        <v>25</v>
      </c>
      <c r="D2503" t="s">
        <v>160</v>
      </c>
      <c r="E2503" t="s">
        <v>348</v>
      </c>
      <c r="F2503">
        <v>2</v>
      </c>
      <c r="G2503">
        <v>4.5454545454545459</v>
      </c>
      <c r="H2503">
        <v>0</v>
      </c>
      <c r="I2503">
        <v>0</v>
      </c>
      <c r="J2503">
        <v>11</v>
      </c>
      <c r="K2503">
        <v>17</v>
      </c>
      <c r="L2503">
        <v>1</v>
      </c>
      <c r="M2503">
        <v>2</v>
      </c>
      <c r="N2503">
        <v>0</v>
      </c>
      <c r="O2503">
        <v>0</v>
      </c>
      <c r="P2503">
        <v>14342900</v>
      </c>
      <c r="Q2503">
        <v>4.3644145738930238</v>
      </c>
    </row>
    <row r="2504" spans="1:17" x14ac:dyDescent="0.25">
      <c r="A2504" t="str">
        <f t="shared" ca="1" si="39"/>
        <v>CESAR;VALLEDUPAR;ALOJAMIENTO Y SERVICIOS DE COMIDA</v>
      </c>
      <c r="B2504" t="str">
        <f ca="1">+IFERROR(_xlfn.XLOOKUP(C2504,DIVIPOLA!G:G,DIVIPOLA!F:F),C2504)</f>
        <v>CESAR</v>
      </c>
      <c r="C2504" t="s">
        <v>27</v>
      </c>
      <c r="D2504" t="s">
        <v>171</v>
      </c>
      <c r="E2504" t="s">
        <v>348</v>
      </c>
      <c r="F2504">
        <v>3</v>
      </c>
      <c r="G2504">
        <v>6.9767441860465116</v>
      </c>
      <c r="H2504">
        <v>0</v>
      </c>
      <c r="I2504">
        <v>0</v>
      </c>
      <c r="J2504">
        <v>5</v>
      </c>
      <c r="K2504">
        <v>1</v>
      </c>
      <c r="L2504">
        <v>0</v>
      </c>
      <c r="M2504">
        <v>5</v>
      </c>
      <c r="N2504">
        <v>0</v>
      </c>
      <c r="O2504">
        <v>2</v>
      </c>
      <c r="P2504">
        <v>5070000</v>
      </c>
      <c r="Q2504">
        <v>0.74354297273246805</v>
      </c>
    </row>
    <row r="2505" spans="1:17" x14ac:dyDescent="0.25">
      <c r="A2505" t="str">
        <f t="shared" ca="1" si="39"/>
        <v>CHOCÓ;QUIBDÓ;ALOJAMIENTO Y SERVICIOS DE COMIDA</v>
      </c>
      <c r="B2505" t="str">
        <f ca="1">+IFERROR(_xlfn.XLOOKUP(C2505,DIVIPOLA!G:G,DIVIPOLA!F:F),C2505)</f>
        <v>CHOCÓ</v>
      </c>
      <c r="C2505" t="s">
        <v>28</v>
      </c>
      <c r="D2505" t="s">
        <v>172</v>
      </c>
      <c r="E2505" t="s">
        <v>348</v>
      </c>
      <c r="F2505">
        <v>2</v>
      </c>
      <c r="G2505">
        <v>66.666666666666657</v>
      </c>
      <c r="H2505">
        <v>0</v>
      </c>
      <c r="I2505">
        <v>0</v>
      </c>
      <c r="J2505">
        <v>2</v>
      </c>
      <c r="K2505">
        <v>0</v>
      </c>
      <c r="L2505">
        <v>3</v>
      </c>
      <c r="M2505">
        <v>4</v>
      </c>
      <c r="N2505">
        <v>0</v>
      </c>
      <c r="O2505">
        <v>0</v>
      </c>
      <c r="P2505">
        <v>3120000</v>
      </c>
      <c r="Q2505">
        <v>64.620355411954762</v>
      </c>
    </row>
    <row r="2506" spans="1:17" x14ac:dyDescent="0.25">
      <c r="A2506" t="str">
        <f t="shared" ca="1" si="39"/>
        <v>CUNDINAMARCA;CAJICÁ;ALOJAMIENTO Y SERVICIOS DE COMIDA</v>
      </c>
      <c r="B2506" t="str">
        <f ca="1">+IFERROR(_xlfn.XLOOKUP(C2506,DIVIPOLA!G:G,DIVIPOLA!F:F),C2506)</f>
        <v>CUNDINAMARCA</v>
      </c>
      <c r="C2506" t="s">
        <v>29</v>
      </c>
      <c r="D2506" t="s">
        <v>173</v>
      </c>
      <c r="E2506" t="s">
        <v>348</v>
      </c>
      <c r="F2506">
        <v>1</v>
      </c>
      <c r="G2506">
        <v>0.25706940874035988</v>
      </c>
      <c r="H2506">
        <v>0</v>
      </c>
      <c r="I2506">
        <v>0</v>
      </c>
      <c r="J2506">
        <v>0</v>
      </c>
      <c r="K2506">
        <v>1</v>
      </c>
      <c r="L2506">
        <v>0</v>
      </c>
      <c r="M2506">
        <v>0</v>
      </c>
      <c r="N2506">
        <v>0</v>
      </c>
      <c r="O2506">
        <v>0</v>
      </c>
      <c r="P2506">
        <v>520000</v>
      </c>
      <c r="Q2506">
        <v>5.0647583163806369E-3</v>
      </c>
    </row>
    <row r="2507" spans="1:17" x14ac:dyDescent="0.25">
      <c r="A2507" t="str">
        <f t="shared" ca="1" si="39"/>
        <v>CUNDINAMARCA;CHÍA;ALOJAMIENTO Y SERVICIOS DE COMIDA</v>
      </c>
      <c r="B2507" t="str">
        <f ca="1">+IFERROR(_xlfn.XLOOKUP(C2507,DIVIPOLA!G:G,DIVIPOLA!F:F),C2507)</f>
        <v>CUNDINAMARCA</v>
      </c>
      <c r="C2507" t="s">
        <v>29</v>
      </c>
      <c r="D2507" t="s">
        <v>175</v>
      </c>
      <c r="E2507" t="s">
        <v>348</v>
      </c>
      <c r="F2507">
        <v>4</v>
      </c>
      <c r="G2507">
        <v>1.02827763496144</v>
      </c>
      <c r="H2507">
        <v>0</v>
      </c>
      <c r="I2507">
        <v>0</v>
      </c>
      <c r="J2507">
        <v>41</v>
      </c>
      <c r="K2507">
        <v>29</v>
      </c>
      <c r="L2507">
        <v>12</v>
      </c>
      <c r="M2507">
        <v>2</v>
      </c>
      <c r="N2507">
        <v>7</v>
      </c>
      <c r="O2507">
        <v>2</v>
      </c>
      <c r="P2507">
        <v>37540750</v>
      </c>
      <c r="Q2507">
        <v>0.36564389570320471</v>
      </c>
    </row>
    <row r="2508" spans="1:17" x14ac:dyDescent="0.25">
      <c r="A2508" t="str">
        <f t="shared" ca="1" si="39"/>
        <v>CUNDINAMARCA;COTA;ALOJAMIENTO Y SERVICIOS DE COMIDA</v>
      </c>
      <c r="B2508" t="str">
        <f ca="1">+IFERROR(_xlfn.XLOOKUP(C2508,DIVIPOLA!G:G,DIVIPOLA!F:F),C2508)</f>
        <v>CUNDINAMARCA</v>
      </c>
      <c r="C2508" t="s">
        <v>29</v>
      </c>
      <c r="D2508" t="s">
        <v>177</v>
      </c>
      <c r="E2508" t="s">
        <v>348</v>
      </c>
      <c r="F2508">
        <v>1</v>
      </c>
      <c r="G2508">
        <v>0.25706940874035988</v>
      </c>
      <c r="H2508">
        <v>0</v>
      </c>
      <c r="I2508">
        <v>0</v>
      </c>
      <c r="J2508">
        <v>2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780000</v>
      </c>
      <c r="Q2508">
        <v>7.5971374745709567E-3</v>
      </c>
    </row>
    <row r="2509" spans="1:17" x14ac:dyDescent="0.25">
      <c r="A2509" t="str">
        <f t="shared" ca="1" si="39"/>
        <v>CUNDINAMARCA;FACATATIVÁ;ALOJAMIENTO Y SERVICIOS DE COMIDA</v>
      </c>
      <c r="B2509" t="str">
        <f ca="1">+IFERROR(_xlfn.XLOOKUP(C2509,DIVIPOLA!G:G,DIVIPOLA!F:F),C2509)</f>
        <v>CUNDINAMARCA</v>
      </c>
      <c r="C2509" t="s">
        <v>29</v>
      </c>
      <c r="D2509" t="s">
        <v>179</v>
      </c>
      <c r="E2509" t="s">
        <v>348</v>
      </c>
      <c r="F2509">
        <v>1</v>
      </c>
      <c r="G2509">
        <v>0.25706940874035988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2</v>
      </c>
      <c r="N2509">
        <v>0</v>
      </c>
      <c r="O2509">
        <v>0</v>
      </c>
      <c r="P2509">
        <v>780000</v>
      </c>
      <c r="Q2509">
        <v>7.5971374745709567E-3</v>
      </c>
    </row>
    <row r="2510" spans="1:17" x14ac:dyDescent="0.25">
      <c r="A2510" t="str">
        <f t="shared" ca="1" si="39"/>
        <v>CUNDINAMARCA;GIRARDOT;ALOJAMIENTO Y SERVICIOS DE COMIDA</v>
      </c>
      <c r="B2510" t="str">
        <f ca="1">+IFERROR(_xlfn.XLOOKUP(C2510,DIVIPOLA!G:G,DIVIPOLA!F:F),C2510)</f>
        <v>CUNDINAMARCA</v>
      </c>
      <c r="C2510" t="s">
        <v>29</v>
      </c>
      <c r="D2510" t="s">
        <v>184</v>
      </c>
      <c r="E2510" t="s">
        <v>348</v>
      </c>
      <c r="F2510">
        <v>1</v>
      </c>
      <c r="G2510">
        <v>0.25706940874035988</v>
      </c>
      <c r="H2510">
        <v>0</v>
      </c>
      <c r="I2510">
        <v>0</v>
      </c>
      <c r="J2510">
        <v>1</v>
      </c>
      <c r="K2510">
        <v>1</v>
      </c>
      <c r="L2510">
        <v>2</v>
      </c>
      <c r="M2510">
        <v>0</v>
      </c>
      <c r="N2510">
        <v>1</v>
      </c>
      <c r="O2510">
        <v>0</v>
      </c>
      <c r="P2510">
        <v>1779375</v>
      </c>
      <c r="Q2510">
        <v>1.7330969863864999E-2</v>
      </c>
    </row>
    <row r="2511" spans="1:17" x14ac:dyDescent="0.25">
      <c r="A2511" t="str">
        <f t="shared" ca="1" si="39"/>
        <v>CUNDINAMARCA;GUADUAS;ALOJAMIENTO Y SERVICIOS DE COMIDA</v>
      </c>
      <c r="B2511" t="str">
        <f ca="1">+IFERROR(_xlfn.XLOOKUP(C2511,DIVIPOLA!G:G,DIVIPOLA!F:F),C2511)</f>
        <v>CUNDINAMARCA</v>
      </c>
      <c r="C2511" t="s">
        <v>29</v>
      </c>
      <c r="D2511" t="s">
        <v>186</v>
      </c>
      <c r="E2511" t="s">
        <v>348</v>
      </c>
      <c r="F2511">
        <v>1</v>
      </c>
      <c r="G2511">
        <v>0.25706940874035988</v>
      </c>
      <c r="H2511">
        <v>0</v>
      </c>
      <c r="I2511">
        <v>0</v>
      </c>
      <c r="J2511">
        <v>0</v>
      </c>
      <c r="K2511">
        <v>0</v>
      </c>
      <c r="L2511">
        <v>2</v>
      </c>
      <c r="M2511">
        <v>2</v>
      </c>
      <c r="N2511">
        <v>0</v>
      </c>
      <c r="O2511">
        <v>0</v>
      </c>
      <c r="P2511">
        <v>1300000</v>
      </c>
      <c r="Q2511">
        <v>1.26618957909516E-2</v>
      </c>
    </row>
    <row r="2512" spans="1:17" x14ac:dyDescent="0.25">
      <c r="A2512" t="str">
        <f t="shared" ca="1" si="39"/>
        <v>CUNDINAMARCA;LA CALERA;ALOJAMIENTO Y SERVICIOS DE COMIDA</v>
      </c>
      <c r="B2512" t="str">
        <f ca="1">+IFERROR(_xlfn.XLOOKUP(C2512,DIVIPOLA!G:G,DIVIPOLA!F:F),C2512)</f>
        <v>CUNDINAMARCA</v>
      </c>
      <c r="C2512" t="s">
        <v>29</v>
      </c>
      <c r="D2512" t="s">
        <v>189</v>
      </c>
      <c r="E2512" t="s">
        <v>348</v>
      </c>
      <c r="F2512">
        <v>1</v>
      </c>
      <c r="G2512">
        <v>0.25706940874035988</v>
      </c>
      <c r="H2512">
        <v>0</v>
      </c>
      <c r="I2512">
        <v>0</v>
      </c>
      <c r="J2512">
        <v>0</v>
      </c>
      <c r="K2512">
        <v>0</v>
      </c>
      <c r="L2512">
        <v>2</v>
      </c>
      <c r="M2512">
        <v>2</v>
      </c>
      <c r="N2512">
        <v>0</v>
      </c>
      <c r="O2512">
        <v>0</v>
      </c>
      <c r="P2512">
        <v>1300000</v>
      </c>
      <c r="Q2512">
        <v>1.26618957909516E-2</v>
      </c>
    </row>
    <row r="2513" spans="1:17" x14ac:dyDescent="0.25">
      <c r="A2513" t="str">
        <f t="shared" ca="1" si="39"/>
        <v>CUNDINAMARCA;TOCANCIPÁ;ALOJAMIENTO Y SERVICIOS DE COMIDA</v>
      </c>
      <c r="B2513" t="str">
        <f ca="1">+IFERROR(_xlfn.XLOOKUP(C2513,DIVIPOLA!G:G,DIVIPOLA!F:F),C2513)</f>
        <v>CUNDINAMARCA</v>
      </c>
      <c r="C2513" t="s">
        <v>29</v>
      </c>
      <c r="D2513" t="s">
        <v>206</v>
      </c>
      <c r="E2513" t="s">
        <v>348</v>
      </c>
      <c r="F2513">
        <v>1</v>
      </c>
      <c r="G2513">
        <v>0.25706940874035988</v>
      </c>
      <c r="H2513">
        <v>0</v>
      </c>
      <c r="I2513">
        <v>0</v>
      </c>
      <c r="J2513">
        <v>0</v>
      </c>
      <c r="K2513">
        <v>3</v>
      </c>
      <c r="L2513">
        <v>5</v>
      </c>
      <c r="M2513">
        <v>8</v>
      </c>
      <c r="N2513">
        <v>0</v>
      </c>
      <c r="O2513">
        <v>0</v>
      </c>
      <c r="P2513">
        <v>6078800</v>
      </c>
      <c r="Q2513">
        <v>5.9207024718489647E-2</v>
      </c>
    </row>
    <row r="2514" spans="1:17" x14ac:dyDescent="0.25">
      <c r="A2514" t="str">
        <f t="shared" ca="1" si="39"/>
        <v>CUNDINAMARCA;VILLA DE SAN DIEGO DE UBATÉ;ALOJAMIENTO Y SERVICIOS DE COMIDA</v>
      </c>
      <c r="B2514" t="str">
        <f ca="1">+IFERROR(_xlfn.XLOOKUP(C2514,DIVIPOLA!G:G,DIVIPOLA!F:F),C2514)</f>
        <v>CUNDINAMARCA</v>
      </c>
      <c r="C2514" t="s">
        <v>29</v>
      </c>
      <c r="D2514" t="s">
        <v>208</v>
      </c>
      <c r="E2514" t="s">
        <v>348</v>
      </c>
      <c r="F2514">
        <v>1</v>
      </c>
      <c r="G2514">
        <v>0.25706940874035988</v>
      </c>
      <c r="H2514">
        <v>0</v>
      </c>
      <c r="I2514">
        <v>0</v>
      </c>
      <c r="J2514">
        <v>0</v>
      </c>
      <c r="K2514">
        <v>0</v>
      </c>
      <c r="L2514">
        <v>2</v>
      </c>
      <c r="M2514">
        <v>0</v>
      </c>
      <c r="N2514">
        <v>0</v>
      </c>
      <c r="O2514">
        <v>0</v>
      </c>
      <c r="P2514">
        <v>520000</v>
      </c>
      <c r="Q2514">
        <v>5.0647583163806369E-3</v>
      </c>
    </row>
    <row r="2515" spans="1:17" x14ac:dyDescent="0.25">
      <c r="A2515" t="str">
        <f t="shared" ca="1" si="39"/>
        <v>CÓRDOBA;MONTERÍA;ALOJAMIENTO Y SERVICIOS DE COMIDA</v>
      </c>
      <c r="B2515" t="str">
        <f ca="1">+IFERROR(_xlfn.XLOOKUP(C2515,DIVIPOLA!G:G,DIVIPOLA!F:F),C2515)</f>
        <v>CÓRDOBA</v>
      </c>
      <c r="C2515" t="s">
        <v>30</v>
      </c>
      <c r="D2515" t="s">
        <v>218</v>
      </c>
      <c r="E2515" t="s">
        <v>348</v>
      </c>
      <c r="F2515">
        <v>2</v>
      </c>
      <c r="G2515">
        <v>2.2222222222222219</v>
      </c>
      <c r="H2515">
        <v>0</v>
      </c>
      <c r="I2515">
        <v>0</v>
      </c>
      <c r="J2515">
        <v>0</v>
      </c>
      <c r="K2515">
        <v>2</v>
      </c>
      <c r="L2515">
        <v>0</v>
      </c>
      <c r="M2515">
        <v>0</v>
      </c>
      <c r="N2515">
        <v>3</v>
      </c>
      <c r="O2515">
        <v>0</v>
      </c>
      <c r="P2515">
        <v>1625000</v>
      </c>
      <c r="Q2515">
        <v>2.1127875281983191E-2</v>
      </c>
    </row>
    <row r="2516" spans="1:17" x14ac:dyDescent="0.25">
      <c r="A2516" t="str">
        <f t="shared" ca="1" si="39"/>
        <v>HUILA;NEIVA;ALOJAMIENTO Y SERVICIOS DE COMIDA</v>
      </c>
      <c r="B2516" t="str">
        <f ca="1">+IFERROR(_xlfn.XLOOKUP(C2516,DIVIPOLA!G:G,DIVIPOLA!F:F),C2516)</f>
        <v>HUILA</v>
      </c>
      <c r="C2516" t="s">
        <v>32</v>
      </c>
      <c r="D2516" t="s">
        <v>227</v>
      </c>
      <c r="E2516" t="s">
        <v>348</v>
      </c>
      <c r="F2516">
        <v>5</v>
      </c>
      <c r="G2516">
        <v>5.6179775280898872</v>
      </c>
      <c r="H2516">
        <v>0</v>
      </c>
      <c r="I2516">
        <v>0</v>
      </c>
      <c r="J2516">
        <v>3</v>
      </c>
      <c r="K2516">
        <v>2</v>
      </c>
      <c r="L2516">
        <v>3</v>
      </c>
      <c r="M2516">
        <v>2</v>
      </c>
      <c r="N2516">
        <v>0</v>
      </c>
      <c r="O2516">
        <v>0</v>
      </c>
      <c r="P2516">
        <v>3844100</v>
      </c>
      <c r="Q2516">
        <v>0.15642845844700451</v>
      </c>
    </row>
    <row r="2517" spans="1:17" x14ac:dyDescent="0.25">
      <c r="A2517" t="str">
        <f t="shared" ca="1" si="39"/>
        <v>HUILA;RIVERA;ALOJAMIENTO Y SERVICIOS DE COMIDA</v>
      </c>
      <c r="B2517" t="str">
        <f ca="1">+IFERROR(_xlfn.XLOOKUP(C2517,DIVIPOLA!G:G,DIVIPOLA!F:F),C2517)</f>
        <v>HUILA</v>
      </c>
      <c r="C2517" t="s">
        <v>32</v>
      </c>
      <c r="D2517" t="s">
        <v>231</v>
      </c>
      <c r="E2517" t="s">
        <v>348</v>
      </c>
      <c r="F2517">
        <v>1</v>
      </c>
      <c r="G2517">
        <v>1.1235955056179781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2</v>
      </c>
      <c r="N2517">
        <v>0</v>
      </c>
      <c r="O2517">
        <v>0</v>
      </c>
      <c r="P2517">
        <v>780000</v>
      </c>
      <c r="Q2517">
        <v>3.1740640875279912E-2</v>
      </c>
    </row>
    <row r="2518" spans="1:17" x14ac:dyDescent="0.25">
      <c r="A2518" t="str">
        <f t="shared" ca="1" si="39"/>
        <v>LA_GUAJIRA;DIBULLA;ALOJAMIENTO Y SERVICIOS DE COMIDA</v>
      </c>
      <c r="B2518" t="str">
        <f ca="1">+IFERROR(_xlfn.XLOOKUP(C2518,DIVIPOLA!G:G,DIVIPOLA!F:F),C2518)</f>
        <v>LA_GUAJIRA</v>
      </c>
      <c r="C2518" t="s">
        <v>1187</v>
      </c>
      <c r="D2518" t="s">
        <v>233</v>
      </c>
      <c r="E2518" t="s">
        <v>348</v>
      </c>
      <c r="F2518">
        <v>1</v>
      </c>
      <c r="G2518">
        <v>7.6923076923076934</v>
      </c>
      <c r="H2518">
        <v>0</v>
      </c>
      <c r="I2518">
        <v>0</v>
      </c>
      <c r="J2518">
        <v>0</v>
      </c>
      <c r="K2518">
        <v>2</v>
      </c>
      <c r="L2518">
        <v>0</v>
      </c>
      <c r="M2518">
        <v>1</v>
      </c>
      <c r="N2518">
        <v>0</v>
      </c>
      <c r="O2518">
        <v>0</v>
      </c>
      <c r="P2518">
        <v>1430000</v>
      </c>
      <c r="Q2518">
        <v>0.26920584886416549</v>
      </c>
    </row>
    <row r="2519" spans="1:17" x14ac:dyDescent="0.25">
      <c r="A2519" t="str">
        <f t="shared" ca="1" si="39"/>
        <v>LA_GUAJIRA;RIOHACHA;ALOJAMIENTO Y SERVICIOS DE COMIDA</v>
      </c>
      <c r="B2519" t="str">
        <f ca="1">+IFERROR(_xlfn.XLOOKUP(C2519,DIVIPOLA!G:G,DIVIPOLA!F:F),C2519)</f>
        <v>LA_GUAJIRA</v>
      </c>
      <c r="C2519" t="s">
        <v>1187</v>
      </c>
      <c r="D2519" t="s">
        <v>235</v>
      </c>
      <c r="E2519" t="s">
        <v>348</v>
      </c>
      <c r="F2519">
        <v>3</v>
      </c>
      <c r="G2519">
        <v>23.07692307692308</v>
      </c>
      <c r="H2519">
        <v>0</v>
      </c>
      <c r="I2519">
        <v>0</v>
      </c>
      <c r="J2519">
        <v>120</v>
      </c>
      <c r="K2519">
        <v>117</v>
      </c>
      <c r="L2519">
        <v>51</v>
      </c>
      <c r="M2519">
        <v>138</v>
      </c>
      <c r="N2519">
        <v>109</v>
      </c>
      <c r="O2519">
        <v>48</v>
      </c>
      <c r="P2519">
        <v>217398025</v>
      </c>
      <c r="Q2519">
        <v>40.92644745560704</v>
      </c>
    </row>
    <row r="2520" spans="1:17" x14ac:dyDescent="0.25">
      <c r="A2520" t="str">
        <f t="shared" ca="1" si="39"/>
        <v>MAGDALENA;SANTA MARTA;ALOJAMIENTO Y SERVICIOS DE COMIDA</v>
      </c>
      <c r="B2520" t="str">
        <f ca="1">+IFERROR(_xlfn.XLOOKUP(C2520,DIVIPOLA!G:G,DIVIPOLA!F:F),C2520)</f>
        <v>MAGDALENA</v>
      </c>
      <c r="C2520" t="s">
        <v>33</v>
      </c>
      <c r="D2520" t="s">
        <v>239</v>
      </c>
      <c r="E2520" t="s">
        <v>348</v>
      </c>
      <c r="F2520">
        <v>11</v>
      </c>
      <c r="G2520">
        <v>15.71428571428571</v>
      </c>
      <c r="H2520">
        <v>1</v>
      </c>
      <c r="I2520">
        <v>3</v>
      </c>
      <c r="J2520">
        <v>206</v>
      </c>
      <c r="K2520">
        <v>161</v>
      </c>
      <c r="L2520">
        <v>142</v>
      </c>
      <c r="M2520">
        <v>40</v>
      </c>
      <c r="N2520">
        <v>85</v>
      </c>
      <c r="O2520">
        <v>17</v>
      </c>
      <c r="P2520">
        <v>245113700</v>
      </c>
      <c r="Q2520">
        <v>14.829158030861411</v>
      </c>
    </row>
    <row r="2521" spans="1:17" x14ac:dyDescent="0.25">
      <c r="A2521" t="str">
        <f t="shared" ca="1" si="39"/>
        <v>META;ACACÍAS;ALOJAMIENTO Y SERVICIOS DE COMIDA</v>
      </c>
      <c r="B2521" t="str">
        <f ca="1">+IFERROR(_xlfn.XLOOKUP(C2521,DIVIPOLA!G:G,DIVIPOLA!F:F),C2521)</f>
        <v>META</v>
      </c>
      <c r="C2521" t="s">
        <v>34</v>
      </c>
      <c r="D2521" t="s">
        <v>240</v>
      </c>
      <c r="E2521" t="s">
        <v>348</v>
      </c>
      <c r="F2521">
        <v>2</v>
      </c>
      <c r="G2521">
        <v>1.5748031496062991</v>
      </c>
      <c r="H2521">
        <v>0</v>
      </c>
      <c r="I2521">
        <v>0</v>
      </c>
      <c r="J2521">
        <v>0</v>
      </c>
      <c r="K2521">
        <v>2</v>
      </c>
      <c r="L2521">
        <v>0</v>
      </c>
      <c r="M2521">
        <v>0</v>
      </c>
      <c r="N2521">
        <v>1</v>
      </c>
      <c r="O2521">
        <v>0</v>
      </c>
      <c r="P2521">
        <v>1235000</v>
      </c>
      <c r="Q2521">
        <v>6.7636129725384853E-2</v>
      </c>
    </row>
    <row r="2522" spans="1:17" x14ac:dyDescent="0.25">
      <c r="A2522" t="str">
        <f t="shared" ca="1" si="39"/>
        <v>META;CUMARAL;ALOJAMIENTO Y SERVICIOS DE COMIDA</v>
      </c>
      <c r="B2522" t="str">
        <f ca="1">+IFERROR(_xlfn.XLOOKUP(C2522,DIVIPOLA!G:G,DIVIPOLA!F:F),C2522)</f>
        <v>META</v>
      </c>
      <c r="C2522" t="s">
        <v>34</v>
      </c>
      <c r="D2522" t="s">
        <v>243</v>
      </c>
      <c r="E2522" t="s">
        <v>348</v>
      </c>
      <c r="F2522">
        <v>2</v>
      </c>
      <c r="G2522">
        <v>1.5748031496062991</v>
      </c>
      <c r="H2522">
        <v>0</v>
      </c>
      <c r="I2522">
        <v>0</v>
      </c>
      <c r="J2522">
        <v>4</v>
      </c>
      <c r="K2522">
        <v>1</v>
      </c>
      <c r="L2522">
        <v>7</v>
      </c>
      <c r="M2522">
        <v>3</v>
      </c>
      <c r="N2522">
        <v>6</v>
      </c>
      <c r="O2522">
        <v>0</v>
      </c>
      <c r="P2522">
        <v>6240000</v>
      </c>
      <c r="Q2522">
        <v>0.34174044492826028</v>
      </c>
    </row>
    <row r="2523" spans="1:17" x14ac:dyDescent="0.25">
      <c r="A2523" t="str">
        <f t="shared" ca="1" si="39"/>
        <v>META;PUERTO GAITÁN;ALOJAMIENTO Y SERVICIOS DE COMIDA</v>
      </c>
      <c r="B2523" t="str">
        <f ca="1">+IFERROR(_xlfn.XLOOKUP(C2523,DIVIPOLA!G:G,DIVIPOLA!F:F),C2523)</f>
        <v>META</v>
      </c>
      <c r="C2523" t="s">
        <v>34</v>
      </c>
      <c r="D2523" t="s">
        <v>244</v>
      </c>
      <c r="E2523" t="s">
        <v>348</v>
      </c>
      <c r="F2523">
        <v>1</v>
      </c>
      <c r="G2523">
        <v>0.78740157480314954</v>
      </c>
      <c r="H2523">
        <v>0</v>
      </c>
      <c r="I2523">
        <v>0</v>
      </c>
      <c r="J2523">
        <v>0</v>
      </c>
      <c r="K2523">
        <v>4</v>
      </c>
      <c r="L2523">
        <v>0</v>
      </c>
      <c r="M2523">
        <v>0</v>
      </c>
      <c r="N2523">
        <v>0</v>
      </c>
      <c r="O2523">
        <v>0</v>
      </c>
      <c r="P2523">
        <v>2080000</v>
      </c>
      <c r="Q2523">
        <v>0.1139134816427534</v>
      </c>
    </row>
    <row r="2524" spans="1:17" x14ac:dyDescent="0.25">
      <c r="A2524" t="str">
        <f t="shared" ca="1" si="39"/>
        <v>META;VILLAVICENCIO;ALOJAMIENTO Y SERVICIOS DE COMIDA</v>
      </c>
      <c r="B2524" t="str">
        <f ca="1">+IFERROR(_xlfn.XLOOKUP(C2524,DIVIPOLA!G:G,DIVIPOLA!F:F),C2524)</f>
        <v>META</v>
      </c>
      <c r="C2524" t="s">
        <v>34</v>
      </c>
      <c r="D2524" t="s">
        <v>246</v>
      </c>
      <c r="E2524" t="s">
        <v>348</v>
      </c>
      <c r="F2524">
        <v>8</v>
      </c>
      <c r="G2524">
        <v>6.2992125984251963</v>
      </c>
      <c r="H2524">
        <v>0</v>
      </c>
      <c r="I2524">
        <v>0</v>
      </c>
      <c r="J2524">
        <v>74</v>
      </c>
      <c r="K2524">
        <v>33</v>
      </c>
      <c r="L2524">
        <v>52</v>
      </c>
      <c r="M2524">
        <v>18</v>
      </c>
      <c r="N2524">
        <v>47</v>
      </c>
      <c r="O2524">
        <v>14</v>
      </c>
      <c r="P2524">
        <v>82263350</v>
      </c>
      <c r="Q2524">
        <v>4.5052426010078852</v>
      </c>
    </row>
    <row r="2525" spans="1:17" x14ac:dyDescent="0.25">
      <c r="A2525" t="str">
        <f t="shared" ca="1" si="39"/>
        <v>NARIÑO;PASTO;ALOJAMIENTO Y SERVICIOS DE COMIDA</v>
      </c>
      <c r="B2525" t="str">
        <f ca="1">+IFERROR(_xlfn.XLOOKUP(C2525,DIVIPOLA!G:G,DIVIPOLA!F:F),C2525)</f>
        <v>NARIÑO</v>
      </c>
      <c r="C2525" t="s">
        <v>35</v>
      </c>
      <c r="D2525" t="s">
        <v>250</v>
      </c>
      <c r="E2525" t="s">
        <v>348</v>
      </c>
      <c r="F2525">
        <v>7</v>
      </c>
      <c r="G2525">
        <v>8.0459770114942533</v>
      </c>
      <c r="H2525">
        <v>0</v>
      </c>
      <c r="I2525">
        <v>0</v>
      </c>
      <c r="J2525">
        <v>1</v>
      </c>
      <c r="K2525">
        <v>49</v>
      </c>
      <c r="L2525">
        <v>0</v>
      </c>
      <c r="M2525">
        <v>20</v>
      </c>
      <c r="N2525">
        <v>10</v>
      </c>
      <c r="O2525">
        <v>0</v>
      </c>
      <c r="P2525">
        <v>36274550</v>
      </c>
      <c r="Q2525">
        <v>3.3600022638035569</v>
      </c>
    </row>
    <row r="2526" spans="1:17" x14ac:dyDescent="0.25">
      <c r="A2526" t="str">
        <f t="shared" ca="1" si="39"/>
        <v>NORTE_DE_SANTANDER;CHINÁCOTA;ALOJAMIENTO Y SERVICIOS DE COMIDA</v>
      </c>
      <c r="B2526" t="str">
        <f ca="1">+IFERROR(_xlfn.XLOOKUP(C2526,DIVIPOLA!G:G,DIVIPOLA!F:F),C2526)</f>
        <v>NORTE_DE_SANTANDER</v>
      </c>
      <c r="C2526" t="s">
        <v>1186</v>
      </c>
      <c r="D2526" t="s">
        <v>254</v>
      </c>
      <c r="E2526" t="s">
        <v>348</v>
      </c>
      <c r="F2526">
        <v>1</v>
      </c>
      <c r="G2526">
        <v>0.36496350364963498</v>
      </c>
      <c r="H2526">
        <v>0</v>
      </c>
      <c r="I2526">
        <v>0</v>
      </c>
      <c r="J2526">
        <v>0</v>
      </c>
      <c r="K2526">
        <v>0</v>
      </c>
      <c r="L2526">
        <v>2</v>
      </c>
      <c r="M2526">
        <v>0</v>
      </c>
      <c r="N2526">
        <v>1</v>
      </c>
      <c r="O2526">
        <v>0</v>
      </c>
      <c r="P2526">
        <v>782925</v>
      </c>
      <c r="Q2526">
        <v>1.6989552800271829E-2</v>
      </c>
    </row>
    <row r="2527" spans="1:17" x14ac:dyDescent="0.25">
      <c r="A2527" t="str">
        <f t="shared" ca="1" si="39"/>
        <v>NORTE_DE_SANTANDER;LOS PATIOS;ALOJAMIENTO Y SERVICIOS DE COMIDA</v>
      </c>
      <c r="B2527" t="str">
        <f ca="1">+IFERROR(_xlfn.XLOOKUP(C2527,DIVIPOLA!G:G,DIVIPOLA!F:F),C2527)</f>
        <v>NORTE_DE_SANTANDER</v>
      </c>
      <c r="C2527" t="s">
        <v>1186</v>
      </c>
      <c r="D2527" t="s">
        <v>257</v>
      </c>
      <c r="E2527" t="s">
        <v>348</v>
      </c>
      <c r="F2527">
        <v>1</v>
      </c>
      <c r="G2527">
        <v>0.36496350364963498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1</v>
      </c>
      <c r="P2527">
        <v>355875</v>
      </c>
      <c r="Q2527">
        <v>7.7225240001235606E-3</v>
      </c>
    </row>
    <row r="2528" spans="1:17" x14ac:dyDescent="0.25">
      <c r="A2528" t="str">
        <f t="shared" ca="1" si="39"/>
        <v>NORTE_DE_SANTANDER;OCAÑA;ALOJAMIENTO Y SERVICIOS DE COMIDA</v>
      </c>
      <c r="B2528" t="str">
        <f ca="1">+IFERROR(_xlfn.XLOOKUP(C2528,DIVIPOLA!G:G,DIVIPOLA!F:F),C2528)</f>
        <v>NORTE_DE_SANTANDER</v>
      </c>
      <c r="C2528" t="s">
        <v>1186</v>
      </c>
      <c r="D2528" t="s">
        <v>258</v>
      </c>
      <c r="E2528" t="s">
        <v>348</v>
      </c>
      <c r="F2528">
        <v>1</v>
      </c>
      <c r="G2528">
        <v>0.36496350364963498</v>
      </c>
      <c r="H2528">
        <v>0</v>
      </c>
      <c r="I2528">
        <v>0</v>
      </c>
      <c r="J2528">
        <v>2</v>
      </c>
      <c r="K2528">
        <v>0</v>
      </c>
      <c r="L2528">
        <v>0</v>
      </c>
      <c r="M2528">
        <v>2</v>
      </c>
      <c r="N2528">
        <v>0</v>
      </c>
      <c r="O2528">
        <v>0</v>
      </c>
      <c r="P2528">
        <v>1560000</v>
      </c>
      <c r="Q2528">
        <v>3.3852160000541642E-2</v>
      </c>
    </row>
    <row r="2529" spans="1:17" x14ac:dyDescent="0.25">
      <c r="A2529" t="str">
        <f t="shared" ca="1" si="39"/>
        <v>NORTE_DE_SANTANDER;SAN JOSÉ DE CÚCUTA;ALOJAMIENTO Y SERVICIOS DE COMIDA</v>
      </c>
      <c r="B2529" t="str">
        <f ca="1">+IFERROR(_xlfn.XLOOKUP(C2529,DIVIPOLA!G:G,DIVIPOLA!F:F),C2529)</f>
        <v>NORTE_DE_SANTANDER</v>
      </c>
      <c r="C2529" t="s">
        <v>1186</v>
      </c>
      <c r="D2529" t="s">
        <v>260</v>
      </c>
      <c r="E2529" t="s">
        <v>348</v>
      </c>
      <c r="F2529">
        <v>4</v>
      </c>
      <c r="G2529">
        <v>1.4598540145985399</v>
      </c>
      <c r="H2529">
        <v>0</v>
      </c>
      <c r="I2529">
        <v>0</v>
      </c>
      <c r="J2529">
        <v>32</v>
      </c>
      <c r="K2529">
        <v>43</v>
      </c>
      <c r="L2529">
        <v>23</v>
      </c>
      <c r="M2529">
        <v>49</v>
      </c>
      <c r="N2529">
        <v>60</v>
      </c>
      <c r="O2529">
        <v>17</v>
      </c>
      <c r="P2529">
        <v>77735450</v>
      </c>
      <c r="Q2529">
        <v>1.686867237893656</v>
      </c>
    </row>
    <row r="2530" spans="1:17" x14ac:dyDescent="0.25">
      <c r="A2530" t="str">
        <f t="shared" ca="1" si="39"/>
        <v>NORTE_DE_SANTANDER;VILLA DEL ROSARIO;ALOJAMIENTO Y SERVICIOS DE COMIDA</v>
      </c>
      <c r="B2530" t="str">
        <f ca="1">+IFERROR(_xlfn.XLOOKUP(C2530,DIVIPOLA!G:G,DIVIPOLA!F:F),C2530)</f>
        <v>NORTE_DE_SANTANDER</v>
      </c>
      <c r="C2530" t="s">
        <v>1186</v>
      </c>
      <c r="D2530" t="s">
        <v>263</v>
      </c>
      <c r="E2530" t="s">
        <v>348</v>
      </c>
      <c r="F2530">
        <v>1</v>
      </c>
      <c r="G2530">
        <v>0.36496350364963498</v>
      </c>
      <c r="H2530">
        <v>0</v>
      </c>
      <c r="I2530">
        <v>0</v>
      </c>
      <c r="J2530">
        <v>0</v>
      </c>
      <c r="K2530">
        <v>0</v>
      </c>
      <c r="L2530">
        <v>1</v>
      </c>
      <c r="M2530">
        <v>0</v>
      </c>
      <c r="N2530">
        <v>0</v>
      </c>
      <c r="O2530">
        <v>0</v>
      </c>
      <c r="P2530">
        <v>260000</v>
      </c>
      <c r="Q2530">
        <v>5.6420266667569392E-3</v>
      </c>
    </row>
    <row r="2531" spans="1:17" x14ac:dyDescent="0.25">
      <c r="A2531" t="str">
        <f t="shared" ca="1" si="39"/>
        <v>QUINDÍO;ARMENIA;ALOJAMIENTO Y SERVICIOS DE COMIDA</v>
      </c>
      <c r="B2531" t="str">
        <f ca="1">+IFERROR(_xlfn.XLOOKUP(C2531,DIVIPOLA!G:G,DIVIPOLA!F:F),C2531)</f>
        <v>QUINDÍO</v>
      </c>
      <c r="C2531" t="s">
        <v>37</v>
      </c>
      <c r="D2531" t="s">
        <v>51</v>
      </c>
      <c r="E2531" t="s">
        <v>348</v>
      </c>
      <c r="F2531">
        <v>5</v>
      </c>
      <c r="G2531">
        <v>5.1546391752577314</v>
      </c>
      <c r="H2531">
        <v>0</v>
      </c>
      <c r="I2531">
        <v>0</v>
      </c>
      <c r="J2531">
        <v>77</v>
      </c>
      <c r="K2531">
        <v>59</v>
      </c>
      <c r="L2531">
        <v>17</v>
      </c>
      <c r="M2531">
        <v>16</v>
      </c>
      <c r="N2531">
        <v>5</v>
      </c>
      <c r="O2531">
        <v>1</v>
      </c>
      <c r="P2531">
        <v>73435700</v>
      </c>
      <c r="Q2531">
        <v>1.2044334339924041</v>
      </c>
    </row>
    <row r="2532" spans="1:17" x14ac:dyDescent="0.25">
      <c r="A2532" t="str">
        <f t="shared" ca="1" si="39"/>
        <v>QUINDÍO;CALARCÁ;ALOJAMIENTO Y SERVICIOS DE COMIDA</v>
      </c>
      <c r="B2532" t="str">
        <f ca="1">+IFERROR(_xlfn.XLOOKUP(C2532,DIVIPOLA!G:G,DIVIPOLA!F:F),C2532)</f>
        <v>QUINDÍO</v>
      </c>
      <c r="C2532" t="s">
        <v>37</v>
      </c>
      <c r="D2532" t="s">
        <v>269</v>
      </c>
      <c r="E2532" t="s">
        <v>348</v>
      </c>
      <c r="F2532">
        <v>1</v>
      </c>
      <c r="G2532">
        <v>1.0309278350515461</v>
      </c>
      <c r="H2532">
        <v>0</v>
      </c>
      <c r="I2532">
        <v>0</v>
      </c>
      <c r="J2532">
        <v>0</v>
      </c>
      <c r="K2532">
        <v>7</v>
      </c>
      <c r="L2532">
        <v>0</v>
      </c>
      <c r="M2532">
        <v>2</v>
      </c>
      <c r="N2532">
        <v>0</v>
      </c>
      <c r="O2532">
        <v>0</v>
      </c>
      <c r="P2532">
        <v>4555850</v>
      </c>
      <c r="Q2532">
        <v>7.4721396544926974E-2</v>
      </c>
    </row>
    <row r="2533" spans="1:17" x14ac:dyDescent="0.25">
      <c r="A2533" t="str">
        <f t="shared" ca="1" si="39"/>
        <v>QUINDÍO;PIJAO;ALOJAMIENTO Y SERVICIOS DE COMIDA</v>
      </c>
      <c r="B2533" t="str">
        <f ca="1">+IFERROR(_xlfn.XLOOKUP(C2533,DIVIPOLA!G:G,DIVIPOLA!F:F),C2533)</f>
        <v>QUINDÍO</v>
      </c>
      <c r="C2533" t="s">
        <v>37</v>
      </c>
      <c r="D2533" t="s">
        <v>273</v>
      </c>
      <c r="E2533" t="s">
        <v>348</v>
      </c>
      <c r="F2533">
        <v>1</v>
      </c>
      <c r="G2533">
        <v>1.0309278350515461</v>
      </c>
      <c r="H2533">
        <v>0</v>
      </c>
      <c r="I2533">
        <v>0</v>
      </c>
      <c r="J2533">
        <v>0</v>
      </c>
      <c r="K2533">
        <v>0</v>
      </c>
      <c r="L2533">
        <v>3</v>
      </c>
      <c r="M2533">
        <v>0</v>
      </c>
      <c r="N2533">
        <v>3</v>
      </c>
      <c r="O2533">
        <v>0</v>
      </c>
      <c r="P2533">
        <v>1365000</v>
      </c>
      <c r="Q2533">
        <v>2.2387634861513291E-2</v>
      </c>
    </row>
    <row r="2534" spans="1:17" x14ac:dyDescent="0.25">
      <c r="A2534" t="str">
        <f t="shared" ca="1" si="39"/>
        <v>QUINDÍO;QUIMBAYA;ALOJAMIENTO Y SERVICIOS DE COMIDA</v>
      </c>
      <c r="B2534" t="str">
        <f ca="1">+IFERROR(_xlfn.XLOOKUP(C2534,DIVIPOLA!G:G,DIVIPOLA!F:F),C2534)</f>
        <v>QUINDÍO</v>
      </c>
      <c r="C2534" t="s">
        <v>37</v>
      </c>
      <c r="D2534" t="s">
        <v>274</v>
      </c>
      <c r="E2534" t="s">
        <v>348</v>
      </c>
      <c r="F2534">
        <v>1</v>
      </c>
      <c r="G2534">
        <v>1.0309278350515461</v>
      </c>
      <c r="H2534">
        <v>0</v>
      </c>
      <c r="I2534">
        <v>0</v>
      </c>
      <c r="J2534">
        <v>89</v>
      </c>
      <c r="K2534">
        <v>85</v>
      </c>
      <c r="L2534">
        <v>0</v>
      </c>
      <c r="M2534">
        <v>0</v>
      </c>
      <c r="N2534">
        <v>0</v>
      </c>
      <c r="O2534">
        <v>0</v>
      </c>
      <c r="P2534">
        <v>79984450</v>
      </c>
      <c r="Q2534">
        <v>1.3118407774351399</v>
      </c>
    </row>
    <row r="2535" spans="1:17" x14ac:dyDescent="0.25">
      <c r="A2535" t="str">
        <f t="shared" ca="1" si="39"/>
        <v>RISARALDA;DOSQUEBRADAS;ALOJAMIENTO Y SERVICIOS DE COMIDA</v>
      </c>
      <c r="B2535" t="str">
        <f ca="1">+IFERROR(_xlfn.XLOOKUP(C2535,DIVIPOLA!G:G,DIVIPOLA!F:F),C2535)</f>
        <v>RISARALDA</v>
      </c>
      <c r="C2535" t="s">
        <v>38</v>
      </c>
      <c r="D2535" t="s">
        <v>275</v>
      </c>
      <c r="E2535" t="s">
        <v>348</v>
      </c>
      <c r="F2535">
        <v>4</v>
      </c>
      <c r="G2535">
        <v>1.941747572815534</v>
      </c>
      <c r="H2535">
        <v>0</v>
      </c>
      <c r="I2535">
        <v>0</v>
      </c>
      <c r="J2535">
        <v>1636</v>
      </c>
      <c r="K2535">
        <v>1693</v>
      </c>
      <c r="L2535">
        <v>16</v>
      </c>
      <c r="M2535">
        <v>10</v>
      </c>
      <c r="N2535">
        <v>0</v>
      </c>
      <c r="O2535">
        <v>14</v>
      </c>
      <c r="P2535">
        <v>1573895375</v>
      </c>
      <c r="Q2535">
        <v>13.272932542299991</v>
      </c>
    </row>
    <row r="2536" spans="1:17" x14ac:dyDescent="0.25">
      <c r="A2536" t="str">
        <f t="shared" ca="1" si="39"/>
        <v>RISARALDA;PEREIRA;ALOJAMIENTO Y SERVICIOS DE COMIDA</v>
      </c>
      <c r="B2536" t="str">
        <f ca="1">+IFERROR(_xlfn.XLOOKUP(C2536,DIVIPOLA!G:G,DIVIPOLA!F:F),C2536)</f>
        <v>RISARALDA</v>
      </c>
      <c r="C2536" t="s">
        <v>38</v>
      </c>
      <c r="D2536" t="s">
        <v>277</v>
      </c>
      <c r="E2536" t="s">
        <v>348</v>
      </c>
      <c r="F2536">
        <v>10</v>
      </c>
      <c r="G2536">
        <v>4.8543689320388346</v>
      </c>
      <c r="H2536">
        <v>0</v>
      </c>
      <c r="I2536">
        <v>8</v>
      </c>
      <c r="J2536">
        <v>140</v>
      </c>
      <c r="K2536">
        <v>26</v>
      </c>
      <c r="L2536">
        <v>67</v>
      </c>
      <c r="M2536">
        <v>19</v>
      </c>
      <c r="N2536">
        <v>29</v>
      </c>
      <c r="O2536">
        <v>1</v>
      </c>
      <c r="P2536">
        <v>104943800</v>
      </c>
      <c r="Q2536">
        <v>0.88500925808529129</v>
      </c>
    </row>
    <row r="2537" spans="1:17" x14ac:dyDescent="0.25">
      <c r="A2537" t="str">
        <f t="shared" ca="1" si="39"/>
        <v>RISARALDA;SANTA ROSA DE CABAL;ALOJAMIENTO Y SERVICIOS DE COMIDA</v>
      </c>
      <c r="B2537" t="str">
        <f ca="1">+IFERROR(_xlfn.XLOOKUP(C2537,DIVIPOLA!G:G,DIVIPOLA!F:F),C2537)</f>
        <v>RISARALDA</v>
      </c>
      <c r="C2537" t="s">
        <v>38</v>
      </c>
      <c r="D2537" t="s">
        <v>278</v>
      </c>
      <c r="E2537" t="s">
        <v>348</v>
      </c>
      <c r="F2537">
        <v>2</v>
      </c>
      <c r="G2537">
        <v>0.97087378640776689</v>
      </c>
      <c r="H2537">
        <v>0</v>
      </c>
      <c r="I2537">
        <v>0</v>
      </c>
      <c r="J2537">
        <v>180</v>
      </c>
      <c r="K2537">
        <v>8</v>
      </c>
      <c r="L2537">
        <v>30</v>
      </c>
      <c r="M2537">
        <v>0</v>
      </c>
      <c r="N2537">
        <v>0</v>
      </c>
      <c r="O2537">
        <v>3</v>
      </c>
      <c r="P2537">
        <v>85790250</v>
      </c>
      <c r="Q2537">
        <v>0.72348405054373532</v>
      </c>
    </row>
    <row r="2538" spans="1:17" x14ac:dyDescent="0.25">
      <c r="A2538" t="str">
        <f t="shared" ca="1" si="39"/>
        <v>SANTANDER;BUCARAMANGA;ALOJAMIENTO Y SERVICIOS DE COMIDA</v>
      </c>
      <c r="B2538" t="str">
        <f ca="1">+IFERROR(_xlfn.XLOOKUP(C2538,DIVIPOLA!G:G,DIVIPOLA!F:F),C2538)</f>
        <v>SANTANDER</v>
      </c>
      <c r="C2538" t="s">
        <v>39</v>
      </c>
      <c r="D2538" t="s">
        <v>283</v>
      </c>
      <c r="E2538" t="s">
        <v>348</v>
      </c>
      <c r="F2538">
        <v>14</v>
      </c>
      <c r="G2538">
        <v>3.4398034398034398</v>
      </c>
      <c r="H2538">
        <v>1</v>
      </c>
      <c r="I2538">
        <v>0</v>
      </c>
      <c r="J2538">
        <v>36</v>
      </c>
      <c r="K2538">
        <v>60</v>
      </c>
      <c r="L2538">
        <v>22</v>
      </c>
      <c r="M2538">
        <v>10</v>
      </c>
      <c r="N2538">
        <v>7</v>
      </c>
      <c r="O2538">
        <v>4</v>
      </c>
      <c r="P2538">
        <v>58745700</v>
      </c>
      <c r="Q2538">
        <v>0.29351349402778731</v>
      </c>
    </row>
    <row r="2539" spans="1:17" x14ac:dyDescent="0.25">
      <c r="A2539" t="str">
        <f t="shared" ca="1" si="39"/>
        <v>SANTANDER;FLORIDABLANCA;ALOJAMIENTO Y SERVICIOS DE COMIDA</v>
      </c>
      <c r="B2539" t="str">
        <f ca="1">+IFERROR(_xlfn.XLOOKUP(C2539,DIVIPOLA!G:G,DIVIPOLA!F:F),C2539)</f>
        <v>SANTANDER</v>
      </c>
      <c r="C2539" t="s">
        <v>39</v>
      </c>
      <c r="D2539" t="s">
        <v>284</v>
      </c>
      <c r="E2539" t="s">
        <v>348</v>
      </c>
      <c r="F2539">
        <v>2</v>
      </c>
      <c r="G2539">
        <v>0.49140049140049141</v>
      </c>
      <c r="H2539">
        <v>0</v>
      </c>
      <c r="I2539">
        <v>0</v>
      </c>
      <c r="J2539">
        <v>1</v>
      </c>
      <c r="K2539">
        <v>6</v>
      </c>
      <c r="L2539">
        <v>0</v>
      </c>
      <c r="M2539">
        <v>0</v>
      </c>
      <c r="N2539">
        <v>0</v>
      </c>
      <c r="O2539">
        <v>2</v>
      </c>
      <c r="P2539">
        <v>4357600</v>
      </c>
      <c r="Q2539">
        <v>2.177205142802768E-2</v>
      </c>
    </row>
    <row r="2540" spans="1:17" x14ac:dyDescent="0.25">
      <c r="A2540" t="str">
        <f t="shared" ca="1" si="39"/>
        <v>SANTANDER;GIRÓN;ALOJAMIENTO Y SERVICIOS DE COMIDA</v>
      </c>
      <c r="B2540" t="str">
        <f ca="1">+IFERROR(_xlfn.XLOOKUP(C2540,DIVIPOLA!G:G,DIVIPOLA!F:F),C2540)</f>
        <v>SANTANDER</v>
      </c>
      <c r="C2540" t="s">
        <v>39</v>
      </c>
      <c r="D2540" t="s">
        <v>285</v>
      </c>
      <c r="E2540" t="s">
        <v>348</v>
      </c>
      <c r="F2540">
        <v>1</v>
      </c>
      <c r="G2540">
        <v>0.24570024570024571</v>
      </c>
      <c r="H2540">
        <v>0</v>
      </c>
      <c r="I2540">
        <v>0</v>
      </c>
      <c r="J2540">
        <v>17</v>
      </c>
      <c r="K2540">
        <v>2</v>
      </c>
      <c r="L2540">
        <v>29</v>
      </c>
      <c r="M2540">
        <v>2</v>
      </c>
      <c r="N2540">
        <v>11</v>
      </c>
      <c r="O2540">
        <v>2</v>
      </c>
      <c r="P2540">
        <v>19421025</v>
      </c>
      <c r="Q2540">
        <v>9.7034045136086683E-2</v>
      </c>
    </row>
    <row r="2541" spans="1:17" x14ac:dyDescent="0.25">
      <c r="A2541" t="str">
        <f t="shared" ca="1" si="39"/>
        <v>SANTANDER;LOS SANTOS;ALOJAMIENTO Y SERVICIOS DE COMIDA</v>
      </c>
      <c r="B2541" t="str">
        <f ca="1">+IFERROR(_xlfn.XLOOKUP(C2541,DIVIPOLA!G:G,DIVIPOLA!F:F),C2541)</f>
        <v>SANTANDER</v>
      </c>
      <c r="C2541" t="s">
        <v>39</v>
      </c>
      <c r="D2541" t="s">
        <v>287</v>
      </c>
      <c r="E2541" t="s">
        <v>348</v>
      </c>
      <c r="F2541">
        <v>1</v>
      </c>
      <c r="G2541">
        <v>0.24570024570024571</v>
      </c>
      <c r="H2541">
        <v>0</v>
      </c>
      <c r="I2541">
        <v>0</v>
      </c>
      <c r="J2541">
        <v>31</v>
      </c>
      <c r="K2541">
        <v>24</v>
      </c>
      <c r="L2541">
        <v>20</v>
      </c>
      <c r="M2541">
        <v>14</v>
      </c>
      <c r="N2541">
        <v>18</v>
      </c>
      <c r="O2541">
        <v>9</v>
      </c>
      <c r="P2541">
        <v>42406000</v>
      </c>
      <c r="Q2541">
        <v>0.21187479641475629</v>
      </c>
    </row>
    <row r="2542" spans="1:17" x14ac:dyDescent="0.25">
      <c r="A2542" t="str">
        <f t="shared" ca="1" si="39"/>
        <v>SANTANDER;SAN GIL;ALOJAMIENTO Y SERVICIOS DE COMIDA</v>
      </c>
      <c r="B2542" t="str">
        <f ca="1">+IFERROR(_xlfn.XLOOKUP(C2542,DIVIPOLA!G:G,DIVIPOLA!F:F),C2542)</f>
        <v>SANTANDER</v>
      </c>
      <c r="C2542" t="s">
        <v>39</v>
      </c>
      <c r="D2542" t="s">
        <v>292</v>
      </c>
      <c r="E2542" t="s">
        <v>348</v>
      </c>
      <c r="F2542">
        <v>1</v>
      </c>
      <c r="G2542">
        <v>0.24570024570024571</v>
      </c>
      <c r="H2542">
        <v>0</v>
      </c>
      <c r="I2542">
        <v>0</v>
      </c>
      <c r="J2542">
        <v>0</v>
      </c>
      <c r="K2542">
        <v>0</v>
      </c>
      <c r="L2542">
        <v>2</v>
      </c>
      <c r="M2542">
        <v>0</v>
      </c>
      <c r="N2542">
        <v>0</v>
      </c>
      <c r="O2542">
        <v>0</v>
      </c>
      <c r="P2542">
        <v>520000</v>
      </c>
      <c r="Q2542">
        <v>2.5980968291202488E-3</v>
      </c>
    </row>
    <row r="2543" spans="1:17" x14ac:dyDescent="0.25">
      <c r="A2543" t="str">
        <f t="shared" ca="1" si="39"/>
        <v>SUCRE;SAN ONOFRE;ALOJAMIENTO Y SERVICIOS DE COMIDA</v>
      </c>
      <c r="B2543" t="str">
        <f ca="1">+IFERROR(_xlfn.XLOOKUP(C2543,DIVIPOLA!G:G,DIVIPOLA!F:F),C2543)</f>
        <v>SUCRE</v>
      </c>
      <c r="C2543" t="s">
        <v>40</v>
      </c>
      <c r="D2543" t="s">
        <v>298</v>
      </c>
      <c r="E2543" t="s">
        <v>348</v>
      </c>
      <c r="F2543">
        <v>1</v>
      </c>
      <c r="G2543">
        <v>3.5714285714285712</v>
      </c>
      <c r="H2543">
        <v>0</v>
      </c>
      <c r="I2543">
        <v>0</v>
      </c>
      <c r="J2543">
        <v>0</v>
      </c>
      <c r="K2543">
        <v>0</v>
      </c>
      <c r="L2543">
        <v>3</v>
      </c>
      <c r="M2543">
        <v>2</v>
      </c>
      <c r="N2543">
        <v>1</v>
      </c>
      <c r="O2543">
        <v>0</v>
      </c>
      <c r="P2543">
        <v>1921725</v>
      </c>
      <c r="Q2543">
        <v>0.35120856015181617</v>
      </c>
    </row>
    <row r="2544" spans="1:17" x14ac:dyDescent="0.25">
      <c r="A2544" t="str">
        <f t="shared" ca="1" si="39"/>
        <v>SUCRE;SINCELEJO;ALOJAMIENTO Y SERVICIOS DE COMIDA</v>
      </c>
      <c r="B2544" t="str">
        <f ca="1">+IFERROR(_xlfn.XLOOKUP(C2544,DIVIPOLA!G:G,DIVIPOLA!F:F),C2544)</f>
        <v>SUCRE</v>
      </c>
      <c r="C2544" t="s">
        <v>40</v>
      </c>
      <c r="D2544" t="s">
        <v>300</v>
      </c>
      <c r="E2544" t="s">
        <v>348</v>
      </c>
      <c r="F2544">
        <v>2</v>
      </c>
      <c r="G2544">
        <v>7.1428571428571423</v>
      </c>
      <c r="H2544">
        <v>0</v>
      </c>
      <c r="I2544">
        <v>0</v>
      </c>
      <c r="J2544">
        <v>0</v>
      </c>
      <c r="K2544">
        <v>3</v>
      </c>
      <c r="L2544">
        <v>0</v>
      </c>
      <c r="M2544">
        <v>4</v>
      </c>
      <c r="N2544">
        <v>0</v>
      </c>
      <c r="O2544">
        <v>8</v>
      </c>
      <c r="P2544">
        <v>5917600</v>
      </c>
      <c r="Q2544">
        <v>1.0814824054192911</v>
      </c>
    </row>
    <row r="2545" spans="1:17" x14ac:dyDescent="0.25">
      <c r="A2545" t="str">
        <f t="shared" ca="1" si="39"/>
        <v>TOLIMA;ESPINAL;ALOJAMIENTO Y SERVICIOS DE COMIDA</v>
      </c>
      <c r="B2545" t="str">
        <f ca="1">+IFERROR(_xlfn.XLOOKUP(C2545,DIVIPOLA!G:G,DIVIPOLA!F:F),C2545)</f>
        <v>TOLIMA</v>
      </c>
      <c r="C2545" t="s">
        <v>41</v>
      </c>
      <c r="D2545" t="s">
        <v>302</v>
      </c>
      <c r="E2545" t="s">
        <v>348</v>
      </c>
      <c r="F2545">
        <v>1</v>
      </c>
      <c r="G2545">
        <v>0.64102564102564097</v>
      </c>
      <c r="H2545">
        <v>0</v>
      </c>
      <c r="I2545">
        <v>0</v>
      </c>
      <c r="J2545">
        <v>0</v>
      </c>
      <c r="K2545">
        <v>1</v>
      </c>
      <c r="L2545">
        <v>0</v>
      </c>
      <c r="M2545">
        <v>0</v>
      </c>
      <c r="N2545">
        <v>0</v>
      </c>
      <c r="O2545">
        <v>0</v>
      </c>
      <c r="P2545">
        <v>520000</v>
      </c>
      <c r="Q2545">
        <v>1.243124646632107E-2</v>
      </c>
    </row>
    <row r="2546" spans="1:17" x14ac:dyDescent="0.25">
      <c r="A2546" t="str">
        <f t="shared" ca="1" si="39"/>
        <v>TOLIMA;IBAGUÉ;ALOJAMIENTO Y SERVICIOS DE COMIDA</v>
      </c>
      <c r="B2546" t="str">
        <f ca="1">+IFERROR(_xlfn.XLOOKUP(C2546,DIVIPOLA!G:G,DIVIPOLA!F:F),C2546)</f>
        <v>TOLIMA</v>
      </c>
      <c r="C2546" t="s">
        <v>41</v>
      </c>
      <c r="D2546" t="s">
        <v>304</v>
      </c>
      <c r="E2546" t="s">
        <v>348</v>
      </c>
      <c r="F2546">
        <v>7</v>
      </c>
      <c r="G2546">
        <v>4.4871794871794872</v>
      </c>
      <c r="H2546">
        <v>0</v>
      </c>
      <c r="I2546">
        <v>0</v>
      </c>
      <c r="J2546">
        <v>12</v>
      </c>
      <c r="K2546">
        <v>37</v>
      </c>
      <c r="L2546">
        <v>18</v>
      </c>
      <c r="M2546">
        <v>13</v>
      </c>
      <c r="N2546">
        <v>3</v>
      </c>
      <c r="O2546">
        <v>3</v>
      </c>
      <c r="P2546">
        <v>35427600</v>
      </c>
      <c r="Q2546">
        <v>0.84694082175045471</v>
      </c>
    </row>
    <row r="2547" spans="1:17" x14ac:dyDescent="0.25">
      <c r="A2547" t="str">
        <f t="shared" ca="1" si="39"/>
        <v>VALLE_DEL_CAUCA;BUENAVENTURA;ALOJAMIENTO Y SERVICIOS DE COMIDA</v>
      </c>
      <c r="B2547" t="str">
        <f ca="1">+IFERROR(_xlfn.XLOOKUP(C2547,DIVIPOLA!G:G,DIVIPOLA!F:F),C2547)</f>
        <v>VALLE_DEL_CAUCA</v>
      </c>
      <c r="C2547" t="s">
        <v>1190</v>
      </c>
      <c r="D2547" t="s">
        <v>313</v>
      </c>
      <c r="E2547" t="s">
        <v>348</v>
      </c>
      <c r="F2547">
        <v>2</v>
      </c>
      <c r="G2547">
        <v>0.2677376171352075</v>
      </c>
      <c r="H2547">
        <v>0</v>
      </c>
      <c r="I2547">
        <v>0</v>
      </c>
      <c r="J2547">
        <v>22</v>
      </c>
      <c r="K2547">
        <v>0</v>
      </c>
      <c r="L2547">
        <v>72</v>
      </c>
      <c r="M2547">
        <v>2</v>
      </c>
      <c r="N2547">
        <v>15</v>
      </c>
      <c r="O2547">
        <v>6</v>
      </c>
      <c r="P2547">
        <v>33078500</v>
      </c>
      <c r="Q2547">
        <v>7.2858061922437642E-2</v>
      </c>
    </row>
    <row r="2548" spans="1:17" x14ac:dyDescent="0.25">
      <c r="A2548" t="str">
        <f t="shared" ca="1" si="39"/>
        <v>VALLE_DEL_CAUCA;EL CERRITO;ALOJAMIENTO Y SERVICIOS DE COMIDA</v>
      </c>
      <c r="B2548" t="str">
        <f ca="1">+IFERROR(_xlfn.XLOOKUP(C2548,DIVIPOLA!G:G,DIVIPOLA!F:F),C2548)</f>
        <v>VALLE_DEL_CAUCA</v>
      </c>
      <c r="C2548" t="s">
        <v>1190</v>
      </c>
      <c r="D2548" t="s">
        <v>317</v>
      </c>
      <c r="E2548" t="s">
        <v>348</v>
      </c>
      <c r="F2548">
        <v>1</v>
      </c>
      <c r="G2548">
        <v>0.13386880856760369</v>
      </c>
      <c r="H2548">
        <v>0</v>
      </c>
      <c r="I2548">
        <v>0</v>
      </c>
      <c r="J2548">
        <v>1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390000</v>
      </c>
      <c r="Q2548">
        <v>8.5900642863946902E-4</v>
      </c>
    </row>
    <row r="2549" spans="1:17" x14ac:dyDescent="0.25">
      <c r="A2549" t="str">
        <f t="shared" ca="1" si="39"/>
        <v>VALLE_DEL_CAUCA;BUGA;ALOJAMIENTO Y SERVICIOS DE COMIDA</v>
      </c>
      <c r="B2549" t="str">
        <f ca="1">+IFERROR(_xlfn.XLOOKUP(C2549,DIVIPOLA!G:G,DIVIPOLA!F:F),C2549)</f>
        <v>VALLE_DEL_CAUCA</v>
      </c>
      <c r="C2549" t="s">
        <v>1190</v>
      </c>
      <c r="D2549" t="s">
        <v>1191</v>
      </c>
      <c r="E2549" t="s">
        <v>348</v>
      </c>
      <c r="F2549">
        <v>1</v>
      </c>
      <c r="G2549">
        <v>0.13386880856760369</v>
      </c>
      <c r="H2549">
        <v>0</v>
      </c>
      <c r="I2549">
        <v>0</v>
      </c>
      <c r="J2549">
        <v>40</v>
      </c>
      <c r="K2549">
        <v>5</v>
      </c>
      <c r="L2549">
        <v>13</v>
      </c>
      <c r="M2549">
        <v>0</v>
      </c>
      <c r="N2549">
        <v>1</v>
      </c>
      <c r="O2549">
        <v>0</v>
      </c>
      <c r="P2549">
        <v>22269000</v>
      </c>
      <c r="Q2549">
        <v>4.9049267075313679E-2</v>
      </c>
    </row>
    <row r="2550" spans="1:17" x14ac:dyDescent="0.25">
      <c r="A2550" t="str">
        <f t="shared" ca="1" si="39"/>
        <v>VALLE_DEL_CAUCA;PALMIRA;ALOJAMIENTO Y SERVICIOS DE COMIDA</v>
      </c>
      <c r="B2550" t="str">
        <f ca="1">+IFERROR(_xlfn.XLOOKUP(C2550,DIVIPOLA!G:G,DIVIPOLA!F:F),C2550)</f>
        <v>VALLE_DEL_CAUCA</v>
      </c>
      <c r="C2550" t="s">
        <v>1190</v>
      </c>
      <c r="D2550" t="s">
        <v>324</v>
      </c>
      <c r="E2550" t="s">
        <v>348</v>
      </c>
      <c r="F2550">
        <v>3</v>
      </c>
      <c r="G2550">
        <v>0.40160642570281119</v>
      </c>
      <c r="H2550">
        <v>0</v>
      </c>
      <c r="I2550">
        <v>0</v>
      </c>
      <c r="J2550">
        <v>0</v>
      </c>
      <c r="K2550">
        <v>5</v>
      </c>
      <c r="L2550">
        <v>5</v>
      </c>
      <c r="M2550">
        <v>42</v>
      </c>
      <c r="N2550">
        <v>0</v>
      </c>
      <c r="O2550">
        <v>4</v>
      </c>
      <c r="P2550">
        <v>22382750</v>
      </c>
      <c r="Q2550">
        <v>4.9299810617000193E-2</v>
      </c>
    </row>
    <row r="2551" spans="1:17" x14ac:dyDescent="0.25">
      <c r="A2551" t="str">
        <f t="shared" ca="1" si="39"/>
        <v>VALLE_DEL_CAUCA;CALI;ALOJAMIENTO Y SERVICIOS DE COMIDA</v>
      </c>
      <c r="B2551" t="str">
        <f ca="1">+IFERROR(_xlfn.XLOOKUP(C2551,DIVIPOLA!G:G,DIVIPOLA!F:F),C2551)</f>
        <v>VALLE_DEL_CAUCA</v>
      </c>
      <c r="C2551" t="s">
        <v>1190</v>
      </c>
      <c r="D2551" t="s">
        <v>1083</v>
      </c>
      <c r="E2551" t="s">
        <v>348</v>
      </c>
      <c r="F2551">
        <v>32</v>
      </c>
      <c r="G2551">
        <v>4.2838018741633199</v>
      </c>
      <c r="H2551">
        <v>0</v>
      </c>
      <c r="I2551">
        <v>0</v>
      </c>
      <c r="J2551">
        <v>1560</v>
      </c>
      <c r="K2551">
        <v>321</v>
      </c>
      <c r="L2551">
        <v>526</v>
      </c>
      <c r="M2551">
        <v>95</v>
      </c>
      <c r="N2551">
        <v>342</v>
      </c>
      <c r="O2551">
        <v>40</v>
      </c>
      <c r="P2551">
        <v>1052383800</v>
      </c>
      <c r="Q2551">
        <v>2.3179601271693162</v>
      </c>
    </row>
    <row r="2552" spans="1:17" x14ac:dyDescent="0.25">
      <c r="A2552" t="str">
        <f t="shared" ca="1" si="39"/>
        <v>VALLE_DEL_CAUCA;TULUÁ;ALOJAMIENTO Y SERVICIOS DE COMIDA</v>
      </c>
      <c r="B2552" t="str">
        <f ca="1">+IFERROR(_xlfn.XLOOKUP(C2552,DIVIPOLA!G:G,DIVIPOLA!F:F),C2552)</f>
        <v>VALLE_DEL_CAUCA</v>
      </c>
      <c r="C2552" t="s">
        <v>1190</v>
      </c>
      <c r="D2552" t="s">
        <v>328</v>
      </c>
      <c r="E2552" t="s">
        <v>348</v>
      </c>
      <c r="F2552">
        <v>1</v>
      </c>
      <c r="G2552">
        <v>0.13386880856760369</v>
      </c>
      <c r="H2552">
        <v>0</v>
      </c>
      <c r="I2552">
        <v>0</v>
      </c>
      <c r="J2552">
        <v>2</v>
      </c>
      <c r="K2552">
        <v>0</v>
      </c>
      <c r="L2552">
        <v>2</v>
      </c>
      <c r="M2552">
        <v>0</v>
      </c>
      <c r="N2552">
        <v>2</v>
      </c>
      <c r="O2552">
        <v>0</v>
      </c>
      <c r="P2552">
        <v>1690000</v>
      </c>
      <c r="Q2552">
        <v>3.7223611907710331E-3</v>
      </c>
    </row>
    <row r="2553" spans="1:17" x14ac:dyDescent="0.25">
      <c r="A2553" t="str">
        <f t="shared" ca="1" si="39"/>
        <v>VALLE_DEL_CAUCA;YUMBO;ALOJAMIENTO Y SERVICIOS DE COMIDA</v>
      </c>
      <c r="B2553" t="str">
        <f ca="1">+IFERROR(_xlfn.XLOOKUP(C2553,DIVIPOLA!G:G,DIVIPOLA!F:F),C2553)</f>
        <v>VALLE_DEL_CAUCA</v>
      </c>
      <c r="C2553" t="s">
        <v>1190</v>
      </c>
      <c r="D2553" t="s">
        <v>329</v>
      </c>
      <c r="E2553" t="s">
        <v>348</v>
      </c>
      <c r="F2553">
        <v>2</v>
      </c>
      <c r="G2553">
        <v>0.2677376171352075</v>
      </c>
      <c r="H2553">
        <v>0</v>
      </c>
      <c r="I2553">
        <v>0</v>
      </c>
      <c r="J2553">
        <v>46</v>
      </c>
      <c r="K2553">
        <v>2</v>
      </c>
      <c r="L2553">
        <v>21</v>
      </c>
      <c r="M2553">
        <v>1</v>
      </c>
      <c r="N2553">
        <v>2</v>
      </c>
      <c r="O2553">
        <v>0</v>
      </c>
      <c r="P2553">
        <v>26776100</v>
      </c>
      <c r="Q2553">
        <v>5.8976518035623808E-2</v>
      </c>
    </row>
    <row r="2554" spans="1:17" x14ac:dyDescent="0.25">
      <c r="A2554" t="str">
        <f t="shared" ca="1" si="39"/>
        <v>VALLE_DEL_CAUCA;ZARZAL;ALOJAMIENTO Y SERVICIOS DE COMIDA</v>
      </c>
      <c r="B2554" t="str">
        <f ca="1">+IFERROR(_xlfn.XLOOKUP(C2554,DIVIPOLA!G:G,DIVIPOLA!F:F),C2554)</f>
        <v>VALLE_DEL_CAUCA</v>
      </c>
      <c r="C2554" t="s">
        <v>1190</v>
      </c>
      <c r="D2554" t="s">
        <v>330</v>
      </c>
      <c r="E2554" t="s">
        <v>348</v>
      </c>
      <c r="F2554">
        <v>1</v>
      </c>
      <c r="G2554">
        <v>0.13386880856760369</v>
      </c>
      <c r="H2554">
        <v>0</v>
      </c>
      <c r="I2554">
        <v>0</v>
      </c>
      <c r="J2554">
        <v>288</v>
      </c>
      <c r="K2554">
        <v>329</v>
      </c>
      <c r="L2554">
        <v>94</v>
      </c>
      <c r="M2554">
        <v>71</v>
      </c>
      <c r="N2554">
        <v>0</v>
      </c>
      <c r="O2554">
        <v>0</v>
      </c>
      <c r="P2554">
        <v>335530000</v>
      </c>
      <c r="Q2554">
        <v>0.73903186410615662</v>
      </c>
    </row>
    <row r="2555" spans="1:17" x14ac:dyDescent="0.25">
      <c r="A2555" t="str">
        <f t="shared" ca="1" si="39"/>
        <v>AMAZONAS;LETICIA;COMERCIO AL POR MAYOR Y AL POR MENOR; REPARACIÓN DE VEHÍCULOS AUTOMOTORES Y MOTOCICLETAS</v>
      </c>
      <c r="B2555" t="str">
        <f ca="1">+IFERROR(_xlfn.XLOOKUP(C2555,DIVIPOLA!G:G,DIVIPOLA!F:F),C2555)</f>
        <v>AMAZONAS</v>
      </c>
      <c r="C2555" t="s">
        <v>16</v>
      </c>
      <c r="D2555" t="s">
        <v>43</v>
      </c>
      <c r="E2555" t="s">
        <v>349</v>
      </c>
      <c r="F2555">
        <v>4</v>
      </c>
      <c r="G2555">
        <v>80</v>
      </c>
      <c r="H2555">
        <v>0</v>
      </c>
      <c r="I2555">
        <v>0</v>
      </c>
      <c r="J2555">
        <v>6</v>
      </c>
      <c r="K2555">
        <v>10</v>
      </c>
      <c r="L2555">
        <v>7</v>
      </c>
      <c r="M2555">
        <v>2</v>
      </c>
      <c r="N2555">
        <v>1</v>
      </c>
      <c r="O2555">
        <v>4</v>
      </c>
      <c r="P2555">
        <v>11968450</v>
      </c>
      <c r="Q2555">
        <v>79.321931676215911</v>
      </c>
    </row>
    <row r="2556" spans="1:17" x14ac:dyDescent="0.25">
      <c r="A2556" t="str">
        <f t="shared" ca="1" si="39"/>
        <v>ANTIOQUIA;ABEJORRAL;COMERCIO AL POR MAYOR Y AL POR MENOR; REPARACIÓN DE VEHÍCULOS AUTOMOTORES Y MOTOCICLETAS</v>
      </c>
      <c r="B2556" t="str">
        <f ca="1">+IFERROR(_xlfn.XLOOKUP(C2556,DIVIPOLA!G:G,DIVIPOLA!F:F),C2556)</f>
        <v>ANTIOQUIA</v>
      </c>
      <c r="C2556" t="s">
        <v>17</v>
      </c>
      <c r="D2556" t="s">
        <v>44</v>
      </c>
      <c r="E2556" t="s">
        <v>349</v>
      </c>
      <c r="F2556">
        <v>2</v>
      </c>
      <c r="G2556">
        <v>0.105318588730911</v>
      </c>
      <c r="H2556">
        <v>0</v>
      </c>
      <c r="I2556">
        <v>0</v>
      </c>
      <c r="J2556">
        <v>7</v>
      </c>
      <c r="K2556">
        <v>3</v>
      </c>
      <c r="L2556">
        <v>0</v>
      </c>
      <c r="M2556">
        <v>2</v>
      </c>
      <c r="N2556">
        <v>11</v>
      </c>
      <c r="O2556">
        <v>1</v>
      </c>
      <c r="P2556">
        <v>8046350</v>
      </c>
      <c r="Q2556">
        <v>1.049118536605834E-2</v>
      </c>
    </row>
    <row r="2557" spans="1:17" x14ac:dyDescent="0.25">
      <c r="A2557" t="str">
        <f t="shared" ca="1" si="39"/>
        <v>ANTIOQUIA;ANDES;COMERCIO AL POR MAYOR Y AL POR MENOR; REPARACIÓN DE VEHÍCULOS AUTOMOTORES Y MOTOCICLETAS</v>
      </c>
      <c r="B2557" t="str">
        <f ca="1">+IFERROR(_xlfn.XLOOKUP(C2557,DIVIPOLA!G:G,DIVIPOLA!F:F),C2557)</f>
        <v>ANTIOQUIA</v>
      </c>
      <c r="C2557" t="s">
        <v>17</v>
      </c>
      <c r="D2557" t="s">
        <v>47</v>
      </c>
      <c r="E2557" t="s">
        <v>349</v>
      </c>
      <c r="F2557">
        <v>1</v>
      </c>
      <c r="G2557">
        <v>5.2659294365455502E-2</v>
      </c>
      <c r="H2557">
        <v>0</v>
      </c>
      <c r="I2557">
        <v>0</v>
      </c>
      <c r="J2557">
        <v>0</v>
      </c>
      <c r="K2557">
        <v>2</v>
      </c>
      <c r="L2557">
        <v>0</v>
      </c>
      <c r="M2557">
        <v>0</v>
      </c>
      <c r="N2557">
        <v>0</v>
      </c>
      <c r="O2557">
        <v>0</v>
      </c>
      <c r="P2557">
        <v>1040000</v>
      </c>
      <c r="Q2557">
        <v>1.355997785418317E-3</v>
      </c>
    </row>
    <row r="2558" spans="1:17" x14ac:dyDescent="0.25">
      <c r="A2558" t="str">
        <f t="shared" ca="1" si="39"/>
        <v>ANTIOQUIA;APARTADÓ;COMERCIO AL POR MAYOR Y AL POR MENOR; REPARACIÓN DE VEHÍCULOS AUTOMOTORES Y MOTOCICLETAS</v>
      </c>
      <c r="B2558" t="str">
        <f ca="1">+IFERROR(_xlfn.XLOOKUP(C2558,DIVIPOLA!G:G,DIVIPOLA!F:F),C2558)</f>
        <v>ANTIOQUIA</v>
      </c>
      <c r="C2558" t="s">
        <v>17</v>
      </c>
      <c r="D2558" t="s">
        <v>49</v>
      </c>
      <c r="E2558" t="s">
        <v>349</v>
      </c>
      <c r="F2558">
        <v>9</v>
      </c>
      <c r="G2558">
        <v>0.47393364928909948</v>
      </c>
      <c r="H2558">
        <v>0</v>
      </c>
      <c r="I2558">
        <v>0</v>
      </c>
      <c r="J2558">
        <v>28</v>
      </c>
      <c r="K2558">
        <v>14</v>
      </c>
      <c r="L2558">
        <v>16</v>
      </c>
      <c r="M2558">
        <v>6</v>
      </c>
      <c r="N2558">
        <v>12</v>
      </c>
      <c r="O2558">
        <v>4</v>
      </c>
      <c r="P2558">
        <v>28735200</v>
      </c>
      <c r="Q2558">
        <v>3.7466218811108093E-2</v>
      </c>
    </row>
    <row r="2559" spans="1:17" x14ac:dyDescent="0.25">
      <c r="A2559" t="str">
        <f t="shared" ca="1" si="39"/>
        <v>ANTIOQUIA;BELLO;COMERCIO AL POR MAYOR Y AL POR MENOR; REPARACIÓN DE VEHÍCULOS AUTOMOTORES Y MOTOCICLETAS</v>
      </c>
      <c r="B2559" t="str">
        <f ca="1">+IFERROR(_xlfn.XLOOKUP(C2559,DIVIPOLA!G:G,DIVIPOLA!F:F),C2559)</f>
        <v>ANTIOQUIA</v>
      </c>
      <c r="C2559" t="s">
        <v>17</v>
      </c>
      <c r="D2559" t="s">
        <v>52</v>
      </c>
      <c r="E2559" t="s">
        <v>349</v>
      </c>
      <c r="F2559">
        <v>9</v>
      </c>
      <c r="G2559">
        <v>0.47393364928909948</v>
      </c>
      <c r="H2559">
        <v>0</v>
      </c>
      <c r="I2559">
        <v>0</v>
      </c>
      <c r="J2559">
        <v>147</v>
      </c>
      <c r="K2559">
        <v>16</v>
      </c>
      <c r="L2559">
        <v>28</v>
      </c>
      <c r="M2559">
        <v>12</v>
      </c>
      <c r="N2559">
        <v>16</v>
      </c>
      <c r="O2559">
        <v>9</v>
      </c>
      <c r="P2559">
        <v>86544900</v>
      </c>
      <c r="Q2559">
        <v>0.112841050710817</v>
      </c>
    </row>
    <row r="2560" spans="1:17" x14ac:dyDescent="0.25">
      <c r="A2560" t="str">
        <f t="shared" ca="1" si="39"/>
        <v>ANTIOQUIA;CALDAS;COMERCIO AL POR MAYOR Y AL POR MENOR; REPARACIÓN DE VEHÍCULOS AUTOMOTORES Y MOTOCICLETAS</v>
      </c>
      <c r="B2560" t="str">
        <f ca="1">+IFERROR(_xlfn.XLOOKUP(C2560,DIVIPOLA!G:G,DIVIPOLA!F:F),C2560)</f>
        <v>ANTIOQUIA</v>
      </c>
      <c r="C2560" t="s">
        <v>17</v>
      </c>
      <c r="D2560" t="s">
        <v>23</v>
      </c>
      <c r="E2560" t="s">
        <v>349</v>
      </c>
      <c r="F2560">
        <v>3</v>
      </c>
      <c r="G2560">
        <v>0.15797788309636651</v>
      </c>
      <c r="H2560">
        <v>0</v>
      </c>
      <c r="I2560">
        <v>0</v>
      </c>
      <c r="J2560">
        <v>165</v>
      </c>
      <c r="K2560">
        <v>59</v>
      </c>
      <c r="L2560">
        <v>28</v>
      </c>
      <c r="M2560">
        <v>12</v>
      </c>
      <c r="N2560">
        <v>13</v>
      </c>
      <c r="O2560">
        <v>2</v>
      </c>
      <c r="P2560">
        <v>111811375</v>
      </c>
      <c r="Q2560">
        <v>0.1457845931582471</v>
      </c>
    </row>
    <row r="2561" spans="1:17" x14ac:dyDescent="0.25">
      <c r="A2561" t="str">
        <f t="shared" ca="1" si="39"/>
        <v>ANTIOQUIA;CAUCASIA;COMERCIO AL POR MAYOR Y AL POR MENOR; REPARACIÓN DE VEHÍCULOS AUTOMOTORES Y MOTOCICLETAS</v>
      </c>
      <c r="B2561" t="str">
        <f ca="1">+IFERROR(_xlfn.XLOOKUP(C2561,DIVIPOLA!G:G,DIVIPOLA!F:F),C2561)</f>
        <v>ANTIOQUIA</v>
      </c>
      <c r="C2561" t="s">
        <v>17</v>
      </c>
      <c r="D2561" t="s">
        <v>56</v>
      </c>
      <c r="E2561" t="s">
        <v>349</v>
      </c>
      <c r="F2561">
        <v>2</v>
      </c>
      <c r="G2561">
        <v>0.105318588730911</v>
      </c>
      <c r="H2561">
        <v>0</v>
      </c>
      <c r="I2561">
        <v>0</v>
      </c>
      <c r="J2561">
        <v>0</v>
      </c>
      <c r="K2561">
        <v>14</v>
      </c>
      <c r="L2561">
        <v>0</v>
      </c>
      <c r="M2561">
        <v>0</v>
      </c>
      <c r="N2561">
        <v>2</v>
      </c>
      <c r="O2561">
        <v>0</v>
      </c>
      <c r="P2561">
        <v>7768800</v>
      </c>
      <c r="Q2561">
        <v>1.012930345707483E-2</v>
      </c>
    </row>
    <row r="2562" spans="1:17" x14ac:dyDescent="0.25">
      <c r="A2562" t="str">
        <f t="shared" ca="1" si="39"/>
        <v>ANTIOQUIA;CIUDAD BOLÍVAR;COMERCIO AL POR MAYOR Y AL POR MENOR; REPARACIÓN DE VEHÍCULOS AUTOMOTORES Y MOTOCICLETAS</v>
      </c>
      <c r="B2562" t="str">
        <f ca="1">+IFERROR(_xlfn.XLOOKUP(C2562,DIVIPOLA!G:G,DIVIPOLA!F:F),C2562)</f>
        <v>ANTIOQUIA</v>
      </c>
      <c r="C2562" t="s">
        <v>17</v>
      </c>
      <c r="D2562" t="s">
        <v>57</v>
      </c>
      <c r="E2562" t="s">
        <v>349</v>
      </c>
      <c r="F2562">
        <v>1</v>
      </c>
      <c r="G2562">
        <v>5.2659294365455502E-2</v>
      </c>
      <c r="H2562">
        <v>0</v>
      </c>
      <c r="I2562">
        <v>0</v>
      </c>
      <c r="J2562">
        <v>0</v>
      </c>
      <c r="K2562">
        <v>0</v>
      </c>
      <c r="L2562">
        <v>1</v>
      </c>
      <c r="M2562">
        <v>0</v>
      </c>
      <c r="N2562">
        <v>0</v>
      </c>
      <c r="O2562">
        <v>0</v>
      </c>
      <c r="P2562">
        <v>284700</v>
      </c>
      <c r="Q2562">
        <v>3.7120439375826431E-4</v>
      </c>
    </row>
    <row r="2563" spans="1:17" x14ac:dyDescent="0.25">
      <c r="A2563" t="str">
        <f t="shared" ref="A2563:A2626" ca="1" si="40">B2563&amp;";"&amp;D2563&amp;";"&amp;E2563</f>
        <v>ANTIOQUIA;DABEIBA;COMERCIO AL POR MAYOR Y AL POR MENOR; REPARACIÓN DE VEHÍCULOS AUTOMOTORES Y MOTOCICLETAS</v>
      </c>
      <c r="B2563" t="str">
        <f ca="1">+IFERROR(_xlfn.XLOOKUP(C2563,DIVIPOLA!G:G,DIVIPOLA!F:F),C2563)</f>
        <v>ANTIOQUIA</v>
      </c>
      <c r="C2563" t="s">
        <v>17</v>
      </c>
      <c r="D2563" t="s">
        <v>59</v>
      </c>
      <c r="E2563" t="s">
        <v>349</v>
      </c>
      <c r="F2563">
        <v>3</v>
      </c>
      <c r="G2563">
        <v>0.15797788309636651</v>
      </c>
      <c r="H2563">
        <v>0</v>
      </c>
      <c r="I2563">
        <v>0</v>
      </c>
      <c r="J2563">
        <v>17</v>
      </c>
      <c r="K2563">
        <v>54</v>
      </c>
      <c r="L2563">
        <v>21</v>
      </c>
      <c r="M2563">
        <v>1</v>
      </c>
      <c r="N2563">
        <v>21</v>
      </c>
      <c r="O2563">
        <v>0</v>
      </c>
      <c r="P2563">
        <v>45457750</v>
      </c>
      <c r="Q2563">
        <v>5.9269815702018752E-2</v>
      </c>
    </row>
    <row r="2564" spans="1:17" x14ac:dyDescent="0.25">
      <c r="A2564" t="str">
        <f t="shared" ca="1" si="40"/>
        <v>ANTIOQUIA;EBÉJICO;COMERCIO AL POR MAYOR Y AL POR MENOR; REPARACIÓN DE VEHÍCULOS AUTOMOTORES Y MOTOCICLETAS</v>
      </c>
      <c r="B2564" t="str">
        <f ca="1">+IFERROR(_xlfn.XLOOKUP(C2564,DIVIPOLA!G:G,DIVIPOLA!F:F),C2564)</f>
        <v>ANTIOQUIA</v>
      </c>
      <c r="C2564" t="s">
        <v>17</v>
      </c>
      <c r="D2564" t="s">
        <v>61</v>
      </c>
      <c r="E2564" t="s">
        <v>349</v>
      </c>
      <c r="F2564">
        <v>1</v>
      </c>
      <c r="G2564">
        <v>5.2659294365455502E-2</v>
      </c>
      <c r="H2564">
        <v>0</v>
      </c>
      <c r="I2564">
        <v>0</v>
      </c>
      <c r="J2564">
        <v>0</v>
      </c>
      <c r="K2564">
        <v>3</v>
      </c>
      <c r="L2564">
        <v>0</v>
      </c>
      <c r="M2564">
        <v>0</v>
      </c>
      <c r="N2564">
        <v>0</v>
      </c>
      <c r="O2564">
        <v>3</v>
      </c>
      <c r="P2564">
        <v>2535000</v>
      </c>
      <c r="Q2564">
        <v>3.305244601957147E-3</v>
      </c>
    </row>
    <row r="2565" spans="1:17" x14ac:dyDescent="0.25">
      <c r="A2565" t="str">
        <f t="shared" ca="1" si="40"/>
        <v>ANTIOQUIA;EL BAGRE;COMERCIO AL POR MAYOR Y AL POR MENOR; REPARACIÓN DE VEHÍCULOS AUTOMOTORES Y MOTOCICLETAS</v>
      </c>
      <c r="B2565" t="str">
        <f ca="1">+IFERROR(_xlfn.XLOOKUP(C2565,DIVIPOLA!G:G,DIVIPOLA!F:F),C2565)</f>
        <v>ANTIOQUIA</v>
      </c>
      <c r="C2565" t="s">
        <v>17</v>
      </c>
      <c r="D2565" t="s">
        <v>62</v>
      </c>
      <c r="E2565" t="s">
        <v>349</v>
      </c>
      <c r="F2565">
        <v>1</v>
      </c>
      <c r="G2565">
        <v>5.2659294365455502E-2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1</v>
      </c>
      <c r="N2565">
        <v>0</v>
      </c>
      <c r="O2565">
        <v>0</v>
      </c>
      <c r="P2565">
        <v>390000</v>
      </c>
      <c r="Q2565">
        <v>5.0849916953186883E-4</v>
      </c>
    </row>
    <row r="2566" spans="1:17" x14ac:dyDescent="0.25">
      <c r="A2566" t="str">
        <f t="shared" ca="1" si="40"/>
        <v>ANTIOQUIA;EL CARMEN DE VIBORAL;COMERCIO AL POR MAYOR Y AL POR MENOR; REPARACIÓN DE VEHÍCULOS AUTOMOTORES Y MOTOCICLETAS</v>
      </c>
      <c r="B2566" t="str">
        <f ca="1">+IFERROR(_xlfn.XLOOKUP(C2566,DIVIPOLA!G:G,DIVIPOLA!F:F),C2566)</f>
        <v>ANTIOQUIA</v>
      </c>
      <c r="C2566" t="s">
        <v>17</v>
      </c>
      <c r="D2566" t="s">
        <v>63</v>
      </c>
      <c r="E2566" t="s">
        <v>349</v>
      </c>
      <c r="F2566">
        <v>1</v>
      </c>
      <c r="G2566">
        <v>5.2659294365455502E-2</v>
      </c>
      <c r="H2566">
        <v>0</v>
      </c>
      <c r="I2566">
        <v>0</v>
      </c>
      <c r="J2566">
        <v>1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427050</v>
      </c>
      <c r="Q2566">
        <v>5.5680659063739627E-4</v>
      </c>
    </row>
    <row r="2567" spans="1:17" x14ac:dyDescent="0.25">
      <c r="A2567" t="str">
        <f t="shared" ca="1" si="40"/>
        <v>ANTIOQUIA;EL SANTUARIO;COMERCIO AL POR MAYOR Y AL POR MENOR; REPARACIÓN DE VEHÍCULOS AUTOMOTORES Y MOTOCICLETAS</v>
      </c>
      <c r="B2567" t="str">
        <f ca="1">+IFERROR(_xlfn.XLOOKUP(C2567,DIVIPOLA!G:G,DIVIPOLA!F:F),C2567)</f>
        <v>ANTIOQUIA</v>
      </c>
      <c r="C2567" t="s">
        <v>17</v>
      </c>
      <c r="D2567" t="s">
        <v>64</v>
      </c>
      <c r="E2567" t="s">
        <v>349</v>
      </c>
      <c r="F2567">
        <v>1</v>
      </c>
      <c r="G2567">
        <v>5.2659294365455502E-2</v>
      </c>
      <c r="H2567">
        <v>0</v>
      </c>
      <c r="I2567">
        <v>0</v>
      </c>
      <c r="J2567">
        <v>1</v>
      </c>
      <c r="K2567">
        <v>0</v>
      </c>
      <c r="L2567">
        <v>0</v>
      </c>
      <c r="M2567">
        <v>1</v>
      </c>
      <c r="N2567">
        <v>2</v>
      </c>
      <c r="O2567">
        <v>0</v>
      </c>
      <c r="P2567">
        <v>1170000</v>
      </c>
      <c r="Q2567">
        <v>1.525497508595606E-3</v>
      </c>
    </row>
    <row r="2568" spans="1:17" x14ac:dyDescent="0.25">
      <c r="A2568" t="str">
        <f t="shared" ca="1" si="40"/>
        <v>ANTIOQUIA;ENVIGADO;COMERCIO AL POR MAYOR Y AL POR MENOR; REPARACIÓN DE VEHÍCULOS AUTOMOTORES Y MOTOCICLETAS</v>
      </c>
      <c r="B2568" t="str">
        <f ca="1">+IFERROR(_xlfn.XLOOKUP(C2568,DIVIPOLA!G:G,DIVIPOLA!F:F),C2568)</f>
        <v>ANTIOQUIA</v>
      </c>
      <c r="C2568" t="s">
        <v>17</v>
      </c>
      <c r="D2568" t="s">
        <v>66</v>
      </c>
      <c r="E2568" t="s">
        <v>349</v>
      </c>
      <c r="F2568">
        <v>17</v>
      </c>
      <c r="G2568">
        <v>0.89520800421274349</v>
      </c>
      <c r="H2568">
        <v>0</v>
      </c>
      <c r="I2568">
        <v>0</v>
      </c>
      <c r="J2568">
        <v>507</v>
      </c>
      <c r="K2568">
        <v>231</v>
      </c>
      <c r="L2568">
        <v>148</v>
      </c>
      <c r="M2568">
        <v>27</v>
      </c>
      <c r="N2568">
        <v>70</v>
      </c>
      <c r="O2568">
        <v>15</v>
      </c>
      <c r="P2568">
        <v>398049925</v>
      </c>
      <c r="Q2568">
        <v>0.51899501614031451</v>
      </c>
    </row>
    <row r="2569" spans="1:17" x14ac:dyDescent="0.25">
      <c r="A2569" t="str">
        <f t="shared" ca="1" si="40"/>
        <v>ANTIOQUIA;GIRARDOTA;COMERCIO AL POR MAYOR Y AL POR MENOR; REPARACIÓN DE VEHÍCULOS AUTOMOTORES Y MOTOCICLETAS</v>
      </c>
      <c r="B2569" t="str">
        <f ca="1">+IFERROR(_xlfn.XLOOKUP(C2569,DIVIPOLA!G:G,DIVIPOLA!F:F),C2569)</f>
        <v>ANTIOQUIA</v>
      </c>
      <c r="C2569" t="s">
        <v>17</v>
      </c>
      <c r="D2569" t="s">
        <v>68</v>
      </c>
      <c r="E2569" t="s">
        <v>349</v>
      </c>
      <c r="F2569">
        <v>5</v>
      </c>
      <c r="G2569">
        <v>0.2632964718272775</v>
      </c>
      <c r="H2569">
        <v>0</v>
      </c>
      <c r="I2569">
        <v>0</v>
      </c>
      <c r="J2569">
        <v>116</v>
      </c>
      <c r="K2569">
        <v>42</v>
      </c>
      <c r="L2569">
        <v>47</v>
      </c>
      <c r="M2569">
        <v>10</v>
      </c>
      <c r="N2569">
        <v>34</v>
      </c>
      <c r="O2569">
        <v>11</v>
      </c>
      <c r="P2569">
        <v>94250975</v>
      </c>
      <c r="Q2569">
        <v>0.1228885705514588</v>
      </c>
    </row>
    <row r="2570" spans="1:17" x14ac:dyDescent="0.25">
      <c r="A2570" t="str">
        <f t="shared" ca="1" si="40"/>
        <v>ANTIOQUIA;GUARNE;COMERCIO AL POR MAYOR Y AL POR MENOR; REPARACIÓN DE VEHÍCULOS AUTOMOTORES Y MOTOCICLETAS</v>
      </c>
      <c r="B2570" t="str">
        <f ca="1">+IFERROR(_xlfn.XLOOKUP(C2570,DIVIPOLA!G:G,DIVIPOLA!F:F),C2570)</f>
        <v>ANTIOQUIA</v>
      </c>
      <c r="C2570" t="s">
        <v>17</v>
      </c>
      <c r="D2570" t="s">
        <v>69</v>
      </c>
      <c r="E2570" t="s">
        <v>349</v>
      </c>
      <c r="F2570">
        <v>4</v>
      </c>
      <c r="G2570">
        <v>0.21063717746182201</v>
      </c>
      <c r="H2570">
        <v>0</v>
      </c>
      <c r="I2570">
        <v>0</v>
      </c>
      <c r="J2570">
        <v>23</v>
      </c>
      <c r="K2570">
        <v>11</v>
      </c>
      <c r="L2570">
        <v>10</v>
      </c>
      <c r="M2570">
        <v>2</v>
      </c>
      <c r="N2570">
        <v>14</v>
      </c>
      <c r="O2570">
        <v>1</v>
      </c>
      <c r="P2570">
        <v>21915400</v>
      </c>
      <c r="Q2570">
        <v>2.8574263333227479E-2</v>
      </c>
    </row>
    <row r="2571" spans="1:17" x14ac:dyDescent="0.25">
      <c r="A2571" t="str">
        <f t="shared" ca="1" si="40"/>
        <v>ANTIOQUIA;GUATAPÉ;COMERCIO AL POR MAYOR Y AL POR MENOR; REPARACIÓN DE VEHÍCULOS AUTOMOTORES Y MOTOCICLETAS</v>
      </c>
      <c r="B2571" t="str">
        <f ca="1">+IFERROR(_xlfn.XLOOKUP(C2571,DIVIPOLA!G:G,DIVIPOLA!F:F),C2571)</f>
        <v>ANTIOQUIA</v>
      </c>
      <c r="C2571" t="s">
        <v>17</v>
      </c>
      <c r="D2571" t="s">
        <v>70</v>
      </c>
      <c r="E2571" t="s">
        <v>349</v>
      </c>
      <c r="F2571">
        <v>1</v>
      </c>
      <c r="G2571">
        <v>5.2659294365455502E-2</v>
      </c>
      <c r="H2571">
        <v>0</v>
      </c>
      <c r="I2571">
        <v>0</v>
      </c>
      <c r="J2571">
        <v>0</v>
      </c>
      <c r="K2571">
        <v>0</v>
      </c>
      <c r="L2571">
        <v>6</v>
      </c>
      <c r="M2571">
        <v>0</v>
      </c>
      <c r="N2571">
        <v>0</v>
      </c>
      <c r="O2571">
        <v>0</v>
      </c>
      <c r="P2571">
        <v>1560000</v>
      </c>
      <c r="Q2571">
        <v>2.0339966781274749E-3</v>
      </c>
    </row>
    <row r="2572" spans="1:17" x14ac:dyDescent="0.25">
      <c r="A2572" t="str">
        <f t="shared" ca="1" si="40"/>
        <v>ANTIOQUIA;ITAGÜÍ;COMERCIO AL POR MAYOR Y AL POR MENOR; REPARACIÓN DE VEHÍCULOS AUTOMOTORES Y MOTOCICLETAS</v>
      </c>
      <c r="B2572" t="str">
        <f ca="1">+IFERROR(_xlfn.XLOOKUP(C2572,DIVIPOLA!G:G,DIVIPOLA!F:F),C2572)</f>
        <v>ANTIOQUIA</v>
      </c>
      <c r="C2572" t="s">
        <v>17</v>
      </c>
      <c r="D2572" t="s">
        <v>72</v>
      </c>
      <c r="E2572" t="s">
        <v>349</v>
      </c>
      <c r="F2572">
        <v>32</v>
      </c>
      <c r="G2572">
        <v>1.685097419694576</v>
      </c>
      <c r="H2572">
        <v>2</v>
      </c>
      <c r="I2572">
        <v>7</v>
      </c>
      <c r="J2572">
        <v>542</v>
      </c>
      <c r="K2572">
        <v>298</v>
      </c>
      <c r="L2572">
        <v>537</v>
      </c>
      <c r="M2572">
        <v>272</v>
      </c>
      <c r="N2572">
        <v>470</v>
      </c>
      <c r="O2572">
        <v>210</v>
      </c>
      <c r="P2572">
        <v>794241175</v>
      </c>
      <c r="Q2572">
        <v>1.0355666099885019</v>
      </c>
    </row>
    <row r="2573" spans="1:17" x14ac:dyDescent="0.25">
      <c r="A2573" t="str">
        <f t="shared" ca="1" si="40"/>
        <v>ANTIOQUIA;LA CEJA;COMERCIO AL POR MAYOR Y AL POR MENOR; REPARACIÓN DE VEHÍCULOS AUTOMOTORES Y MOTOCICLETAS</v>
      </c>
      <c r="B2573" t="str">
        <f ca="1">+IFERROR(_xlfn.XLOOKUP(C2573,DIVIPOLA!G:G,DIVIPOLA!F:F),C2573)</f>
        <v>ANTIOQUIA</v>
      </c>
      <c r="C2573" t="s">
        <v>17</v>
      </c>
      <c r="D2573" t="s">
        <v>76</v>
      </c>
      <c r="E2573" t="s">
        <v>349</v>
      </c>
      <c r="F2573">
        <v>2</v>
      </c>
      <c r="G2573">
        <v>0.105318588730911</v>
      </c>
      <c r="H2573">
        <v>0</v>
      </c>
      <c r="I2573">
        <v>0</v>
      </c>
      <c r="J2573">
        <v>210</v>
      </c>
      <c r="K2573">
        <v>190</v>
      </c>
      <c r="L2573">
        <v>56</v>
      </c>
      <c r="M2573">
        <v>58</v>
      </c>
      <c r="N2573">
        <v>50</v>
      </c>
      <c r="O2573">
        <v>32</v>
      </c>
      <c r="P2573">
        <v>245767275</v>
      </c>
      <c r="Q2573">
        <v>0.32044219291182158</v>
      </c>
    </row>
    <row r="2574" spans="1:17" x14ac:dyDescent="0.25">
      <c r="A2574" t="str">
        <f t="shared" ca="1" si="40"/>
        <v>ANTIOQUIA;LA ESTRELLA;COMERCIO AL POR MAYOR Y AL POR MENOR; REPARACIÓN DE VEHÍCULOS AUTOMOTORES Y MOTOCICLETAS</v>
      </c>
      <c r="B2574" t="str">
        <f ca="1">+IFERROR(_xlfn.XLOOKUP(C2574,DIVIPOLA!G:G,DIVIPOLA!F:F),C2574)</f>
        <v>ANTIOQUIA</v>
      </c>
      <c r="C2574" t="s">
        <v>17</v>
      </c>
      <c r="D2574" t="s">
        <v>77</v>
      </c>
      <c r="E2574" t="s">
        <v>349</v>
      </c>
      <c r="F2574">
        <v>5</v>
      </c>
      <c r="G2574">
        <v>0.2632964718272775</v>
      </c>
      <c r="H2574">
        <v>0</v>
      </c>
      <c r="I2574">
        <v>0</v>
      </c>
      <c r="J2574">
        <v>79</v>
      </c>
      <c r="K2574">
        <v>37</v>
      </c>
      <c r="L2574">
        <v>49</v>
      </c>
      <c r="M2574">
        <v>15</v>
      </c>
      <c r="N2574">
        <v>21</v>
      </c>
      <c r="O2574">
        <v>6</v>
      </c>
      <c r="P2574">
        <v>75611250</v>
      </c>
      <c r="Q2574">
        <v>9.8585276492991064E-2</v>
      </c>
    </row>
    <row r="2575" spans="1:17" x14ac:dyDescent="0.25">
      <c r="A2575" t="str">
        <f t="shared" ca="1" si="40"/>
        <v>ANTIOQUIA;LA UNIÓN;COMERCIO AL POR MAYOR Y AL POR MENOR; REPARACIÓN DE VEHÍCULOS AUTOMOTORES Y MOTOCICLETAS</v>
      </c>
      <c r="B2575" t="str">
        <f ca="1">+IFERROR(_xlfn.XLOOKUP(C2575,DIVIPOLA!G:G,DIVIPOLA!F:F),C2575)</f>
        <v>ANTIOQUIA</v>
      </c>
      <c r="C2575" t="s">
        <v>17</v>
      </c>
      <c r="D2575" t="s">
        <v>79</v>
      </c>
      <c r="E2575" t="s">
        <v>349</v>
      </c>
      <c r="F2575">
        <v>3</v>
      </c>
      <c r="G2575">
        <v>0.15797788309636651</v>
      </c>
      <c r="H2575">
        <v>6</v>
      </c>
      <c r="I2575">
        <v>0</v>
      </c>
      <c r="J2575">
        <v>55</v>
      </c>
      <c r="K2575">
        <v>44</v>
      </c>
      <c r="L2575">
        <v>23</v>
      </c>
      <c r="M2575">
        <v>19</v>
      </c>
      <c r="N2575">
        <v>34</v>
      </c>
      <c r="O2575">
        <v>18</v>
      </c>
      <c r="P2575">
        <v>73139950</v>
      </c>
      <c r="Q2575">
        <v>9.5363086755390791E-2</v>
      </c>
    </row>
    <row r="2576" spans="1:17" x14ac:dyDescent="0.25">
      <c r="A2576" t="str">
        <f t="shared" ca="1" si="40"/>
        <v>ANTIOQUIA;MARINILLA;COMERCIO AL POR MAYOR Y AL POR MENOR; REPARACIÓN DE VEHÍCULOS AUTOMOTORES Y MOTOCICLETAS</v>
      </c>
      <c r="B2576" t="str">
        <f ca="1">+IFERROR(_xlfn.XLOOKUP(C2576,DIVIPOLA!G:G,DIVIPOLA!F:F),C2576)</f>
        <v>ANTIOQUIA</v>
      </c>
      <c r="C2576" t="s">
        <v>17</v>
      </c>
      <c r="D2576" t="s">
        <v>80</v>
      </c>
      <c r="E2576" t="s">
        <v>349</v>
      </c>
      <c r="F2576">
        <v>1</v>
      </c>
      <c r="G2576">
        <v>5.2659294365455502E-2</v>
      </c>
      <c r="H2576">
        <v>0</v>
      </c>
      <c r="I2576">
        <v>0</v>
      </c>
      <c r="J2576">
        <v>1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427050</v>
      </c>
      <c r="Q2576">
        <v>5.5680659063739627E-4</v>
      </c>
    </row>
    <row r="2577" spans="1:17" x14ac:dyDescent="0.25">
      <c r="A2577" t="str">
        <f t="shared" ca="1" si="40"/>
        <v>ANTIOQUIA;MEDELLÍN;COMERCIO AL POR MAYOR Y AL POR MENOR; REPARACIÓN DE VEHÍCULOS AUTOMOTORES Y MOTOCICLETAS</v>
      </c>
      <c r="B2577" t="str">
        <f ca="1">+IFERROR(_xlfn.XLOOKUP(C2577,DIVIPOLA!G:G,DIVIPOLA!F:F),C2577)</f>
        <v>ANTIOQUIA</v>
      </c>
      <c r="C2577" t="s">
        <v>17</v>
      </c>
      <c r="D2577" t="s">
        <v>81</v>
      </c>
      <c r="E2577" t="s">
        <v>349</v>
      </c>
      <c r="F2577">
        <v>263</v>
      </c>
      <c r="G2577">
        <v>13.8493944181148</v>
      </c>
      <c r="H2577">
        <v>11</v>
      </c>
      <c r="I2577">
        <v>65</v>
      </c>
      <c r="J2577">
        <v>8321</v>
      </c>
      <c r="K2577">
        <v>4160</v>
      </c>
      <c r="L2577">
        <v>3634</v>
      </c>
      <c r="M2577">
        <v>983</v>
      </c>
      <c r="N2577">
        <v>3020</v>
      </c>
      <c r="O2577">
        <v>934</v>
      </c>
      <c r="P2577">
        <v>7812672400</v>
      </c>
      <c r="Q2577">
        <v>10.1865062236527</v>
      </c>
    </row>
    <row r="2578" spans="1:17" x14ac:dyDescent="0.25">
      <c r="A2578" t="str">
        <f t="shared" ca="1" si="40"/>
        <v>ANTIOQUIA;PEÑOL;COMERCIO AL POR MAYOR Y AL POR MENOR; REPARACIÓN DE VEHÍCULOS AUTOMOTORES Y MOTOCICLETAS</v>
      </c>
      <c r="B2578" t="str">
        <f ca="1">+IFERROR(_xlfn.XLOOKUP(C2578,DIVIPOLA!G:G,DIVIPOLA!F:F),C2578)</f>
        <v>ANTIOQUIA</v>
      </c>
      <c r="C2578" t="s">
        <v>17</v>
      </c>
      <c r="D2578" t="s">
        <v>83</v>
      </c>
      <c r="E2578" t="s">
        <v>349</v>
      </c>
      <c r="F2578">
        <v>2</v>
      </c>
      <c r="G2578">
        <v>0.105318588730911</v>
      </c>
      <c r="H2578">
        <v>0</v>
      </c>
      <c r="I2578">
        <v>0</v>
      </c>
      <c r="J2578">
        <v>10</v>
      </c>
      <c r="K2578">
        <v>0</v>
      </c>
      <c r="L2578">
        <v>15</v>
      </c>
      <c r="M2578">
        <v>0</v>
      </c>
      <c r="N2578">
        <v>0</v>
      </c>
      <c r="O2578">
        <v>0</v>
      </c>
      <c r="P2578">
        <v>7800000</v>
      </c>
      <c r="Q2578">
        <v>1.0169983390637381E-2</v>
      </c>
    </row>
    <row r="2579" spans="1:17" x14ac:dyDescent="0.25">
      <c r="A2579" t="str">
        <f t="shared" ca="1" si="40"/>
        <v>ANTIOQUIA;PUERTO BERRÍO;COMERCIO AL POR MAYOR Y AL POR MENOR; REPARACIÓN DE VEHÍCULOS AUTOMOTORES Y MOTOCICLETAS</v>
      </c>
      <c r="B2579" t="str">
        <f ca="1">+IFERROR(_xlfn.XLOOKUP(C2579,DIVIPOLA!G:G,DIVIPOLA!F:F),C2579)</f>
        <v>ANTIOQUIA</v>
      </c>
      <c r="C2579" t="s">
        <v>17</v>
      </c>
      <c r="D2579" t="s">
        <v>84</v>
      </c>
      <c r="E2579" t="s">
        <v>349</v>
      </c>
      <c r="F2579">
        <v>1</v>
      </c>
      <c r="G2579">
        <v>5.2659294365455502E-2</v>
      </c>
      <c r="H2579">
        <v>0</v>
      </c>
      <c r="I2579">
        <v>0</v>
      </c>
      <c r="J2579">
        <v>13</v>
      </c>
      <c r="K2579">
        <v>3</v>
      </c>
      <c r="L2579">
        <v>10</v>
      </c>
      <c r="M2579">
        <v>16</v>
      </c>
      <c r="N2579">
        <v>11</v>
      </c>
      <c r="O2579">
        <v>10</v>
      </c>
      <c r="P2579">
        <v>20865000</v>
      </c>
      <c r="Q2579">
        <v>2.7204705569954982E-2</v>
      </c>
    </row>
    <row r="2580" spans="1:17" x14ac:dyDescent="0.25">
      <c r="A2580" t="str">
        <f t="shared" ca="1" si="40"/>
        <v>ANTIOQUIA;RETIRO;COMERCIO AL POR MAYOR Y AL POR MENOR; REPARACIÓN DE VEHÍCULOS AUTOMOTORES Y MOTOCICLETAS</v>
      </c>
      <c r="B2580" t="str">
        <f ca="1">+IFERROR(_xlfn.XLOOKUP(C2580,DIVIPOLA!G:G,DIVIPOLA!F:F),C2580)</f>
        <v>ANTIOQUIA</v>
      </c>
      <c r="C2580" t="s">
        <v>17</v>
      </c>
      <c r="D2580" t="s">
        <v>86</v>
      </c>
      <c r="E2580" t="s">
        <v>349</v>
      </c>
      <c r="F2580">
        <v>1</v>
      </c>
      <c r="G2580">
        <v>5.2659294365455502E-2</v>
      </c>
      <c r="H2580">
        <v>0</v>
      </c>
      <c r="I2580">
        <v>0</v>
      </c>
      <c r="J2580">
        <v>0</v>
      </c>
      <c r="K2580">
        <v>0</v>
      </c>
      <c r="L2580">
        <v>1</v>
      </c>
      <c r="M2580">
        <v>0</v>
      </c>
      <c r="N2580">
        <v>1</v>
      </c>
      <c r="O2580">
        <v>0</v>
      </c>
      <c r="P2580">
        <v>455000</v>
      </c>
      <c r="Q2580">
        <v>5.9324903112051362E-4</v>
      </c>
    </row>
    <row r="2581" spans="1:17" x14ac:dyDescent="0.25">
      <c r="A2581" t="str">
        <f t="shared" ca="1" si="40"/>
        <v>ANTIOQUIA;RIONEGRO;COMERCIO AL POR MAYOR Y AL POR MENOR; REPARACIÓN DE VEHÍCULOS AUTOMOTORES Y MOTOCICLETAS</v>
      </c>
      <c r="B2581" t="str">
        <f ca="1">+IFERROR(_xlfn.XLOOKUP(C2581,DIVIPOLA!G:G,DIVIPOLA!F:F),C2581)</f>
        <v>ANTIOQUIA</v>
      </c>
      <c r="C2581" t="s">
        <v>17</v>
      </c>
      <c r="D2581" t="s">
        <v>87</v>
      </c>
      <c r="E2581" t="s">
        <v>349</v>
      </c>
      <c r="F2581">
        <v>10</v>
      </c>
      <c r="G2581">
        <v>0.526592943654555</v>
      </c>
      <c r="H2581">
        <v>0</v>
      </c>
      <c r="I2581">
        <v>0</v>
      </c>
      <c r="J2581">
        <v>87</v>
      </c>
      <c r="K2581">
        <v>56</v>
      </c>
      <c r="L2581">
        <v>68</v>
      </c>
      <c r="M2581">
        <v>28</v>
      </c>
      <c r="N2581">
        <v>18</v>
      </c>
      <c r="O2581">
        <v>14</v>
      </c>
      <c r="P2581">
        <v>102457875</v>
      </c>
      <c r="Q2581">
        <v>0.1335890880756411</v>
      </c>
    </row>
    <row r="2582" spans="1:17" x14ac:dyDescent="0.25">
      <c r="A2582" t="str">
        <f t="shared" ca="1" si="40"/>
        <v>ANTIOQUIA;SABANETA;COMERCIO AL POR MAYOR Y AL POR MENOR; REPARACIÓN DE VEHÍCULOS AUTOMOTORES Y MOTOCICLETAS</v>
      </c>
      <c r="B2582" t="str">
        <f ca="1">+IFERROR(_xlfn.XLOOKUP(C2582,DIVIPOLA!G:G,DIVIPOLA!F:F),C2582)</f>
        <v>ANTIOQUIA</v>
      </c>
      <c r="C2582" t="s">
        <v>17</v>
      </c>
      <c r="D2582" t="s">
        <v>88</v>
      </c>
      <c r="E2582" t="s">
        <v>349</v>
      </c>
      <c r="F2582">
        <v>14</v>
      </c>
      <c r="G2582">
        <v>0.73723012111637698</v>
      </c>
      <c r="H2582">
        <v>0</v>
      </c>
      <c r="I2582">
        <v>0</v>
      </c>
      <c r="J2582">
        <v>193</v>
      </c>
      <c r="K2582">
        <v>111</v>
      </c>
      <c r="L2582">
        <v>50</v>
      </c>
      <c r="M2582">
        <v>31</v>
      </c>
      <c r="N2582">
        <v>32</v>
      </c>
      <c r="O2582">
        <v>11</v>
      </c>
      <c r="P2582">
        <v>173452500</v>
      </c>
      <c r="Q2582">
        <v>0.22615500564929869</v>
      </c>
    </row>
    <row r="2583" spans="1:17" x14ac:dyDescent="0.25">
      <c r="A2583" t="str">
        <f t="shared" ca="1" si="40"/>
        <v>ANTIOQUIA;SANTA FÉ DE ANTIOQUIA;COMERCIO AL POR MAYOR Y AL POR MENOR; REPARACIÓN DE VEHÍCULOS AUTOMOTORES Y MOTOCICLETAS</v>
      </c>
      <c r="B2583" t="str">
        <f ca="1">+IFERROR(_xlfn.XLOOKUP(C2583,DIVIPOLA!G:G,DIVIPOLA!F:F),C2583)</f>
        <v>ANTIOQUIA</v>
      </c>
      <c r="C2583" t="s">
        <v>17</v>
      </c>
      <c r="D2583" t="s">
        <v>97</v>
      </c>
      <c r="E2583" t="s">
        <v>349</v>
      </c>
      <c r="F2583">
        <v>2</v>
      </c>
      <c r="G2583">
        <v>0.105318588730911</v>
      </c>
      <c r="H2583">
        <v>0</v>
      </c>
      <c r="I2583">
        <v>0</v>
      </c>
      <c r="J2583">
        <v>11</v>
      </c>
      <c r="K2583">
        <v>5</v>
      </c>
      <c r="L2583">
        <v>3</v>
      </c>
      <c r="M2583">
        <v>1</v>
      </c>
      <c r="N2583">
        <v>4</v>
      </c>
      <c r="O2583">
        <v>0</v>
      </c>
      <c r="P2583">
        <v>9185800</v>
      </c>
      <c r="Q2583">
        <v>1.197685043970728E-2</v>
      </c>
    </row>
    <row r="2584" spans="1:17" x14ac:dyDescent="0.25">
      <c r="A2584" t="str">
        <f t="shared" ca="1" si="40"/>
        <v>ANTIOQUIA;TURBO;COMERCIO AL POR MAYOR Y AL POR MENOR; REPARACIÓN DE VEHÍCULOS AUTOMOTORES Y MOTOCICLETAS</v>
      </c>
      <c r="B2584" t="str">
        <f ca="1">+IFERROR(_xlfn.XLOOKUP(C2584,DIVIPOLA!G:G,DIVIPOLA!F:F),C2584)</f>
        <v>ANTIOQUIA</v>
      </c>
      <c r="C2584" t="s">
        <v>17</v>
      </c>
      <c r="D2584" t="s">
        <v>100</v>
      </c>
      <c r="E2584" t="s">
        <v>349</v>
      </c>
      <c r="F2584">
        <v>1</v>
      </c>
      <c r="G2584">
        <v>5.2659294365455502E-2</v>
      </c>
      <c r="H2584">
        <v>0</v>
      </c>
      <c r="I2584">
        <v>0</v>
      </c>
      <c r="J2584">
        <v>5</v>
      </c>
      <c r="K2584">
        <v>3</v>
      </c>
      <c r="L2584">
        <v>3</v>
      </c>
      <c r="M2584">
        <v>3</v>
      </c>
      <c r="N2584">
        <v>16</v>
      </c>
      <c r="O2584">
        <v>3</v>
      </c>
      <c r="P2584">
        <v>9555000</v>
      </c>
      <c r="Q2584">
        <v>1.2458229653530779E-2</v>
      </c>
    </row>
    <row r="2585" spans="1:17" x14ac:dyDescent="0.25">
      <c r="A2585" t="str">
        <f t="shared" ca="1" si="40"/>
        <v>ANTIOQUIA;YARUMAL;COMERCIO AL POR MAYOR Y AL POR MENOR; REPARACIÓN DE VEHÍCULOS AUTOMOTORES Y MOTOCICLETAS</v>
      </c>
      <c r="B2585" t="str">
        <f ca="1">+IFERROR(_xlfn.XLOOKUP(C2585,DIVIPOLA!G:G,DIVIPOLA!F:F),C2585)</f>
        <v>ANTIOQUIA</v>
      </c>
      <c r="C2585" t="s">
        <v>17</v>
      </c>
      <c r="D2585" t="s">
        <v>103</v>
      </c>
      <c r="E2585" t="s">
        <v>349</v>
      </c>
      <c r="F2585">
        <v>2</v>
      </c>
      <c r="G2585">
        <v>0.105318588730911</v>
      </c>
      <c r="H2585">
        <v>0</v>
      </c>
      <c r="I2585">
        <v>0</v>
      </c>
      <c r="J2585">
        <v>15</v>
      </c>
      <c r="K2585">
        <v>22</v>
      </c>
      <c r="L2585">
        <v>1</v>
      </c>
      <c r="M2585">
        <v>0</v>
      </c>
      <c r="N2585">
        <v>17</v>
      </c>
      <c r="O2585">
        <v>14</v>
      </c>
      <c r="P2585">
        <v>25686700</v>
      </c>
      <c r="Q2585">
        <v>3.3491450302600652E-2</v>
      </c>
    </row>
    <row r="2586" spans="1:17" x14ac:dyDescent="0.25">
      <c r="A2586" t="str">
        <f t="shared" ca="1" si="40"/>
        <v>ARAUCA;ARAUCA;COMERCIO AL POR MAYOR Y AL POR MENOR; REPARACIÓN DE VEHÍCULOS AUTOMOTORES Y MOTOCICLETAS</v>
      </c>
      <c r="B2586" t="str">
        <f ca="1">+IFERROR(_xlfn.XLOOKUP(C2586,DIVIPOLA!G:G,DIVIPOLA!F:F),C2586)</f>
        <v>ARAUCA</v>
      </c>
      <c r="C2586" t="s">
        <v>18</v>
      </c>
      <c r="D2586" t="s">
        <v>18</v>
      </c>
      <c r="E2586" t="s">
        <v>349</v>
      </c>
      <c r="F2586">
        <v>1</v>
      </c>
      <c r="G2586">
        <v>5.8823529411764701</v>
      </c>
      <c r="H2586">
        <v>0</v>
      </c>
      <c r="I2586">
        <v>0</v>
      </c>
      <c r="J2586">
        <v>28</v>
      </c>
      <c r="K2586">
        <v>48</v>
      </c>
      <c r="L2586">
        <v>0</v>
      </c>
      <c r="M2586">
        <v>0</v>
      </c>
      <c r="N2586">
        <v>0</v>
      </c>
      <c r="O2586">
        <v>0</v>
      </c>
      <c r="P2586">
        <v>36571600</v>
      </c>
      <c r="Q2586">
        <v>42.534661848531123</v>
      </c>
    </row>
    <row r="2587" spans="1:17" x14ac:dyDescent="0.25">
      <c r="A2587" t="str">
        <f t="shared" ca="1" si="40"/>
        <v>ARAUCA;ARAUQUITA;COMERCIO AL POR MAYOR Y AL POR MENOR; REPARACIÓN DE VEHÍCULOS AUTOMOTORES Y MOTOCICLETAS</v>
      </c>
      <c r="B2587" t="str">
        <f ca="1">+IFERROR(_xlfn.XLOOKUP(C2587,DIVIPOLA!G:G,DIVIPOLA!F:F),C2587)</f>
        <v>ARAUCA</v>
      </c>
      <c r="C2587" t="s">
        <v>18</v>
      </c>
      <c r="D2587" t="s">
        <v>104</v>
      </c>
      <c r="E2587" t="s">
        <v>349</v>
      </c>
      <c r="F2587">
        <v>1</v>
      </c>
      <c r="G2587">
        <v>5.8823529411764701</v>
      </c>
      <c r="H2587">
        <v>0</v>
      </c>
      <c r="I2587">
        <v>0</v>
      </c>
      <c r="J2587">
        <v>0</v>
      </c>
      <c r="K2587">
        <v>0</v>
      </c>
      <c r="L2587">
        <v>1</v>
      </c>
      <c r="M2587">
        <v>0</v>
      </c>
      <c r="N2587">
        <v>1</v>
      </c>
      <c r="O2587">
        <v>1</v>
      </c>
      <c r="P2587">
        <v>854100</v>
      </c>
      <c r="Q2587">
        <v>0.99336246390178262</v>
      </c>
    </row>
    <row r="2588" spans="1:17" x14ac:dyDescent="0.25">
      <c r="A2588" t="str">
        <f t="shared" ca="1" si="40"/>
        <v>ARAUCA;SARAVENA;COMERCIO AL POR MAYOR Y AL POR MENOR; REPARACIÓN DE VEHÍCULOS AUTOMOTORES Y MOTOCICLETAS</v>
      </c>
      <c r="B2588" t="str">
        <f ca="1">+IFERROR(_xlfn.XLOOKUP(C2588,DIVIPOLA!G:G,DIVIPOLA!F:F),C2588)</f>
        <v>ARAUCA</v>
      </c>
      <c r="C2588" t="s">
        <v>18</v>
      </c>
      <c r="D2588" t="s">
        <v>105</v>
      </c>
      <c r="E2588" t="s">
        <v>349</v>
      </c>
      <c r="F2588">
        <v>4</v>
      </c>
      <c r="G2588">
        <v>23.52941176470588</v>
      </c>
      <c r="H2588">
        <v>0</v>
      </c>
      <c r="I2588">
        <v>0</v>
      </c>
      <c r="J2588">
        <v>6</v>
      </c>
      <c r="K2588">
        <v>12</v>
      </c>
      <c r="L2588">
        <v>0</v>
      </c>
      <c r="M2588">
        <v>3</v>
      </c>
      <c r="N2588">
        <v>3</v>
      </c>
      <c r="O2588">
        <v>0</v>
      </c>
      <c r="P2588">
        <v>10335000</v>
      </c>
      <c r="Q2588">
        <v>12.02013940337774</v>
      </c>
    </row>
    <row r="2589" spans="1:17" x14ac:dyDescent="0.25">
      <c r="A2589" t="str">
        <f t="shared" ca="1" si="40"/>
        <v>SAN_ANDRÉS_PROVIDENCIA_Y_SANTA_CATALINA;SAN ANDRÉS;COMERCIO AL POR MAYOR Y AL POR MENOR; REPARACIÓN DE VEHÍCULOS AUTOMOTORES Y MOTOCICLETAS</v>
      </c>
      <c r="B2589" t="str">
        <f ca="1">+IFERROR(_xlfn.XLOOKUP(C2589,DIVIPOLA!G:G,DIVIPOLA!F:F),C2589)</f>
        <v>SAN_ANDRÉS_PROVIDENCIA_Y_SANTA_CATALINA</v>
      </c>
      <c r="C2589" t="s">
        <v>1189</v>
      </c>
      <c r="D2589" t="s">
        <v>1018</v>
      </c>
      <c r="E2589" t="s">
        <v>349</v>
      </c>
      <c r="F2589">
        <v>2</v>
      </c>
      <c r="G2589">
        <v>22.222222222222221</v>
      </c>
      <c r="H2589">
        <v>0</v>
      </c>
      <c r="I2589">
        <v>0</v>
      </c>
      <c r="J2589">
        <v>3</v>
      </c>
      <c r="K2589">
        <v>34</v>
      </c>
      <c r="L2589">
        <v>0</v>
      </c>
      <c r="M2589">
        <v>0</v>
      </c>
      <c r="N2589">
        <v>27</v>
      </c>
      <c r="O2589">
        <v>6</v>
      </c>
      <c r="P2589">
        <v>26065000</v>
      </c>
      <c r="Q2589">
        <v>12.292581840699169</v>
      </c>
    </row>
    <row r="2590" spans="1:17" x14ac:dyDescent="0.25">
      <c r="A2590" t="str">
        <f t="shared" ca="1" si="40"/>
        <v>ATLÁNTICO;BARRANQUILLA;COMERCIO AL POR MAYOR Y AL POR MENOR; REPARACIÓN DE VEHÍCULOS AUTOMOTORES Y MOTOCICLETAS</v>
      </c>
      <c r="B2590" t="str">
        <f ca="1">+IFERROR(_xlfn.XLOOKUP(C2590,DIVIPOLA!G:G,DIVIPOLA!F:F),C2590)</f>
        <v>ATLÁNTICO</v>
      </c>
      <c r="C2590" t="s">
        <v>19</v>
      </c>
      <c r="D2590" t="s">
        <v>108</v>
      </c>
      <c r="E2590" t="s">
        <v>349</v>
      </c>
      <c r="F2590">
        <v>55</v>
      </c>
      <c r="G2590">
        <v>19.16376306620209</v>
      </c>
      <c r="H2590">
        <v>5</v>
      </c>
      <c r="I2590">
        <v>0</v>
      </c>
      <c r="J2590">
        <v>616</v>
      </c>
      <c r="K2590">
        <v>419</v>
      </c>
      <c r="L2590">
        <v>294</v>
      </c>
      <c r="M2590">
        <v>113</v>
      </c>
      <c r="N2590">
        <v>322</v>
      </c>
      <c r="O2590">
        <v>81</v>
      </c>
      <c r="P2590">
        <v>678597075</v>
      </c>
      <c r="Q2590">
        <v>3.7867148340804211</v>
      </c>
    </row>
    <row r="2591" spans="1:17" x14ac:dyDescent="0.25">
      <c r="A2591" t="str">
        <f t="shared" ca="1" si="40"/>
        <v>ATLÁNTICO;GALAPA;COMERCIO AL POR MAYOR Y AL POR MENOR; REPARACIÓN DE VEHÍCULOS AUTOMOTORES Y MOTOCICLETAS</v>
      </c>
      <c r="B2591" t="str">
        <f ca="1">+IFERROR(_xlfn.XLOOKUP(C2591,DIVIPOLA!G:G,DIVIPOLA!F:F),C2591)</f>
        <v>ATLÁNTICO</v>
      </c>
      <c r="C2591" t="s">
        <v>19</v>
      </c>
      <c r="D2591" t="s">
        <v>109</v>
      </c>
      <c r="E2591" t="s">
        <v>349</v>
      </c>
      <c r="F2591">
        <v>1</v>
      </c>
      <c r="G2591">
        <v>0.34843205574912889</v>
      </c>
      <c r="H2591">
        <v>0</v>
      </c>
      <c r="I2591">
        <v>0</v>
      </c>
      <c r="J2591">
        <v>0</v>
      </c>
      <c r="K2591">
        <v>13</v>
      </c>
      <c r="L2591">
        <v>0</v>
      </c>
      <c r="M2591">
        <v>0</v>
      </c>
      <c r="N2591">
        <v>7</v>
      </c>
      <c r="O2591">
        <v>0</v>
      </c>
      <c r="P2591">
        <v>8125000</v>
      </c>
      <c r="Q2591">
        <v>4.5339214034931442E-2</v>
      </c>
    </row>
    <row r="2592" spans="1:17" x14ac:dyDescent="0.25">
      <c r="A2592" t="str">
        <f t="shared" ca="1" si="40"/>
        <v>ATLÁNTICO;PUERTO COLOMBIA;COMERCIO AL POR MAYOR Y AL POR MENOR; REPARACIÓN DE VEHÍCULOS AUTOMOTORES Y MOTOCICLETAS</v>
      </c>
      <c r="B2592" t="str">
        <f ca="1">+IFERROR(_xlfn.XLOOKUP(C2592,DIVIPOLA!G:G,DIVIPOLA!F:F),C2592)</f>
        <v>ATLÁNTICO</v>
      </c>
      <c r="C2592" t="s">
        <v>19</v>
      </c>
      <c r="D2592" t="s">
        <v>111</v>
      </c>
      <c r="E2592" t="s">
        <v>349</v>
      </c>
      <c r="F2592">
        <v>1</v>
      </c>
      <c r="G2592">
        <v>0.34843205574912889</v>
      </c>
      <c r="H2592">
        <v>0</v>
      </c>
      <c r="I2592">
        <v>0</v>
      </c>
      <c r="J2592">
        <v>21</v>
      </c>
      <c r="K2592">
        <v>1</v>
      </c>
      <c r="L2592">
        <v>12</v>
      </c>
      <c r="M2592">
        <v>0</v>
      </c>
      <c r="N2592">
        <v>25</v>
      </c>
      <c r="O2592">
        <v>1</v>
      </c>
      <c r="P2592">
        <v>17030000</v>
      </c>
      <c r="Q2592">
        <v>9.5030992617216287E-2</v>
      </c>
    </row>
    <row r="2593" spans="1:17" x14ac:dyDescent="0.25">
      <c r="A2593" t="str">
        <f t="shared" ca="1" si="40"/>
        <v>ATLÁNTICO;SOLEDAD;COMERCIO AL POR MAYOR Y AL POR MENOR; REPARACIÓN DE VEHÍCULOS AUTOMOTORES Y MOTOCICLETAS</v>
      </c>
      <c r="B2593" t="str">
        <f ca="1">+IFERROR(_xlfn.XLOOKUP(C2593,DIVIPOLA!G:G,DIVIPOLA!F:F),C2593)</f>
        <v>ATLÁNTICO</v>
      </c>
      <c r="C2593" t="s">
        <v>19</v>
      </c>
      <c r="D2593" t="s">
        <v>112</v>
      </c>
      <c r="E2593" t="s">
        <v>349</v>
      </c>
      <c r="F2593">
        <v>3</v>
      </c>
      <c r="G2593">
        <v>1.0452961672473871</v>
      </c>
      <c r="H2593">
        <v>0</v>
      </c>
      <c r="I2593">
        <v>0</v>
      </c>
      <c r="J2593">
        <v>26</v>
      </c>
      <c r="K2593">
        <v>31</v>
      </c>
      <c r="L2593">
        <v>14</v>
      </c>
      <c r="M2593">
        <v>0</v>
      </c>
      <c r="N2593">
        <v>53</v>
      </c>
      <c r="O2593">
        <v>21</v>
      </c>
      <c r="P2593">
        <v>48369100</v>
      </c>
      <c r="Q2593">
        <v>0.26990978185563103</v>
      </c>
    </row>
    <row r="2594" spans="1:17" x14ac:dyDescent="0.25">
      <c r="A2594" t="str">
        <f t="shared" ca="1" si="40"/>
        <v>BOGOTÁ;BOGOTÁ, D.C.;COMERCIO AL POR MAYOR Y AL POR MENOR; REPARACIÓN DE VEHÍCULOS AUTOMOTORES Y MOTOCICLETAS</v>
      </c>
      <c r="B2594" t="str">
        <f ca="1">+IFERROR(_xlfn.XLOOKUP(C2594,DIVIPOLA!G:G,DIVIPOLA!F:F),C2594)</f>
        <v>BOGOTÁ</v>
      </c>
      <c r="C2594" t="s">
        <v>1146</v>
      </c>
      <c r="D2594" t="s">
        <v>20</v>
      </c>
      <c r="E2594" t="s">
        <v>349</v>
      </c>
      <c r="F2594">
        <v>522</v>
      </c>
      <c r="G2594">
        <v>19.04414447282014</v>
      </c>
      <c r="H2594">
        <v>119</v>
      </c>
      <c r="I2594">
        <v>148</v>
      </c>
      <c r="J2594">
        <v>35885</v>
      </c>
      <c r="K2594">
        <v>15966</v>
      </c>
      <c r="L2594">
        <v>13520</v>
      </c>
      <c r="M2594">
        <v>3986</v>
      </c>
      <c r="N2594">
        <v>5135</v>
      </c>
      <c r="O2594">
        <v>1383</v>
      </c>
      <c r="P2594">
        <v>29557469175</v>
      </c>
      <c r="Q2594">
        <v>14.18419768454797</v>
      </c>
    </row>
    <row r="2595" spans="1:17" x14ac:dyDescent="0.25">
      <c r="A2595" t="str">
        <f t="shared" ca="1" si="40"/>
        <v>BOLÍVAR;ARJONA;COMERCIO AL POR MAYOR Y AL POR MENOR; REPARACIÓN DE VEHÍCULOS AUTOMOTORES Y MOTOCICLETAS</v>
      </c>
      <c r="B2595" t="str">
        <f ca="1">+IFERROR(_xlfn.XLOOKUP(C2595,DIVIPOLA!G:G,DIVIPOLA!F:F),C2595)</f>
        <v>BOLÍVAR</v>
      </c>
      <c r="C2595" t="s">
        <v>21</v>
      </c>
      <c r="D2595" t="s">
        <v>113</v>
      </c>
      <c r="E2595" t="s">
        <v>349</v>
      </c>
      <c r="F2595">
        <v>1</v>
      </c>
      <c r="G2595">
        <v>0.5617977528089888</v>
      </c>
      <c r="H2595">
        <v>0</v>
      </c>
      <c r="I2595">
        <v>0</v>
      </c>
      <c r="J2595">
        <v>2</v>
      </c>
      <c r="K2595">
        <v>3</v>
      </c>
      <c r="L2595">
        <v>2</v>
      </c>
      <c r="M2595">
        <v>2</v>
      </c>
      <c r="N2595">
        <v>2</v>
      </c>
      <c r="O2595">
        <v>0</v>
      </c>
      <c r="P2595">
        <v>4030000</v>
      </c>
      <c r="Q2595">
        <v>6.2681007204929029E-2</v>
      </c>
    </row>
    <row r="2596" spans="1:17" x14ac:dyDescent="0.25">
      <c r="A2596" t="str">
        <f t="shared" ca="1" si="40"/>
        <v>BOLÍVAR;CARTAGENA DE INDIAS;COMERCIO AL POR MAYOR Y AL POR MENOR; REPARACIÓN DE VEHÍCULOS AUTOMOTORES Y MOTOCICLETAS</v>
      </c>
      <c r="B2596" t="str">
        <f ca="1">+IFERROR(_xlfn.XLOOKUP(C2596,DIVIPOLA!G:G,DIVIPOLA!F:F),C2596)</f>
        <v>BOLÍVAR</v>
      </c>
      <c r="C2596" t="s">
        <v>21</v>
      </c>
      <c r="D2596" t="s">
        <v>114</v>
      </c>
      <c r="E2596" t="s">
        <v>349</v>
      </c>
      <c r="F2596">
        <v>23</v>
      </c>
      <c r="G2596">
        <v>12.921348314606741</v>
      </c>
      <c r="H2596">
        <v>0</v>
      </c>
      <c r="I2596">
        <v>0</v>
      </c>
      <c r="J2596">
        <v>313</v>
      </c>
      <c r="K2596">
        <v>311</v>
      </c>
      <c r="L2596">
        <v>186</v>
      </c>
      <c r="M2596">
        <v>111</v>
      </c>
      <c r="N2596">
        <v>222</v>
      </c>
      <c r="O2596">
        <v>50</v>
      </c>
      <c r="P2596">
        <v>451794525</v>
      </c>
      <c r="Q2596">
        <v>7.0270312349063264</v>
      </c>
    </row>
    <row r="2597" spans="1:17" x14ac:dyDescent="0.25">
      <c r="A2597" t="str">
        <f t="shared" ca="1" si="40"/>
        <v>BOLÍVAR;EL CARMEN DE BOLÍVAR;COMERCIO AL POR MAYOR Y AL POR MENOR; REPARACIÓN DE VEHÍCULOS AUTOMOTORES Y MOTOCICLETAS</v>
      </c>
      <c r="B2597" t="str">
        <f ca="1">+IFERROR(_xlfn.XLOOKUP(C2597,DIVIPOLA!G:G,DIVIPOLA!F:F),C2597)</f>
        <v>BOLÍVAR</v>
      </c>
      <c r="C2597" t="s">
        <v>21</v>
      </c>
      <c r="D2597" t="s">
        <v>115</v>
      </c>
      <c r="E2597" t="s">
        <v>349</v>
      </c>
      <c r="F2597">
        <v>2</v>
      </c>
      <c r="G2597">
        <v>1.1235955056179781</v>
      </c>
      <c r="H2597">
        <v>0</v>
      </c>
      <c r="I2597">
        <v>0</v>
      </c>
      <c r="J2597">
        <v>3</v>
      </c>
      <c r="K2597">
        <v>0</v>
      </c>
      <c r="L2597">
        <v>6</v>
      </c>
      <c r="M2597">
        <v>0</v>
      </c>
      <c r="N2597">
        <v>0</v>
      </c>
      <c r="O2597">
        <v>0</v>
      </c>
      <c r="P2597">
        <v>2730000</v>
      </c>
      <c r="Q2597">
        <v>4.246132746140354E-2</v>
      </c>
    </row>
    <row r="2598" spans="1:17" x14ac:dyDescent="0.25">
      <c r="A2598" t="str">
        <f t="shared" ca="1" si="40"/>
        <v>BOLÍVAR;SANTA ROSA DEL SUR;COMERCIO AL POR MAYOR Y AL POR MENOR; REPARACIÓN DE VEHÍCULOS AUTOMOTORES Y MOTOCICLETAS</v>
      </c>
      <c r="B2598" t="str">
        <f ca="1">+IFERROR(_xlfn.XLOOKUP(C2598,DIVIPOLA!G:G,DIVIPOLA!F:F),C2598)</f>
        <v>BOLÍVAR</v>
      </c>
      <c r="C2598" t="s">
        <v>21</v>
      </c>
      <c r="D2598" t="s">
        <v>118</v>
      </c>
      <c r="E2598" t="s">
        <v>349</v>
      </c>
      <c r="F2598">
        <v>2</v>
      </c>
      <c r="G2598">
        <v>1.1235955056179781</v>
      </c>
      <c r="H2598">
        <v>0</v>
      </c>
      <c r="I2598">
        <v>0</v>
      </c>
      <c r="J2598">
        <v>0</v>
      </c>
      <c r="K2598">
        <v>2</v>
      </c>
      <c r="L2598">
        <v>0</v>
      </c>
      <c r="M2598">
        <v>8</v>
      </c>
      <c r="N2598">
        <v>0</v>
      </c>
      <c r="O2598">
        <v>0</v>
      </c>
      <c r="P2598">
        <v>4258800</v>
      </c>
      <c r="Q2598">
        <v>6.623967083978953E-2</v>
      </c>
    </row>
    <row r="2599" spans="1:17" x14ac:dyDescent="0.25">
      <c r="A2599" t="str">
        <f t="shared" ca="1" si="40"/>
        <v>BOLÍVAR;TURBACO;COMERCIO AL POR MAYOR Y AL POR MENOR; REPARACIÓN DE VEHÍCULOS AUTOMOTORES Y MOTOCICLETAS</v>
      </c>
      <c r="B2599" t="str">
        <f ca="1">+IFERROR(_xlfn.XLOOKUP(C2599,DIVIPOLA!G:G,DIVIPOLA!F:F),C2599)</f>
        <v>BOLÍVAR</v>
      </c>
      <c r="C2599" t="s">
        <v>21</v>
      </c>
      <c r="D2599" t="s">
        <v>120</v>
      </c>
      <c r="E2599" t="s">
        <v>349</v>
      </c>
      <c r="F2599">
        <v>1</v>
      </c>
      <c r="G2599">
        <v>0.5617977528089888</v>
      </c>
      <c r="H2599">
        <v>0</v>
      </c>
      <c r="I2599">
        <v>0</v>
      </c>
      <c r="J2599">
        <v>4</v>
      </c>
      <c r="K2599">
        <v>0</v>
      </c>
      <c r="L2599">
        <v>2</v>
      </c>
      <c r="M2599">
        <v>1</v>
      </c>
      <c r="N2599">
        <v>0</v>
      </c>
      <c r="O2599">
        <v>0</v>
      </c>
      <c r="P2599">
        <v>2470000</v>
      </c>
      <c r="Q2599">
        <v>3.8417391512698441E-2</v>
      </c>
    </row>
    <row r="2600" spans="1:17" x14ac:dyDescent="0.25">
      <c r="A2600" t="str">
        <f t="shared" ca="1" si="40"/>
        <v>BOLÍVAR;TURBANA;COMERCIO AL POR MAYOR Y AL POR MENOR; REPARACIÓN DE VEHÍCULOS AUTOMOTORES Y MOTOCICLETAS</v>
      </c>
      <c r="B2600" t="str">
        <f ca="1">+IFERROR(_xlfn.XLOOKUP(C2600,DIVIPOLA!G:G,DIVIPOLA!F:F),C2600)</f>
        <v>BOLÍVAR</v>
      </c>
      <c r="C2600" t="s">
        <v>21</v>
      </c>
      <c r="D2600" t="s">
        <v>121</v>
      </c>
      <c r="E2600" t="s">
        <v>349</v>
      </c>
      <c r="F2600">
        <v>1</v>
      </c>
      <c r="G2600">
        <v>0.5617977528089888</v>
      </c>
      <c r="H2600">
        <v>0</v>
      </c>
      <c r="I2600">
        <v>0</v>
      </c>
      <c r="J2600">
        <v>2</v>
      </c>
      <c r="K2600">
        <v>1</v>
      </c>
      <c r="L2600">
        <v>0</v>
      </c>
      <c r="M2600">
        <v>0</v>
      </c>
      <c r="N2600">
        <v>0</v>
      </c>
      <c r="O2600">
        <v>0</v>
      </c>
      <c r="P2600">
        <v>1423500</v>
      </c>
      <c r="Q2600">
        <v>2.2140549319160419E-2</v>
      </c>
    </row>
    <row r="2601" spans="1:17" x14ac:dyDescent="0.25">
      <c r="A2601" t="str">
        <f t="shared" ca="1" si="40"/>
        <v>BOYACÁ;CHIQUINQUIRÁ;COMERCIO AL POR MAYOR Y AL POR MENOR; REPARACIÓN DE VEHÍCULOS AUTOMOTORES Y MOTOCICLETAS</v>
      </c>
      <c r="B2601" t="str">
        <f ca="1">+IFERROR(_xlfn.XLOOKUP(C2601,DIVIPOLA!G:G,DIVIPOLA!F:F),C2601)</f>
        <v>BOYACÁ</v>
      </c>
      <c r="C2601" t="s">
        <v>22</v>
      </c>
      <c r="D2601" t="s">
        <v>123</v>
      </c>
      <c r="E2601" t="s">
        <v>349</v>
      </c>
      <c r="F2601">
        <v>2</v>
      </c>
      <c r="G2601">
        <v>1.834862385321101</v>
      </c>
      <c r="H2601">
        <v>0</v>
      </c>
      <c r="I2601">
        <v>0</v>
      </c>
      <c r="J2601">
        <v>3</v>
      </c>
      <c r="K2601">
        <v>2</v>
      </c>
      <c r="L2601">
        <v>2</v>
      </c>
      <c r="M2601">
        <v>2</v>
      </c>
      <c r="N2601">
        <v>4</v>
      </c>
      <c r="O2601">
        <v>0</v>
      </c>
      <c r="P2601">
        <v>4339400</v>
      </c>
      <c r="Q2601">
        <v>0.21060867041446621</v>
      </c>
    </row>
    <row r="2602" spans="1:17" x14ac:dyDescent="0.25">
      <c r="A2602" t="str">
        <f t="shared" ca="1" si="40"/>
        <v>BOYACÁ;DUITAMA;COMERCIO AL POR MAYOR Y AL POR MENOR; REPARACIÓN DE VEHÍCULOS AUTOMOTORES Y MOTOCICLETAS</v>
      </c>
      <c r="B2602" t="str">
        <f ca="1">+IFERROR(_xlfn.XLOOKUP(C2602,DIVIPOLA!G:G,DIVIPOLA!F:F),C2602)</f>
        <v>BOYACÁ</v>
      </c>
      <c r="C2602" t="s">
        <v>22</v>
      </c>
      <c r="D2602" t="s">
        <v>126</v>
      </c>
      <c r="E2602" t="s">
        <v>349</v>
      </c>
      <c r="F2602">
        <v>6</v>
      </c>
      <c r="G2602">
        <v>5.5045871559633044</v>
      </c>
      <c r="H2602">
        <v>0</v>
      </c>
      <c r="I2602">
        <v>0</v>
      </c>
      <c r="J2602">
        <v>61</v>
      </c>
      <c r="K2602">
        <v>63</v>
      </c>
      <c r="L2602">
        <v>10</v>
      </c>
      <c r="M2602">
        <v>10</v>
      </c>
      <c r="N2602">
        <v>31</v>
      </c>
      <c r="O2602">
        <v>2</v>
      </c>
      <c r="P2602">
        <v>70350150</v>
      </c>
      <c r="Q2602">
        <v>3.414377922053339</v>
      </c>
    </row>
    <row r="2603" spans="1:17" x14ac:dyDescent="0.25">
      <c r="A2603" t="str">
        <f t="shared" ca="1" si="40"/>
        <v>BOYACÁ;PAIPA;COMERCIO AL POR MAYOR Y AL POR MENOR; REPARACIÓN DE VEHÍCULOS AUTOMOTORES Y MOTOCICLETAS</v>
      </c>
      <c r="B2603" t="str">
        <f ca="1">+IFERROR(_xlfn.XLOOKUP(C2603,DIVIPOLA!G:G,DIVIPOLA!F:F),C2603)</f>
        <v>BOYACÁ</v>
      </c>
      <c r="C2603" t="s">
        <v>22</v>
      </c>
      <c r="D2603" t="s">
        <v>129</v>
      </c>
      <c r="E2603" t="s">
        <v>349</v>
      </c>
      <c r="F2603">
        <v>1</v>
      </c>
      <c r="G2603">
        <v>0.91743119266055051</v>
      </c>
      <c r="H2603">
        <v>0</v>
      </c>
      <c r="I2603">
        <v>0</v>
      </c>
      <c r="J2603">
        <v>26</v>
      </c>
      <c r="K2603">
        <v>0</v>
      </c>
      <c r="L2603">
        <v>2</v>
      </c>
      <c r="M2603">
        <v>0</v>
      </c>
      <c r="N2603">
        <v>5</v>
      </c>
      <c r="O2603">
        <v>0</v>
      </c>
      <c r="P2603">
        <v>11783200</v>
      </c>
      <c r="Q2603">
        <v>0.57188645555324213</v>
      </c>
    </row>
    <row r="2604" spans="1:17" x14ac:dyDescent="0.25">
      <c r="A2604" t="str">
        <f t="shared" ca="1" si="40"/>
        <v>BOYACÁ;SOGAMOSO;COMERCIO AL POR MAYOR Y AL POR MENOR; REPARACIÓN DE VEHÍCULOS AUTOMOTORES Y MOTOCICLETAS</v>
      </c>
      <c r="B2604" t="str">
        <f ca="1">+IFERROR(_xlfn.XLOOKUP(C2604,DIVIPOLA!G:G,DIVIPOLA!F:F),C2604)</f>
        <v>BOYACÁ</v>
      </c>
      <c r="C2604" t="s">
        <v>22</v>
      </c>
      <c r="D2604" t="s">
        <v>133</v>
      </c>
      <c r="E2604" t="s">
        <v>349</v>
      </c>
      <c r="F2604">
        <v>2</v>
      </c>
      <c r="G2604">
        <v>1.834862385321101</v>
      </c>
      <c r="H2604">
        <v>0</v>
      </c>
      <c r="I2604">
        <v>0</v>
      </c>
      <c r="J2604">
        <v>34</v>
      </c>
      <c r="K2604">
        <v>20</v>
      </c>
      <c r="L2604">
        <v>29</v>
      </c>
      <c r="M2604">
        <v>3</v>
      </c>
      <c r="N2604">
        <v>20</v>
      </c>
      <c r="O2604">
        <v>8</v>
      </c>
      <c r="P2604">
        <v>40599000</v>
      </c>
      <c r="Q2604">
        <v>1.9704340254774659</v>
      </c>
    </row>
    <row r="2605" spans="1:17" x14ac:dyDescent="0.25">
      <c r="A2605" t="str">
        <f t="shared" ca="1" si="40"/>
        <v>BOYACÁ;SORACÁ;COMERCIO AL POR MAYOR Y AL POR MENOR; REPARACIÓN DE VEHÍCULOS AUTOMOTORES Y MOTOCICLETAS</v>
      </c>
      <c r="B2605" t="str">
        <f ca="1">+IFERROR(_xlfn.XLOOKUP(C2605,DIVIPOLA!G:G,DIVIPOLA!F:F),C2605)</f>
        <v>BOYACÁ</v>
      </c>
      <c r="C2605" t="s">
        <v>22</v>
      </c>
      <c r="D2605" t="s">
        <v>134</v>
      </c>
      <c r="E2605" t="s">
        <v>349</v>
      </c>
      <c r="F2605">
        <v>1</v>
      </c>
      <c r="G2605">
        <v>0.91743119266055051</v>
      </c>
      <c r="H2605">
        <v>0</v>
      </c>
      <c r="I2605">
        <v>0</v>
      </c>
      <c r="J2605">
        <v>19</v>
      </c>
      <c r="K2605">
        <v>6</v>
      </c>
      <c r="L2605">
        <v>0</v>
      </c>
      <c r="M2605">
        <v>0</v>
      </c>
      <c r="N2605">
        <v>0</v>
      </c>
      <c r="O2605">
        <v>0</v>
      </c>
      <c r="P2605">
        <v>10530000</v>
      </c>
      <c r="Q2605">
        <v>0.51106358009501995</v>
      </c>
    </row>
    <row r="2606" spans="1:17" x14ac:dyDescent="0.25">
      <c r="A2606" t="str">
        <f t="shared" ca="1" si="40"/>
        <v>BOYACÁ;SOTAQUIRÁ;COMERCIO AL POR MAYOR Y AL POR MENOR; REPARACIÓN DE VEHÍCULOS AUTOMOTORES Y MOTOCICLETAS</v>
      </c>
      <c r="B2606" t="str">
        <f ca="1">+IFERROR(_xlfn.XLOOKUP(C2606,DIVIPOLA!G:G,DIVIPOLA!F:F),C2606)</f>
        <v>BOYACÁ</v>
      </c>
      <c r="C2606" t="s">
        <v>22</v>
      </c>
      <c r="D2606" t="s">
        <v>135</v>
      </c>
      <c r="E2606" t="s">
        <v>349</v>
      </c>
      <c r="F2606">
        <v>1</v>
      </c>
      <c r="G2606">
        <v>0.91743119266055051</v>
      </c>
      <c r="H2606">
        <v>0</v>
      </c>
      <c r="I2606">
        <v>0</v>
      </c>
      <c r="J2606">
        <v>0</v>
      </c>
      <c r="K2606">
        <v>0</v>
      </c>
      <c r="L2606">
        <v>2</v>
      </c>
      <c r="M2606">
        <v>0</v>
      </c>
      <c r="N2606">
        <v>2</v>
      </c>
      <c r="O2606">
        <v>0</v>
      </c>
      <c r="P2606">
        <v>996450</v>
      </c>
      <c r="Q2606">
        <v>4.8361757301584297E-2</v>
      </c>
    </row>
    <row r="2607" spans="1:17" x14ac:dyDescent="0.25">
      <c r="A2607" t="str">
        <f t="shared" ca="1" si="40"/>
        <v>BOYACÁ;TUNJA;COMERCIO AL POR MAYOR Y AL POR MENOR; REPARACIÓN DE VEHÍCULOS AUTOMOTORES Y MOTOCICLETAS</v>
      </c>
      <c r="B2607" t="str">
        <f ca="1">+IFERROR(_xlfn.XLOOKUP(C2607,DIVIPOLA!G:G,DIVIPOLA!F:F),C2607)</f>
        <v>BOYACÁ</v>
      </c>
      <c r="C2607" t="s">
        <v>22</v>
      </c>
      <c r="D2607" t="s">
        <v>137</v>
      </c>
      <c r="E2607" t="s">
        <v>349</v>
      </c>
      <c r="F2607">
        <v>8</v>
      </c>
      <c r="G2607">
        <v>7.3394495412844041</v>
      </c>
      <c r="H2607">
        <v>0</v>
      </c>
      <c r="I2607">
        <v>0</v>
      </c>
      <c r="J2607">
        <v>148</v>
      </c>
      <c r="K2607">
        <v>54</v>
      </c>
      <c r="L2607">
        <v>0</v>
      </c>
      <c r="M2607">
        <v>30</v>
      </c>
      <c r="N2607">
        <v>5</v>
      </c>
      <c r="O2607">
        <v>1</v>
      </c>
      <c r="P2607">
        <v>100689550</v>
      </c>
      <c r="Q2607">
        <v>4.8868719754184724</v>
      </c>
    </row>
    <row r="2608" spans="1:17" x14ac:dyDescent="0.25">
      <c r="A2608" t="str">
        <f t="shared" ca="1" si="40"/>
        <v>BOYACÁ;TUTA;COMERCIO AL POR MAYOR Y AL POR MENOR; REPARACIÓN DE VEHÍCULOS AUTOMOTORES Y MOTOCICLETAS</v>
      </c>
      <c r="B2608" t="str">
        <f ca="1">+IFERROR(_xlfn.XLOOKUP(C2608,DIVIPOLA!G:G,DIVIPOLA!F:F),C2608)</f>
        <v>BOYACÁ</v>
      </c>
      <c r="C2608" t="s">
        <v>22</v>
      </c>
      <c r="D2608" t="s">
        <v>139</v>
      </c>
      <c r="E2608" t="s">
        <v>349</v>
      </c>
      <c r="F2608">
        <v>1</v>
      </c>
      <c r="G2608">
        <v>0.91743119266055051</v>
      </c>
      <c r="H2608">
        <v>0</v>
      </c>
      <c r="I2608">
        <v>0</v>
      </c>
      <c r="J2608">
        <v>21</v>
      </c>
      <c r="K2608">
        <v>5</v>
      </c>
      <c r="L2608">
        <v>0</v>
      </c>
      <c r="M2608">
        <v>0</v>
      </c>
      <c r="N2608">
        <v>0</v>
      </c>
      <c r="O2608">
        <v>0</v>
      </c>
      <c r="P2608">
        <v>10938200</v>
      </c>
      <c r="Q2608">
        <v>0.5308751806073454</v>
      </c>
    </row>
    <row r="2609" spans="1:17" x14ac:dyDescent="0.25">
      <c r="A2609" t="str">
        <f t="shared" ca="1" si="40"/>
        <v>BOYACÁ;VILLA DE LEYVA;COMERCIO AL POR MAYOR Y AL POR MENOR; REPARACIÓN DE VEHÍCULOS AUTOMOTORES Y MOTOCICLETAS</v>
      </c>
      <c r="B2609" t="str">
        <f ca="1">+IFERROR(_xlfn.XLOOKUP(C2609,DIVIPOLA!G:G,DIVIPOLA!F:F),C2609)</f>
        <v>BOYACÁ</v>
      </c>
      <c r="C2609" t="s">
        <v>22</v>
      </c>
      <c r="D2609" t="s">
        <v>140</v>
      </c>
      <c r="E2609" t="s">
        <v>349</v>
      </c>
      <c r="F2609">
        <v>1</v>
      </c>
      <c r="G2609">
        <v>0.91743119266055051</v>
      </c>
      <c r="H2609">
        <v>0</v>
      </c>
      <c r="I2609">
        <v>0</v>
      </c>
      <c r="J2609">
        <v>0</v>
      </c>
      <c r="K2609">
        <v>3</v>
      </c>
      <c r="L2609">
        <v>0</v>
      </c>
      <c r="M2609">
        <v>0</v>
      </c>
      <c r="N2609">
        <v>0</v>
      </c>
      <c r="O2609">
        <v>0</v>
      </c>
      <c r="P2609">
        <v>1560000</v>
      </c>
      <c r="Q2609">
        <v>7.5713122977039998E-2</v>
      </c>
    </row>
    <row r="2610" spans="1:17" x14ac:dyDescent="0.25">
      <c r="A2610" t="str">
        <f t="shared" ca="1" si="40"/>
        <v>CALDAS;AGUADAS;COMERCIO AL POR MAYOR Y AL POR MENOR; REPARACIÓN DE VEHÍCULOS AUTOMOTORES Y MOTOCICLETAS</v>
      </c>
      <c r="B2610" t="str">
        <f ca="1">+IFERROR(_xlfn.XLOOKUP(C2610,DIVIPOLA!G:G,DIVIPOLA!F:F),C2610)</f>
        <v>CALDAS</v>
      </c>
      <c r="C2610" t="s">
        <v>23</v>
      </c>
      <c r="D2610" t="s">
        <v>141</v>
      </c>
      <c r="E2610" t="s">
        <v>349</v>
      </c>
      <c r="F2610">
        <v>1</v>
      </c>
      <c r="G2610">
        <v>0.62893081761006298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1</v>
      </c>
      <c r="N2610">
        <v>0</v>
      </c>
      <c r="O2610">
        <v>0</v>
      </c>
      <c r="P2610">
        <v>427050</v>
      </c>
      <c r="Q2610">
        <v>1.308558620687595E-2</v>
      </c>
    </row>
    <row r="2611" spans="1:17" x14ac:dyDescent="0.25">
      <c r="A2611" t="str">
        <f t="shared" ca="1" si="40"/>
        <v>CALDAS;CHINCHINÁ;COMERCIO AL POR MAYOR Y AL POR MENOR; REPARACIÓN DE VEHÍCULOS AUTOMOTORES Y MOTOCICLETAS</v>
      </c>
      <c r="B2611" t="str">
        <f ca="1">+IFERROR(_xlfn.XLOOKUP(C2611,DIVIPOLA!G:G,DIVIPOLA!F:F),C2611)</f>
        <v>CALDAS</v>
      </c>
      <c r="C2611" t="s">
        <v>23</v>
      </c>
      <c r="D2611" t="s">
        <v>143</v>
      </c>
      <c r="E2611" t="s">
        <v>349</v>
      </c>
      <c r="F2611">
        <v>2</v>
      </c>
      <c r="G2611">
        <v>1.257861635220126</v>
      </c>
      <c r="H2611">
        <v>0</v>
      </c>
      <c r="I2611">
        <v>0</v>
      </c>
      <c r="J2611">
        <v>1</v>
      </c>
      <c r="K2611">
        <v>0</v>
      </c>
      <c r="L2611">
        <v>2</v>
      </c>
      <c r="M2611">
        <v>0</v>
      </c>
      <c r="N2611">
        <v>2</v>
      </c>
      <c r="O2611">
        <v>0</v>
      </c>
      <c r="P2611">
        <v>1423500</v>
      </c>
      <c r="Q2611">
        <v>4.3618620689586503E-2</v>
      </c>
    </row>
    <row r="2612" spans="1:17" x14ac:dyDescent="0.25">
      <c r="A2612" t="str">
        <f t="shared" ca="1" si="40"/>
        <v>CALDAS;MANIZALES;COMERCIO AL POR MAYOR Y AL POR MENOR; REPARACIÓN DE VEHÍCULOS AUTOMOTORES Y MOTOCICLETAS</v>
      </c>
      <c r="B2612" t="str">
        <f ca="1">+IFERROR(_xlfn.XLOOKUP(C2612,DIVIPOLA!G:G,DIVIPOLA!F:F),C2612)</f>
        <v>CALDAS</v>
      </c>
      <c r="C2612" t="s">
        <v>23</v>
      </c>
      <c r="D2612" t="s">
        <v>145</v>
      </c>
      <c r="E2612" t="s">
        <v>349</v>
      </c>
      <c r="F2612">
        <v>24</v>
      </c>
      <c r="G2612">
        <v>15.09433962264151</v>
      </c>
      <c r="H2612">
        <v>1</v>
      </c>
      <c r="I2612">
        <v>1</v>
      </c>
      <c r="J2612">
        <v>87</v>
      </c>
      <c r="K2612">
        <v>47</v>
      </c>
      <c r="L2612">
        <v>65</v>
      </c>
      <c r="M2612">
        <v>15</v>
      </c>
      <c r="N2612">
        <v>49</v>
      </c>
      <c r="O2612">
        <v>13</v>
      </c>
      <c r="P2612">
        <v>98237100</v>
      </c>
      <c r="Q2612">
        <v>3.010162839862998</v>
      </c>
    </row>
    <row r="2613" spans="1:17" x14ac:dyDescent="0.25">
      <c r="A2613" t="str">
        <f t="shared" ca="1" si="40"/>
        <v>CALDAS;RIOSUCIO;COMERCIO AL POR MAYOR Y AL POR MENOR; REPARACIÓN DE VEHÍCULOS AUTOMOTORES Y MOTOCICLETAS</v>
      </c>
      <c r="B2613" t="str">
        <f ca="1">+IFERROR(_xlfn.XLOOKUP(C2613,DIVIPOLA!G:G,DIVIPOLA!F:F),C2613)</f>
        <v>CALDAS</v>
      </c>
      <c r="C2613" t="s">
        <v>23</v>
      </c>
      <c r="D2613" t="s">
        <v>149</v>
      </c>
      <c r="E2613" t="s">
        <v>349</v>
      </c>
      <c r="F2613">
        <v>1</v>
      </c>
      <c r="G2613">
        <v>0.62893081761006298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3</v>
      </c>
      <c r="N2613">
        <v>2</v>
      </c>
      <c r="O2613">
        <v>4</v>
      </c>
      <c r="P2613">
        <v>2860000</v>
      </c>
      <c r="Q2613">
        <v>8.7635584947114417E-2</v>
      </c>
    </row>
    <row r="2614" spans="1:17" x14ac:dyDescent="0.25">
      <c r="A2614" t="str">
        <f t="shared" ca="1" si="40"/>
        <v>CALDAS;VILLAMARÍA;COMERCIO AL POR MAYOR Y AL POR MENOR; REPARACIÓN DE VEHÍCULOS AUTOMOTORES Y MOTOCICLETAS</v>
      </c>
      <c r="B2614" t="str">
        <f ca="1">+IFERROR(_xlfn.XLOOKUP(C2614,DIVIPOLA!G:G,DIVIPOLA!F:F),C2614)</f>
        <v>CALDAS</v>
      </c>
      <c r="C2614" t="s">
        <v>23</v>
      </c>
      <c r="D2614" t="s">
        <v>150</v>
      </c>
      <c r="E2614" t="s">
        <v>349</v>
      </c>
      <c r="F2614">
        <v>2</v>
      </c>
      <c r="G2614">
        <v>1.257861635220126</v>
      </c>
      <c r="H2614">
        <v>0</v>
      </c>
      <c r="I2614">
        <v>0</v>
      </c>
      <c r="J2614">
        <v>12</v>
      </c>
      <c r="K2614">
        <v>9</v>
      </c>
      <c r="L2614">
        <v>13</v>
      </c>
      <c r="M2614">
        <v>0</v>
      </c>
      <c r="N2614">
        <v>6</v>
      </c>
      <c r="O2614">
        <v>0</v>
      </c>
      <c r="P2614">
        <v>13910000</v>
      </c>
      <c r="Q2614">
        <v>0.42622761769732909</v>
      </c>
    </row>
    <row r="2615" spans="1:17" x14ac:dyDescent="0.25">
      <c r="A2615" t="str">
        <f t="shared" ca="1" si="40"/>
        <v>CAQUETÁ;ALBANIA;COMERCIO AL POR MAYOR Y AL POR MENOR; REPARACIÓN DE VEHÍCULOS AUTOMOTORES Y MOTOCICLETAS</v>
      </c>
      <c r="B2615" t="str">
        <f ca="1">+IFERROR(_xlfn.XLOOKUP(C2615,DIVIPOLA!G:G,DIVIPOLA!F:F),C2615)</f>
        <v>CAQUETÁ</v>
      </c>
      <c r="C2615" t="s">
        <v>24</v>
      </c>
      <c r="D2615" t="s">
        <v>151</v>
      </c>
      <c r="E2615" t="s">
        <v>349</v>
      </c>
      <c r="F2615">
        <v>1</v>
      </c>
      <c r="G2615">
        <v>3.8461538461538458</v>
      </c>
      <c r="H2615">
        <v>0</v>
      </c>
      <c r="I2615">
        <v>0</v>
      </c>
      <c r="J2615">
        <v>0</v>
      </c>
      <c r="K2615">
        <v>11</v>
      </c>
      <c r="L2615">
        <v>0</v>
      </c>
      <c r="M2615">
        <v>0</v>
      </c>
      <c r="N2615">
        <v>0</v>
      </c>
      <c r="O2615">
        <v>0</v>
      </c>
      <c r="P2615">
        <v>5720000</v>
      </c>
      <c r="Q2615">
        <v>2.0055517318395011</v>
      </c>
    </row>
    <row r="2616" spans="1:17" x14ac:dyDescent="0.25">
      <c r="A2616" t="str">
        <f t="shared" ca="1" si="40"/>
        <v>CAQUETÁ;FLORENCIA;COMERCIO AL POR MAYOR Y AL POR MENOR; REPARACIÓN DE VEHÍCULOS AUTOMOTORES Y MOTOCICLETAS</v>
      </c>
      <c r="B2616" t="str">
        <f ca="1">+IFERROR(_xlfn.XLOOKUP(C2616,DIVIPOLA!G:G,DIVIPOLA!F:F),C2616)</f>
        <v>CAQUETÁ</v>
      </c>
      <c r="C2616" t="s">
        <v>24</v>
      </c>
      <c r="D2616" t="s">
        <v>153</v>
      </c>
      <c r="E2616" t="s">
        <v>349</v>
      </c>
      <c r="F2616">
        <v>7</v>
      </c>
      <c r="G2616">
        <v>26.92307692307692</v>
      </c>
      <c r="H2616">
        <v>0</v>
      </c>
      <c r="I2616">
        <v>0</v>
      </c>
      <c r="J2616">
        <v>14</v>
      </c>
      <c r="K2616">
        <v>23</v>
      </c>
      <c r="L2616">
        <v>9</v>
      </c>
      <c r="M2616">
        <v>16</v>
      </c>
      <c r="N2616">
        <v>22</v>
      </c>
      <c r="O2616">
        <v>13</v>
      </c>
      <c r="P2616">
        <v>34613800</v>
      </c>
      <c r="Q2616">
        <v>12.13632282089967</v>
      </c>
    </row>
    <row r="2617" spans="1:17" x14ac:dyDescent="0.25">
      <c r="A2617" t="str">
        <f t="shared" ca="1" si="40"/>
        <v>CAQUETÁ;SAN VICENTE DEL CAGUÁN;COMERCIO AL POR MAYOR Y AL POR MENOR; REPARACIÓN DE VEHÍCULOS AUTOMOTORES Y MOTOCICLETAS</v>
      </c>
      <c r="B2617" t="str">
        <f ca="1">+IFERROR(_xlfn.XLOOKUP(C2617,DIVIPOLA!G:G,DIVIPOLA!F:F),C2617)</f>
        <v>CAQUETÁ</v>
      </c>
      <c r="C2617" t="s">
        <v>24</v>
      </c>
      <c r="D2617" t="s">
        <v>154</v>
      </c>
      <c r="E2617" t="s">
        <v>349</v>
      </c>
      <c r="F2617">
        <v>2</v>
      </c>
      <c r="G2617">
        <v>7.6923076923076934</v>
      </c>
      <c r="H2617">
        <v>0</v>
      </c>
      <c r="I2617">
        <v>0</v>
      </c>
      <c r="J2617">
        <v>95</v>
      </c>
      <c r="K2617">
        <v>169</v>
      </c>
      <c r="L2617">
        <v>16</v>
      </c>
      <c r="M2617">
        <v>9</v>
      </c>
      <c r="N2617">
        <v>9</v>
      </c>
      <c r="O2617">
        <v>24</v>
      </c>
      <c r="P2617">
        <v>144205100</v>
      </c>
      <c r="Q2617">
        <v>50.561326581309167</v>
      </c>
    </row>
    <row r="2618" spans="1:17" x14ac:dyDescent="0.25">
      <c r="A2618" t="str">
        <f t="shared" ca="1" si="40"/>
        <v>CASANARE;PORE;COMERCIO AL POR MAYOR Y AL POR MENOR; REPARACIÓN DE VEHÍCULOS AUTOMOTORES Y MOTOCICLETAS</v>
      </c>
      <c r="B2618" t="str">
        <f ca="1">+IFERROR(_xlfn.XLOOKUP(C2618,DIVIPOLA!G:G,DIVIPOLA!F:F),C2618)</f>
        <v>CASANARE</v>
      </c>
      <c r="C2618" t="s">
        <v>25</v>
      </c>
      <c r="D2618" t="s">
        <v>158</v>
      </c>
      <c r="E2618" t="s">
        <v>349</v>
      </c>
      <c r="F2618">
        <v>1</v>
      </c>
      <c r="G2618">
        <v>2.2727272727272729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8</v>
      </c>
      <c r="N2618">
        <v>0</v>
      </c>
      <c r="O2618">
        <v>0</v>
      </c>
      <c r="P2618">
        <v>3194100</v>
      </c>
      <c r="Q2618">
        <v>0.97193570271505125</v>
      </c>
    </row>
    <row r="2619" spans="1:17" x14ac:dyDescent="0.25">
      <c r="A2619" t="str">
        <f t="shared" ca="1" si="40"/>
        <v>CASANARE;YOPAL;COMERCIO AL POR MAYOR Y AL POR MENOR; REPARACIÓN DE VEHÍCULOS AUTOMOTORES Y MOTOCICLETAS</v>
      </c>
      <c r="B2619" t="str">
        <f ca="1">+IFERROR(_xlfn.XLOOKUP(C2619,DIVIPOLA!G:G,DIVIPOLA!F:F),C2619)</f>
        <v>CASANARE</v>
      </c>
      <c r="C2619" t="s">
        <v>25</v>
      </c>
      <c r="D2619" t="s">
        <v>160</v>
      </c>
      <c r="E2619" t="s">
        <v>349</v>
      </c>
      <c r="F2619">
        <v>6</v>
      </c>
      <c r="G2619">
        <v>13.63636363636363</v>
      </c>
      <c r="H2619">
        <v>0</v>
      </c>
      <c r="I2619">
        <v>0</v>
      </c>
      <c r="J2619">
        <v>15</v>
      </c>
      <c r="K2619">
        <v>11</v>
      </c>
      <c r="L2619">
        <v>13</v>
      </c>
      <c r="M2619">
        <v>20</v>
      </c>
      <c r="N2619">
        <v>5</v>
      </c>
      <c r="O2619">
        <v>8</v>
      </c>
      <c r="P2619">
        <v>26473200</v>
      </c>
      <c r="Q2619">
        <v>8.0555550061413523</v>
      </c>
    </row>
    <row r="2620" spans="1:17" x14ac:dyDescent="0.25">
      <c r="A2620" t="str">
        <f t="shared" ca="1" si="40"/>
        <v>CAUCA;FLORENCIA;COMERCIO AL POR MAYOR Y AL POR MENOR; REPARACIÓN DE VEHÍCULOS AUTOMOTORES Y MOTOCICLETAS</v>
      </c>
      <c r="B2620" t="str">
        <f ca="1">+IFERROR(_xlfn.XLOOKUP(C2620,DIVIPOLA!G:G,DIVIPOLA!F:F),C2620)</f>
        <v>CAUCA</v>
      </c>
      <c r="C2620" t="s">
        <v>26</v>
      </c>
      <c r="D2620" t="s">
        <v>153</v>
      </c>
      <c r="E2620" t="s">
        <v>349</v>
      </c>
      <c r="F2620">
        <v>4</v>
      </c>
      <c r="G2620">
        <v>8.695652173913043</v>
      </c>
      <c r="H2620">
        <v>0</v>
      </c>
      <c r="I2620">
        <v>0</v>
      </c>
      <c r="J2620">
        <v>8</v>
      </c>
      <c r="K2620">
        <v>25</v>
      </c>
      <c r="L2620">
        <v>1</v>
      </c>
      <c r="M2620">
        <v>2</v>
      </c>
      <c r="N2620">
        <v>1</v>
      </c>
      <c r="O2620">
        <v>0</v>
      </c>
      <c r="P2620">
        <v>17787250</v>
      </c>
      <c r="Q2620">
        <v>1.502468930079055</v>
      </c>
    </row>
    <row r="2621" spans="1:17" x14ac:dyDescent="0.25">
      <c r="A2621" t="str">
        <f t="shared" ca="1" si="40"/>
        <v>CAUCA;PIENDAMÓ - TUNÍA;COMERCIO AL POR MAYOR Y AL POR MENOR; REPARACIÓN DE VEHÍCULOS AUTOMOTORES Y MOTOCICLETAS</v>
      </c>
      <c r="B2621" t="str">
        <f ca="1">+IFERROR(_xlfn.XLOOKUP(C2621,DIVIPOLA!G:G,DIVIPOLA!F:F),C2621)</f>
        <v>CAUCA</v>
      </c>
      <c r="C2621" t="s">
        <v>26</v>
      </c>
      <c r="D2621" t="s">
        <v>162</v>
      </c>
      <c r="E2621" t="s">
        <v>349</v>
      </c>
      <c r="F2621">
        <v>2</v>
      </c>
      <c r="G2621">
        <v>4.3478260869565224</v>
      </c>
      <c r="H2621">
        <v>0</v>
      </c>
      <c r="I2621">
        <v>0</v>
      </c>
      <c r="J2621">
        <v>12</v>
      </c>
      <c r="K2621">
        <v>2</v>
      </c>
      <c r="L2621">
        <v>15</v>
      </c>
      <c r="M2621">
        <v>0</v>
      </c>
      <c r="N2621">
        <v>0</v>
      </c>
      <c r="O2621">
        <v>1</v>
      </c>
      <c r="P2621">
        <v>9945000</v>
      </c>
      <c r="Q2621">
        <v>0.84004292454630136</v>
      </c>
    </row>
    <row r="2622" spans="1:17" x14ac:dyDescent="0.25">
      <c r="A2622" t="str">
        <f t="shared" ca="1" si="40"/>
        <v>CAUCA;POPAYÁN;COMERCIO AL POR MAYOR Y AL POR MENOR; REPARACIÓN DE VEHÍCULOS AUTOMOTORES Y MOTOCICLETAS</v>
      </c>
      <c r="B2622" t="str">
        <f ca="1">+IFERROR(_xlfn.XLOOKUP(C2622,DIVIPOLA!G:G,DIVIPOLA!F:F),C2622)</f>
        <v>CAUCA</v>
      </c>
      <c r="C2622" t="s">
        <v>26</v>
      </c>
      <c r="D2622" t="s">
        <v>163</v>
      </c>
      <c r="E2622" t="s">
        <v>349</v>
      </c>
      <c r="F2622">
        <v>9</v>
      </c>
      <c r="G2622">
        <v>19.565217391304351</v>
      </c>
      <c r="H2622">
        <v>0</v>
      </c>
      <c r="I2622">
        <v>0</v>
      </c>
      <c r="J2622">
        <v>99</v>
      </c>
      <c r="K2622">
        <v>70</v>
      </c>
      <c r="L2622">
        <v>78</v>
      </c>
      <c r="M2622">
        <v>22</v>
      </c>
      <c r="N2622">
        <v>48</v>
      </c>
      <c r="O2622">
        <v>17</v>
      </c>
      <c r="P2622">
        <v>122923125</v>
      </c>
      <c r="Q2622">
        <v>10.38317761884068</v>
      </c>
    </row>
    <row r="2623" spans="1:17" x14ac:dyDescent="0.25">
      <c r="A2623" t="str">
        <f t="shared" ca="1" si="40"/>
        <v>CAUCA;SANTANDER DE QUILICHAO;COMERCIO AL POR MAYOR Y AL POR MENOR; REPARACIÓN DE VEHÍCULOS AUTOMOTORES Y MOTOCICLETAS</v>
      </c>
      <c r="B2623" t="str">
        <f ca="1">+IFERROR(_xlfn.XLOOKUP(C2623,DIVIPOLA!G:G,DIVIPOLA!F:F),C2623)</f>
        <v>CAUCA</v>
      </c>
      <c r="C2623" t="s">
        <v>26</v>
      </c>
      <c r="D2623" t="s">
        <v>165</v>
      </c>
      <c r="E2623" t="s">
        <v>349</v>
      </c>
      <c r="F2623">
        <v>2</v>
      </c>
      <c r="G2623">
        <v>4.3478260869565224</v>
      </c>
      <c r="H2623">
        <v>0</v>
      </c>
      <c r="I2623">
        <v>0</v>
      </c>
      <c r="J2623">
        <v>7</v>
      </c>
      <c r="K2623">
        <v>19</v>
      </c>
      <c r="L2623">
        <v>0</v>
      </c>
      <c r="M2623">
        <v>0</v>
      </c>
      <c r="N2623">
        <v>3</v>
      </c>
      <c r="O2623">
        <v>24</v>
      </c>
      <c r="P2623">
        <v>22094150</v>
      </c>
      <c r="Q2623">
        <v>1.8662679116505441</v>
      </c>
    </row>
    <row r="2624" spans="1:17" x14ac:dyDescent="0.25">
      <c r="A2624" t="str">
        <f t="shared" ca="1" si="40"/>
        <v>CESAR;AGUACHICA;COMERCIO AL POR MAYOR Y AL POR MENOR; REPARACIÓN DE VEHÍCULOS AUTOMOTORES Y MOTOCICLETAS</v>
      </c>
      <c r="B2624" t="str">
        <f ca="1">+IFERROR(_xlfn.XLOOKUP(C2624,DIVIPOLA!G:G,DIVIPOLA!F:F),C2624)</f>
        <v>CESAR</v>
      </c>
      <c r="C2624" t="s">
        <v>27</v>
      </c>
      <c r="D2624" t="s">
        <v>167</v>
      </c>
      <c r="E2624" t="s">
        <v>349</v>
      </c>
      <c r="F2624">
        <v>1</v>
      </c>
      <c r="G2624">
        <v>2.3255813953488369</v>
      </c>
      <c r="H2624">
        <v>0</v>
      </c>
      <c r="I2624">
        <v>0</v>
      </c>
      <c r="J2624">
        <v>14</v>
      </c>
      <c r="K2624">
        <v>0</v>
      </c>
      <c r="L2624">
        <v>7</v>
      </c>
      <c r="M2624">
        <v>0</v>
      </c>
      <c r="N2624">
        <v>7</v>
      </c>
      <c r="O2624">
        <v>7</v>
      </c>
      <c r="P2624">
        <v>11475750</v>
      </c>
      <c r="Q2624">
        <v>1.682980920973298</v>
      </c>
    </row>
    <row r="2625" spans="1:17" x14ac:dyDescent="0.25">
      <c r="A2625" t="str">
        <f t="shared" ca="1" si="40"/>
        <v>CESAR;VALLEDUPAR;COMERCIO AL POR MAYOR Y AL POR MENOR; REPARACIÓN DE VEHÍCULOS AUTOMOTORES Y MOTOCICLETAS</v>
      </c>
      <c r="B2625" t="str">
        <f ca="1">+IFERROR(_xlfn.XLOOKUP(C2625,DIVIPOLA!G:G,DIVIPOLA!F:F),C2625)</f>
        <v>CESAR</v>
      </c>
      <c r="C2625" t="s">
        <v>27</v>
      </c>
      <c r="D2625" t="s">
        <v>171</v>
      </c>
      <c r="E2625" t="s">
        <v>349</v>
      </c>
      <c r="F2625">
        <v>7</v>
      </c>
      <c r="G2625">
        <v>16.279069767441861</v>
      </c>
      <c r="H2625">
        <v>0</v>
      </c>
      <c r="I2625">
        <v>1</v>
      </c>
      <c r="J2625">
        <v>27</v>
      </c>
      <c r="K2625">
        <v>43</v>
      </c>
      <c r="L2625">
        <v>8</v>
      </c>
      <c r="M2625">
        <v>6</v>
      </c>
      <c r="N2625">
        <v>10</v>
      </c>
      <c r="O2625">
        <v>15</v>
      </c>
      <c r="P2625">
        <v>45899425</v>
      </c>
      <c r="Q2625">
        <v>6.7313993907713918</v>
      </c>
    </row>
    <row r="2626" spans="1:17" x14ac:dyDescent="0.25">
      <c r="A2626" t="str">
        <f t="shared" ca="1" si="40"/>
        <v>CUNDINAMARCA;CAJICÁ;COMERCIO AL POR MAYOR Y AL POR MENOR; REPARACIÓN DE VEHÍCULOS AUTOMOTORES Y MOTOCICLETAS</v>
      </c>
      <c r="B2626" t="str">
        <f ca="1">+IFERROR(_xlfn.XLOOKUP(C2626,DIVIPOLA!G:G,DIVIPOLA!F:F),C2626)</f>
        <v>CUNDINAMARCA</v>
      </c>
      <c r="C2626" t="s">
        <v>29</v>
      </c>
      <c r="D2626" t="s">
        <v>173</v>
      </c>
      <c r="E2626" t="s">
        <v>349</v>
      </c>
      <c r="F2626">
        <v>6</v>
      </c>
      <c r="G2626">
        <v>1.5424164524421591</v>
      </c>
      <c r="H2626">
        <v>0</v>
      </c>
      <c r="I2626">
        <v>0</v>
      </c>
      <c r="J2626">
        <v>45</v>
      </c>
      <c r="K2626">
        <v>13</v>
      </c>
      <c r="L2626">
        <v>19</v>
      </c>
      <c r="M2626">
        <v>4</v>
      </c>
      <c r="N2626">
        <v>16</v>
      </c>
      <c r="O2626">
        <v>10</v>
      </c>
      <c r="P2626">
        <v>38063025</v>
      </c>
      <c r="Q2626">
        <v>0.3707308123372195</v>
      </c>
    </row>
    <row r="2627" spans="1:17" x14ac:dyDescent="0.25">
      <c r="A2627" t="str">
        <f t="shared" ref="A2627:A2690" ca="1" si="41">B2627&amp;";"&amp;D2627&amp;";"&amp;E2627</f>
        <v>CUNDINAMARCA;CHÍA;COMERCIO AL POR MAYOR Y AL POR MENOR; REPARACIÓN DE VEHÍCULOS AUTOMOTORES Y MOTOCICLETAS</v>
      </c>
      <c r="B2627" t="str">
        <f ca="1">+IFERROR(_xlfn.XLOOKUP(C2627,DIVIPOLA!G:G,DIVIPOLA!F:F),C2627)</f>
        <v>CUNDINAMARCA</v>
      </c>
      <c r="C2627" t="s">
        <v>29</v>
      </c>
      <c r="D2627" t="s">
        <v>175</v>
      </c>
      <c r="E2627" t="s">
        <v>349</v>
      </c>
      <c r="F2627">
        <v>10</v>
      </c>
      <c r="G2627">
        <v>2.5706940874035991</v>
      </c>
      <c r="H2627">
        <v>0</v>
      </c>
      <c r="I2627">
        <v>0</v>
      </c>
      <c r="J2627">
        <v>35</v>
      </c>
      <c r="K2627">
        <v>32</v>
      </c>
      <c r="L2627">
        <v>6</v>
      </c>
      <c r="M2627">
        <v>6</v>
      </c>
      <c r="N2627">
        <v>2</v>
      </c>
      <c r="O2627">
        <v>0</v>
      </c>
      <c r="P2627">
        <v>35111050</v>
      </c>
      <c r="Q2627">
        <v>0.34197881246991613</v>
      </c>
    </row>
    <row r="2628" spans="1:17" x14ac:dyDescent="0.25">
      <c r="A2628" t="str">
        <f t="shared" ca="1" si="41"/>
        <v>CUNDINAMARCA;COTA;COMERCIO AL POR MAYOR Y AL POR MENOR; REPARACIÓN DE VEHÍCULOS AUTOMOTORES Y MOTOCICLETAS</v>
      </c>
      <c r="B2628" t="str">
        <f ca="1">+IFERROR(_xlfn.XLOOKUP(C2628,DIVIPOLA!G:G,DIVIPOLA!F:F),C2628)</f>
        <v>CUNDINAMARCA</v>
      </c>
      <c r="C2628" t="s">
        <v>29</v>
      </c>
      <c r="D2628" t="s">
        <v>177</v>
      </c>
      <c r="E2628" t="s">
        <v>349</v>
      </c>
      <c r="F2628">
        <v>33</v>
      </c>
      <c r="G2628">
        <v>8.4832904884318765</v>
      </c>
      <c r="H2628">
        <v>0</v>
      </c>
      <c r="I2628">
        <v>0</v>
      </c>
      <c r="J2628">
        <v>712</v>
      </c>
      <c r="K2628">
        <v>218</v>
      </c>
      <c r="L2628">
        <v>209</v>
      </c>
      <c r="M2628">
        <v>70</v>
      </c>
      <c r="N2628">
        <v>156</v>
      </c>
      <c r="O2628">
        <v>48</v>
      </c>
      <c r="P2628">
        <v>527771075</v>
      </c>
      <c r="Q2628">
        <v>5.1404479639449976</v>
      </c>
    </row>
    <row r="2629" spans="1:17" x14ac:dyDescent="0.25">
      <c r="A2629" t="str">
        <f t="shared" ca="1" si="41"/>
        <v>CUNDINAMARCA;FACATATIVÁ;COMERCIO AL POR MAYOR Y AL POR MENOR; REPARACIÓN DE VEHÍCULOS AUTOMOTORES Y MOTOCICLETAS</v>
      </c>
      <c r="B2629" t="str">
        <f ca="1">+IFERROR(_xlfn.XLOOKUP(C2629,DIVIPOLA!G:G,DIVIPOLA!F:F),C2629)</f>
        <v>CUNDINAMARCA</v>
      </c>
      <c r="C2629" t="s">
        <v>29</v>
      </c>
      <c r="D2629" t="s">
        <v>179</v>
      </c>
      <c r="E2629" t="s">
        <v>349</v>
      </c>
      <c r="F2629">
        <v>4</v>
      </c>
      <c r="G2629">
        <v>1.02827763496144</v>
      </c>
      <c r="H2629">
        <v>0</v>
      </c>
      <c r="I2629">
        <v>0</v>
      </c>
      <c r="J2629">
        <v>3</v>
      </c>
      <c r="K2629">
        <v>10</v>
      </c>
      <c r="L2629">
        <v>2</v>
      </c>
      <c r="M2629">
        <v>5</v>
      </c>
      <c r="N2629">
        <v>12</v>
      </c>
      <c r="O2629">
        <v>0</v>
      </c>
      <c r="P2629">
        <v>11389950</v>
      </c>
      <c r="Q2629">
        <v>0.11093719997242241</v>
      </c>
    </row>
    <row r="2630" spans="1:17" x14ac:dyDescent="0.25">
      <c r="A2630" t="str">
        <f t="shared" ca="1" si="41"/>
        <v>CUNDINAMARCA;FUNZA;COMERCIO AL POR MAYOR Y AL POR MENOR; REPARACIÓN DE VEHÍCULOS AUTOMOTORES Y MOTOCICLETAS</v>
      </c>
      <c r="B2630" t="str">
        <f ca="1">+IFERROR(_xlfn.XLOOKUP(C2630,DIVIPOLA!G:G,DIVIPOLA!F:F),C2630)</f>
        <v>CUNDINAMARCA</v>
      </c>
      <c r="C2630" t="s">
        <v>29</v>
      </c>
      <c r="D2630" t="s">
        <v>180</v>
      </c>
      <c r="E2630" t="s">
        <v>349</v>
      </c>
      <c r="F2630">
        <v>12</v>
      </c>
      <c r="G2630">
        <v>3.084832904884319</v>
      </c>
      <c r="H2630">
        <v>0</v>
      </c>
      <c r="I2630">
        <v>0</v>
      </c>
      <c r="J2630">
        <v>357</v>
      </c>
      <c r="K2630">
        <v>273</v>
      </c>
      <c r="L2630">
        <v>182</v>
      </c>
      <c r="M2630">
        <v>26</v>
      </c>
      <c r="N2630">
        <v>77</v>
      </c>
      <c r="O2630">
        <v>4</v>
      </c>
      <c r="P2630">
        <v>363078950</v>
      </c>
      <c r="Q2630">
        <v>3.536359868298558</v>
      </c>
    </row>
    <row r="2631" spans="1:17" x14ac:dyDescent="0.25">
      <c r="A2631" t="str">
        <f t="shared" ca="1" si="41"/>
        <v>CUNDINAMARCA;FUSAGASUGÁ;COMERCIO AL POR MAYOR Y AL POR MENOR; REPARACIÓN DE VEHÍCULOS AUTOMOTORES Y MOTOCICLETAS</v>
      </c>
      <c r="B2631" t="str">
        <f ca="1">+IFERROR(_xlfn.XLOOKUP(C2631,DIVIPOLA!G:G,DIVIPOLA!F:F),C2631)</f>
        <v>CUNDINAMARCA</v>
      </c>
      <c r="C2631" t="s">
        <v>29</v>
      </c>
      <c r="D2631" t="s">
        <v>181</v>
      </c>
      <c r="E2631" t="s">
        <v>349</v>
      </c>
      <c r="F2631">
        <v>2</v>
      </c>
      <c r="G2631">
        <v>0.51413881748071977</v>
      </c>
      <c r="H2631">
        <v>0</v>
      </c>
      <c r="I2631">
        <v>0</v>
      </c>
      <c r="J2631">
        <v>47</v>
      </c>
      <c r="K2631">
        <v>28</v>
      </c>
      <c r="L2631">
        <v>36</v>
      </c>
      <c r="M2631">
        <v>19</v>
      </c>
      <c r="N2631">
        <v>34</v>
      </c>
      <c r="O2631">
        <v>6</v>
      </c>
      <c r="P2631">
        <v>58931600</v>
      </c>
      <c r="Q2631">
        <v>0.57398905999541772</v>
      </c>
    </row>
    <row r="2632" spans="1:17" x14ac:dyDescent="0.25">
      <c r="A2632" t="str">
        <f t="shared" ca="1" si="41"/>
        <v>CUNDINAMARCA;GACHANCIPÁ;COMERCIO AL POR MAYOR Y AL POR MENOR; REPARACIÓN DE VEHÍCULOS AUTOMOTORES Y MOTOCICLETAS</v>
      </c>
      <c r="B2632" t="str">
        <f ca="1">+IFERROR(_xlfn.XLOOKUP(C2632,DIVIPOLA!G:G,DIVIPOLA!F:F),C2632)</f>
        <v>CUNDINAMARCA</v>
      </c>
      <c r="C2632" t="s">
        <v>29</v>
      </c>
      <c r="D2632" t="s">
        <v>183</v>
      </c>
      <c r="E2632" t="s">
        <v>349</v>
      </c>
      <c r="F2632">
        <v>1</v>
      </c>
      <c r="G2632">
        <v>0.25706940874035988</v>
      </c>
      <c r="H2632">
        <v>0</v>
      </c>
      <c r="I2632">
        <v>0</v>
      </c>
      <c r="J2632">
        <v>4</v>
      </c>
      <c r="K2632">
        <v>1</v>
      </c>
      <c r="L2632">
        <v>6</v>
      </c>
      <c r="M2632">
        <v>0</v>
      </c>
      <c r="N2632">
        <v>0</v>
      </c>
      <c r="O2632">
        <v>0</v>
      </c>
      <c r="P2632">
        <v>3800550</v>
      </c>
      <c r="Q2632">
        <v>3.7017052344846993E-2</v>
      </c>
    </row>
    <row r="2633" spans="1:17" x14ac:dyDescent="0.25">
      <c r="A2633" t="str">
        <f t="shared" ca="1" si="41"/>
        <v>CUNDINAMARCA;GIRARDOT;COMERCIO AL POR MAYOR Y AL POR MENOR; REPARACIÓN DE VEHÍCULOS AUTOMOTORES Y MOTOCICLETAS</v>
      </c>
      <c r="B2633" t="str">
        <f ca="1">+IFERROR(_xlfn.XLOOKUP(C2633,DIVIPOLA!G:G,DIVIPOLA!F:F),C2633)</f>
        <v>CUNDINAMARCA</v>
      </c>
      <c r="C2633" t="s">
        <v>29</v>
      </c>
      <c r="D2633" t="s">
        <v>184</v>
      </c>
      <c r="E2633" t="s">
        <v>349</v>
      </c>
      <c r="F2633">
        <v>5</v>
      </c>
      <c r="G2633">
        <v>1.2853470437018</v>
      </c>
      <c r="H2633">
        <v>0</v>
      </c>
      <c r="I2633">
        <v>0</v>
      </c>
      <c r="J2633">
        <v>100</v>
      </c>
      <c r="K2633">
        <v>43</v>
      </c>
      <c r="L2633">
        <v>154</v>
      </c>
      <c r="M2633">
        <v>39</v>
      </c>
      <c r="N2633">
        <v>61</v>
      </c>
      <c r="O2633">
        <v>7</v>
      </c>
      <c r="P2633">
        <v>133120325</v>
      </c>
      <c r="Q2633">
        <v>1.2965812944673909</v>
      </c>
    </row>
    <row r="2634" spans="1:17" x14ac:dyDescent="0.25">
      <c r="A2634" t="str">
        <f t="shared" ca="1" si="41"/>
        <v>CUNDINAMARCA;GRANADA;COMERCIO AL POR MAYOR Y AL POR MENOR; REPARACIÓN DE VEHÍCULOS AUTOMOTORES Y MOTOCICLETAS</v>
      </c>
      <c r="B2634" t="str">
        <f ca="1">+IFERROR(_xlfn.XLOOKUP(C2634,DIVIPOLA!G:G,DIVIPOLA!F:F),C2634)</f>
        <v>CUNDINAMARCA</v>
      </c>
      <c r="C2634" t="s">
        <v>29</v>
      </c>
      <c r="D2634" t="s">
        <v>185</v>
      </c>
      <c r="E2634" t="s">
        <v>349</v>
      </c>
      <c r="F2634">
        <v>1</v>
      </c>
      <c r="G2634">
        <v>0.25706940874035988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2</v>
      </c>
      <c r="P2634">
        <v>650000</v>
      </c>
      <c r="Q2634">
        <v>6.3309478954757976E-3</v>
      </c>
    </row>
    <row r="2635" spans="1:17" x14ac:dyDescent="0.25">
      <c r="A2635" t="str">
        <f t="shared" ca="1" si="41"/>
        <v>CUNDINAMARCA;GUASCA;COMERCIO AL POR MAYOR Y AL POR MENOR; REPARACIÓN DE VEHÍCULOS AUTOMOTORES Y MOTOCICLETAS</v>
      </c>
      <c r="B2635" t="str">
        <f ca="1">+IFERROR(_xlfn.XLOOKUP(C2635,DIVIPOLA!G:G,DIVIPOLA!F:F),C2635)</f>
        <v>CUNDINAMARCA</v>
      </c>
      <c r="C2635" t="s">
        <v>29</v>
      </c>
      <c r="D2635" t="s">
        <v>187</v>
      </c>
      <c r="E2635" t="s">
        <v>349</v>
      </c>
      <c r="F2635">
        <v>1</v>
      </c>
      <c r="G2635">
        <v>0.25706940874035988</v>
      </c>
      <c r="H2635">
        <v>0</v>
      </c>
      <c r="I2635">
        <v>0</v>
      </c>
      <c r="J2635">
        <v>12</v>
      </c>
      <c r="K2635">
        <v>0</v>
      </c>
      <c r="L2635">
        <v>3</v>
      </c>
      <c r="M2635">
        <v>0</v>
      </c>
      <c r="N2635">
        <v>0</v>
      </c>
      <c r="O2635">
        <v>0</v>
      </c>
      <c r="P2635">
        <v>5731700</v>
      </c>
      <c r="Q2635">
        <v>5.5826298542305579E-2</v>
      </c>
    </row>
    <row r="2636" spans="1:17" x14ac:dyDescent="0.25">
      <c r="A2636" t="str">
        <f t="shared" ca="1" si="41"/>
        <v>CUNDINAMARCA;GUATAVITA;COMERCIO AL POR MAYOR Y AL POR MENOR; REPARACIÓN DE VEHÍCULOS AUTOMOTORES Y MOTOCICLETAS</v>
      </c>
      <c r="B2636" t="str">
        <f ca="1">+IFERROR(_xlfn.XLOOKUP(C2636,DIVIPOLA!G:G,DIVIPOLA!F:F),C2636)</f>
        <v>CUNDINAMARCA</v>
      </c>
      <c r="C2636" t="s">
        <v>29</v>
      </c>
      <c r="D2636" t="s">
        <v>188</v>
      </c>
      <c r="E2636" t="s">
        <v>349</v>
      </c>
      <c r="F2636">
        <v>1</v>
      </c>
      <c r="G2636">
        <v>0.25706940874035988</v>
      </c>
      <c r="H2636">
        <v>0</v>
      </c>
      <c r="I2636">
        <v>0</v>
      </c>
      <c r="J2636">
        <v>0</v>
      </c>
      <c r="K2636">
        <v>0</v>
      </c>
      <c r="L2636">
        <v>4</v>
      </c>
      <c r="M2636">
        <v>0</v>
      </c>
      <c r="N2636">
        <v>0</v>
      </c>
      <c r="O2636">
        <v>0</v>
      </c>
      <c r="P2636">
        <v>1040000</v>
      </c>
      <c r="Q2636">
        <v>1.012951663276127E-2</v>
      </c>
    </row>
    <row r="2637" spans="1:17" x14ac:dyDescent="0.25">
      <c r="A2637" t="str">
        <f t="shared" ca="1" si="41"/>
        <v>CUNDINAMARCA;LA MESA;COMERCIO AL POR MAYOR Y AL POR MENOR; REPARACIÓN DE VEHÍCULOS AUTOMOTORES Y MOTOCICLETAS</v>
      </c>
      <c r="B2637" t="str">
        <f ca="1">+IFERROR(_xlfn.XLOOKUP(C2637,DIVIPOLA!G:G,DIVIPOLA!F:F),C2637)</f>
        <v>CUNDINAMARCA</v>
      </c>
      <c r="C2637" t="s">
        <v>29</v>
      </c>
      <c r="D2637" t="s">
        <v>190</v>
      </c>
      <c r="E2637" t="s">
        <v>349</v>
      </c>
      <c r="F2637">
        <v>1</v>
      </c>
      <c r="G2637">
        <v>0.25706940874035988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2</v>
      </c>
      <c r="N2637">
        <v>0</v>
      </c>
      <c r="O2637">
        <v>0</v>
      </c>
      <c r="P2637">
        <v>780000</v>
      </c>
      <c r="Q2637">
        <v>7.5971374745709567E-3</v>
      </c>
    </row>
    <row r="2638" spans="1:17" x14ac:dyDescent="0.25">
      <c r="A2638" t="str">
        <f t="shared" ca="1" si="41"/>
        <v>CUNDINAMARCA;MADRID;COMERCIO AL POR MAYOR Y AL POR MENOR; REPARACIÓN DE VEHÍCULOS AUTOMOTORES Y MOTOCICLETAS</v>
      </c>
      <c r="B2638" t="str">
        <f ca="1">+IFERROR(_xlfn.XLOOKUP(C2638,DIVIPOLA!G:G,DIVIPOLA!F:F),C2638)</f>
        <v>CUNDINAMARCA</v>
      </c>
      <c r="C2638" t="s">
        <v>29</v>
      </c>
      <c r="D2638" t="s">
        <v>191</v>
      </c>
      <c r="E2638" t="s">
        <v>349</v>
      </c>
      <c r="F2638">
        <v>3</v>
      </c>
      <c r="G2638">
        <v>0.77120822622107965</v>
      </c>
      <c r="H2638">
        <v>0</v>
      </c>
      <c r="I2638">
        <v>0</v>
      </c>
      <c r="J2638">
        <v>240</v>
      </c>
      <c r="K2638">
        <v>20</v>
      </c>
      <c r="L2638">
        <v>14</v>
      </c>
      <c r="M2638">
        <v>8</v>
      </c>
      <c r="N2638">
        <v>0</v>
      </c>
      <c r="O2638">
        <v>0</v>
      </c>
      <c r="P2638">
        <v>112736000</v>
      </c>
      <c r="Q2638">
        <v>1.098039602991322</v>
      </c>
    </row>
    <row r="2639" spans="1:17" x14ac:dyDescent="0.25">
      <c r="A2639" t="str">
        <f t="shared" ca="1" si="41"/>
        <v>CUNDINAMARCA;MOSQUERA;COMERCIO AL POR MAYOR Y AL POR MENOR; REPARACIÓN DE VEHÍCULOS AUTOMOTORES Y MOTOCICLETAS</v>
      </c>
      <c r="B2639" t="str">
        <f ca="1">+IFERROR(_xlfn.XLOOKUP(C2639,DIVIPOLA!G:G,DIVIPOLA!F:F),C2639)</f>
        <v>CUNDINAMARCA</v>
      </c>
      <c r="C2639" t="s">
        <v>29</v>
      </c>
      <c r="D2639" t="s">
        <v>193</v>
      </c>
      <c r="E2639" t="s">
        <v>349</v>
      </c>
      <c r="F2639">
        <v>11</v>
      </c>
      <c r="G2639">
        <v>2.8277634961439588</v>
      </c>
      <c r="H2639">
        <v>0</v>
      </c>
      <c r="I2639">
        <v>0</v>
      </c>
      <c r="J2639">
        <v>103</v>
      </c>
      <c r="K2639">
        <v>43</v>
      </c>
      <c r="L2639">
        <v>27</v>
      </c>
      <c r="M2639">
        <v>9</v>
      </c>
      <c r="N2639">
        <v>68</v>
      </c>
      <c r="O2639">
        <v>15</v>
      </c>
      <c r="P2639">
        <v>93294500</v>
      </c>
      <c r="Q2639">
        <v>0.90868095143764105</v>
      </c>
    </row>
    <row r="2640" spans="1:17" x14ac:dyDescent="0.25">
      <c r="A2640" t="str">
        <f t="shared" ca="1" si="41"/>
        <v>CUNDINAMARCA;PACHO;COMERCIO AL POR MAYOR Y AL POR MENOR; REPARACIÓN DE VEHÍCULOS AUTOMOTORES Y MOTOCICLETAS</v>
      </c>
      <c r="B2640" t="str">
        <f ca="1">+IFERROR(_xlfn.XLOOKUP(C2640,DIVIPOLA!G:G,DIVIPOLA!F:F),C2640)</f>
        <v>CUNDINAMARCA</v>
      </c>
      <c r="C2640" t="s">
        <v>29</v>
      </c>
      <c r="D2640" t="s">
        <v>194</v>
      </c>
      <c r="E2640" t="s">
        <v>349</v>
      </c>
      <c r="F2640">
        <v>1</v>
      </c>
      <c r="G2640">
        <v>0.25706940874035988</v>
      </c>
      <c r="H2640">
        <v>0</v>
      </c>
      <c r="I2640">
        <v>0</v>
      </c>
      <c r="J2640">
        <v>0</v>
      </c>
      <c r="K2640">
        <v>4</v>
      </c>
      <c r="L2640">
        <v>0</v>
      </c>
      <c r="M2640">
        <v>0</v>
      </c>
      <c r="N2640">
        <v>0</v>
      </c>
      <c r="O2640">
        <v>0</v>
      </c>
      <c r="P2640">
        <v>2080000</v>
      </c>
      <c r="Q2640">
        <v>2.0259033265522551E-2</v>
      </c>
    </row>
    <row r="2641" spans="1:17" x14ac:dyDescent="0.25">
      <c r="A2641" t="str">
        <f t="shared" ca="1" si="41"/>
        <v>CUNDINAMARCA;SAN JUAN DE RIOSECO;COMERCIO AL POR MAYOR Y AL POR MENOR; REPARACIÓN DE VEHÍCULOS AUTOMOTORES Y MOTOCICLETAS</v>
      </c>
      <c r="B2641" t="str">
        <f ca="1">+IFERROR(_xlfn.XLOOKUP(C2641,DIVIPOLA!G:G,DIVIPOLA!F:F),C2641)</f>
        <v>CUNDINAMARCA</v>
      </c>
      <c r="C2641" t="s">
        <v>29</v>
      </c>
      <c r="D2641" t="s">
        <v>196</v>
      </c>
      <c r="E2641" t="s">
        <v>349</v>
      </c>
      <c r="F2641">
        <v>1</v>
      </c>
      <c r="G2641">
        <v>0.25706940874035988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3</v>
      </c>
      <c r="P2641">
        <v>975000</v>
      </c>
      <c r="Q2641">
        <v>9.4964218432136947E-3</v>
      </c>
    </row>
    <row r="2642" spans="1:17" x14ac:dyDescent="0.25">
      <c r="A2642" t="str">
        <f t="shared" ca="1" si="41"/>
        <v>CUNDINAMARCA;SOACHA;COMERCIO AL POR MAYOR Y AL POR MENOR; REPARACIÓN DE VEHÍCULOS AUTOMOTORES Y MOTOCICLETAS</v>
      </c>
      <c r="B2642" t="str">
        <f ca="1">+IFERROR(_xlfn.XLOOKUP(C2642,DIVIPOLA!G:G,DIVIPOLA!F:F),C2642)</f>
        <v>CUNDINAMARCA</v>
      </c>
      <c r="C2642" t="s">
        <v>29</v>
      </c>
      <c r="D2642" t="s">
        <v>200</v>
      </c>
      <c r="E2642" t="s">
        <v>349</v>
      </c>
      <c r="F2642">
        <v>8</v>
      </c>
      <c r="G2642">
        <v>2.0565552699228791</v>
      </c>
      <c r="H2642">
        <v>20</v>
      </c>
      <c r="I2642">
        <v>3</v>
      </c>
      <c r="J2642">
        <v>786</v>
      </c>
      <c r="K2642">
        <v>1001</v>
      </c>
      <c r="L2642">
        <v>334</v>
      </c>
      <c r="M2642">
        <v>125</v>
      </c>
      <c r="N2642">
        <v>225</v>
      </c>
      <c r="O2642">
        <v>41</v>
      </c>
      <c r="P2642">
        <v>1047105800</v>
      </c>
      <c r="Q2642">
        <v>10.19872655515462</v>
      </c>
    </row>
    <row r="2643" spans="1:17" x14ac:dyDescent="0.25">
      <c r="A2643" t="str">
        <f t="shared" ca="1" si="41"/>
        <v>CUNDINAMARCA;SOPÓ;COMERCIO AL POR MAYOR Y AL POR MENOR; REPARACIÓN DE VEHÍCULOS AUTOMOTORES Y MOTOCICLETAS</v>
      </c>
      <c r="B2643" t="str">
        <f ca="1">+IFERROR(_xlfn.XLOOKUP(C2643,DIVIPOLA!G:G,DIVIPOLA!F:F),C2643)</f>
        <v>CUNDINAMARCA</v>
      </c>
      <c r="C2643" t="s">
        <v>29</v>
      </c>
      <c r="D2643" t="s">
        <v>201</v>
      </c>
      <c r="E2643" t="s">
        <v>349</v>
      </c>
      <c r="F2643">
        <v>2</v>
      </c>
      <c r="G2643">
        <v>0.51413881748071977</v>
      </c>
      <c r="H2643">
        <v>0</v>
      </c>
      <c r="I2643">
        <v>0</v>
      </c>
      <c r="J2643">
        <v>356</v>
      </c>
      <c r="K2643">
        <v>27</v>
      </c>
      <c r="L2643">
        <v>21</v>
      </c>
      <c r="M2643">
        <v>1</v>
      </c>
      <c r="N2643">
        <v>2</v>
      </c>
      <c r="O2643">
        <v>0</v>
      </c>
      <c r="P2643">
        <v>162516250</v>
      </c>
      <c r="Q2643">
        <v>1.582895247566336</v>
      </c>
    </row>
    <row r="2644" spans="1:17" x14ac:dyDescent="0.25">
      <c r="A2644" t="str">
        <f t="shared" ca="1" si="41"/>
        <v>CUNDINAMARCA;SUBACHOQUE;COMERCIO AL POR MAYOR Y AL POR MENOR; REPARACIÓN DE VEHÍCULOS AUTOMOTORES Y MOTOCICLETAS</v>
      </c>
      <c r="B2644" t="str">
        <f ca="1">+IFERROR(_xlfn.XLOOKUP(C2644,DIVIPOLA!G:G,DIVIPOLA!F:F),C2644)</f>
        <v>CUNDINAMARCA</v>
      </c>
      <c r="C2644" t="s">
        <v>29</v>
      </c>
      <c r="D2644" t="s">
        <v>202</v>
      </c>
      <c r="E2644" t="s">
        <v>349</v>
      </c>
      <c r="F2644">
        <v>1</v>
      </c>
      <c r="G2644">
        <v>0.25706940874035988</v>
      </c>
      <c r="H2644">
        <v>0</v>
      </c>
      <c r="I2644">
        <v>0</v>
      </c>
      <c r="J2644">
        <v>0</v>
      </c>
      <c r="K2644">
        <v>6</v>
      </c>
      <c r="L2644">
        <v>0</v>
      </c>
      <c r="M2644">
        <v>0</v>
      </c>
      <c r="N2644">
        <v>0</v>
      </c>
      <c r="O2644">
        <v>0</v>
      </c>
      <c r="P2644">
        <v>3120000</v>
      </c>
      <c r="Q2644">
        <v>3.038854989828383E-2</v>
      </c>
    </row>
    <row r="2645" spans="1:17" x14ac:dyDescent="0.25">
      <c r="A2645" t="str">
        <f t="shared" ca="1" si="41"/>
        <v>CUNDINAMARCA;TENJO;COMERCIO AL POR MAYOR Y AL POR MENOR; REPARACIÓN DE VEHÍCULOS AUTOMOTORES Y MOTOCICLETAS</v>
      </c>
      <c r="B2645" t="str">
        <f ca="1">+IFERROR(_xlfn.XLOOKUP(C2645,DIVIPOLA!G:G,DIVIPOLA!F:F),C2645)</f>
        <v>CUNDINAMARCA</v>
      </c>
      <c r="C2645" t="s">
        <v>29</v>
      </c>
      <c r="D2645" t="s">
        <v>204</v>
      </c>
      <c r="E2645" t="s">
        <v>349</v>
      </c>
      <c r="F2645">
        <v>4</v>
      </c>
      <c r="G2645">
        <v>1.02827763496144</v>
      </c>
      <c r="H2645">
        <v>0</v>
      </c>
      <c r="I2645">
        <v>0</v>
      </c>
      <c r="J2645">
        <v>140</v>
      </c>
      <c r="K2645">
        <v>24</v>
      </c>
      <c r="L2645">
        <v>105</v>
      </c>
      <c r="M2645">
        <v>3</v>
      </c>
      <c r="N2645">
        <v>43</v>
      </c>
      <c r="O2645">
        <v>3</v>
      </c>
      <c r="P2645">
        <v>107806075</v>
      </c>
      <c r="Q2645">
        <v>1.050022528678086</v>
      </c>
    </row>
    <row r="2646" spans="1:17" x14ac:dyDescent="0.25">
      <c r="A2646" t="str">
        <f t="shared" ca="1" si="41"/>
        <v>CUNDINAMARCA;TOCAIMA;COMERCIO AL POR MAYOR Y AL POR MENOR; REPARACIÓN DE VEHÍCULOS AUTOMOTORES Y MOTOCICLETAS</v>
      </c>
      <c r="B2646" t="str">
        <f ca="1">+IFERROR(_xlfn.XLOOKUP(C2646,DIVIPOLA!G:G,DIVIPOLA!F:F),C2646)</f>
        <v>CUNDINAMARCA</v>
      </c>
      <c r="C2646" t="s">
        <v>29</v>
      </c>
      <c r="D2646" t="s">
        <v>205</v>
      </c>
      <c r="E2646" t="s">
        <v>349</v>
      </c>
      <c r="F2646">
        <v>1</v>
      </c>
      <c r="G2646">
        <v>0.25706940874035988</v>
      </c>
      <c r="H2646">
        <v>0</v>
      </c>
      <c r="I2646">
        <v>0</v>
      </c>
      <c r="J2646">
        <v>0</v>
      </c>
      <c r="K2646">
        <v>4</v>
      </c>
      <c r="L2646">
        <v>0</v>
      </c>
      <c r="M2646">
        <v>0</v>
      </c>
      <c r="N2646">
        <v>0</v>
      </c>
      <c r="O2646">
        <v>0</v>
      </c>
      <c r="P2646">
        <v>2080000</v>
      </c>
      <c r="Q2646">
        <v>2.0259033265522551E-2</v>
      </c>
    </row>
    <row r="2647" spans="1:17" x14ac:dyDescent="0.25">
      <c r="A2647" t="str">
        <f t="shared" ca="1" si="41"/>
        <v>CUNDINAMARCA;TOCANCIPÁ;COMERCIO AL POR MAYOR Y AL POR MENOR; REPARACIÓN DE VEHÍCULOS AUTOMOTORES Y MOTOCICLETAS</v>
      </c>
      <c r="B2647" t="str">
        <f ca="1">+IFERROR(_xlfn.XLOOKUP(C2647,DIVIPOLA!G:G,DIVIPOLA!F:F),C2647)</f>
        <v>CUNDINAMARCA</v>
      </c>
      <c r="C2647" t="s">
        <v>29</v>
      </c>
      <c r="D2647" t="s">
        <v>206</v>
      </c>
      <c r="E2647" t="s">
        <v>349</v>
      </c>
      <c r="F2647">
        <v>1</v>
      </c>
      <c r="G2647">
        <v>0.25706940874035988</v>
      </c>
      <c r="H2647">
        <v>0</v>
      </c>
      <c r="I2647">
        <v>0</v>
      </c>
      <c r="J2647">
        <v>0</v>
      </c>
      <c r="K2647">
        <v>2</v>
      </c>
      <c r="L2647">
        <v>0</v>
      </c>
      <c r="M2647">
        <v>2</v>
      </c>
      <c r="N2647">
        <v>0</v>
      </c>
      <c r="O2647">
        <v>4</v>
      </c>
      <c r="P2647">
        <v>3120000</v>
      </c>
      <c r="Q2647">
        <v>3.038854989828383E-2</v>
      </c>
    </row>
    <row r="2648" spans="1:17" x14ac:dyDescent="0.25">
      <c r="A2648" t="str">
        <f t="shared" ca="1" si="41"/>
        <v>CUNDINAMARCA;VILLA DE SAN DIEGO DE UBATÉ;COMERCIO AL POR MAYOR Y AL POR MENOR; REPARACIÓN DE VEHÍCULOS AUTOMOTORES Y MOTOCICLETAS</v>
      </c>
      <c r="B2648" t="str">
        <f ca="1">+IFERROR(_xlfn.XLOOKUP(C2648,DIVIPOLA!G:G,DIVIPOLA!F:F),C2648)</f>
        <v>CUNDINAMARCA</v>
      </c>
      <c r="C2648" t="s">
        <v>29</v>
      </c>
      <c r="D2648" t="s">
        <v>208</v>
      </c>
      <c r="E2648" t="s">
        <v>349</v>
      </c>
      <c r="F2648">
        <v>1</v>
      </c>
      <c r="G2648">
        <v>0.25706940874035988</v>
      </c>
      <c r="H2648">
        <v>0</v>
      </c>
      <c r="I2648">
        <v>0</v>
      </c>
      <c r="J2648">
        <v>2</v>
      </c>
      <c r="K2648">
        <v>3</v>
      </c>
      <c r="L2648">
        <v>0</v>
      </c>
      <c r="M2648">
        <v>0</v>
      </c>
      <c r="N2648">
        <v>0</v>
      </c>
      <c r="O2648">
        <v>0</v>
      </c>
      <c r="P2648">
        <v>2340000</v>
      </c>
      <c r="Q2648">
        <v>2.2791412423712871E-2</v>
      </c>
    </row>
    <row r="2649" spans="1:17" x14ac:dyDescent="0.25">
      <c r="A2649" t="str">
        <f t="shared" ca="1" si="41"/>
        <v>CUNDINAMARCA;VILLETA;COMERCIO AL POR MAYOR Y AL POR MENOR; REPARACIÓN DE VEHÍCULOS AUTOMOTORES Y MOTOCICLETAS</v>
      </c>
      <c r="B2649" t="str">
        <f ca="1">+IFERROR(_xlfn.XLOOKUP(C2649,DIVIPOLA!G:G,DIVIPOLA!F:F),C2649)</f>
        <v>CUNDINAMARCA</v>
      </c>
      <c r="C2649" t="s">
        <v>29</v>
      </c>
      <c r="D2649" t="s">
        <v>210</v>
      </c>
      <c r="E2649" t="s">
        <v>349</v>
      </c>
      <c r="F2649">
        <v>2</v>
      </c>
      <c r="G2649">
        <v>0.51413881748071977</v>
      </c>
      <c r="H2649">
        <v>0</v>
      </c>
      <c r="I2649">
        <v>0</v>
      </c>
      <c r="J2649">
        <v>2</v>
      </c>
      <c r="K2649">
        <v>1</v>
      </c>
      <c r="L2649">
        <v>2</v>
      </c>
      <c r="M2649">
        <v>0</v>
      </c>
      <c r="N2649">
        <v>1</v>
      </c>
      <c r="O2649">
        <v>0</v>
      </c>
      <c r="P2649">
        <v>2015000</v>
      </c>
      <c r="Q2649">
        <v>1.962593847597497E-2</v>
      </c>
    </row>
    <row r="2650" spans="1:17" x14ac:dyDescent="0.25">
      <c r="A2650" t="str">
        <f t="shared" ca="1" si="41"/>
        <v>CÓRDOBA;AYAPEL;COMERCIO AL POR MAYOR Y AL POR MENOR; REPARACIÓN DE VEHÍCULOS AUTOMOTORES Y MOTOCICLETAS</v>
      </c>
      <c r="B2650" t="str">
        <f ca="1">+IFERROR(_xlfn.XLOOKUP(C2650,DIVIPOLA!G:G,DIVIPOLA!F:F),C2650)</f>
        <v>CÓRDOBA</v>
      </c>
      <c r="C2650" t="s">
        <v>30</v>
      </c>
      <c r="D2650" t="s">
        <v>212</v>
      </c>
      <c r="E2650" t="s">
        <v>349</v>
      </c>
      <c r="F2650">
        <v>1</v>
      </c>
      <c r="G2650">
        <v>1.1111111111111109</v>
      </c>
      <c r="H2650">
        <v>0</v>
      </c>
      <c r="I2650">
        <v>0</v>
      </c>
      <c r="J2650">
        <v>0</v>
      </c>
      <c r="K2650">
        <v>1</v>
      </c>
      <c r="L2650">
        <v>0</v>
      </c>
      <c r="M2650">
        <v>4</v>
      </c>
      <c r="N2650">
        <v>0</v>
      </c>
      <c r="O2650">
        <v>0</v>
      </c>
      <c r="P2650">
        <v>2080000</v>
      </c>
      <c r="Q2650">
        <v>2.7043680360938481E-2</v>
      </c>
    </row>
    <row r="2651" spans="1:17" x14ac:dyDescent="0.25">
      <c r="A2651" t="str">
        <f t="shared" ca="1" si="41"/>
        <v>CÓRDOBA;CERETÉ;COMERCIO AL POR MAYOR Y AL POR MENOR; REPARACIÓN DE VEHÍCULOS AUTOMOTORES Y MOTOCICLETAS</v>
      </c>
      <c r="B2651" t="str">
        <f ca="1">+IFERROR(_xlfn.XLOOKUP(C2651,DIVIPOLA!G:G,DIVIPOLA!F:F),C2651)</f>
        <v>CÓRDOBA</v>
      </c>
      <c r="C2651" t="s">
        <v>30</v>
      </c>
      <c r="D2651" t="s">
        <v>213</v>
      </c>
      <c r="E2651" t="s">
        <v>349</v>
      </c>
      <c r="F2651">
        <v>5</v>
      </c>
      <c r="G2651">
        <v>5.5555555555555554</v>
      </c>
      <c r="H2651">
        <v>0</v>
      </c>
      <c r="I2651">
        <v>0</v>
      </c>
      <c r="J2651">
        <v>0</v>
      </c>
      <c r="K2651">
        <v>30</v>
      </c>
      <c r="L2651">
        <v>6</v>
      </c>
      <c r="M2651">
        <v>18</v>
      </c>
      <c r="N2651">
        <v>4</v>
      </c>
      <c r="O2651">
        <v>4</v>
      </c>
      <c r="P2651">
        <v>26581100</v>
      </c>
      <c r="Q2651">
        <v>0.34560133271256821</v>
      </c>
    </row>
    <row r="2652" spans="1:17" x14ac:dyDescent="0.25">
      <c r="A2652" t="str">
        <f t="shared" ca="1" si="41"/>
        <v>CÓRDOBA;CIÉNAGA DE ORO;COMERCIO AL POR MAYOR Y AL POR MENOR; REPARACIÓN DE VEHÍCULOS AUTOMOTORES Y MOTOCICLETAS</v>
      </c>
      <c r="B2652" t="str">
        <f ca="1">+IFERROR(_xlfn.XLOOKUP(C2652,DIVIPOLA!G:G,DIVIPOLA!F:F),C2652)</f>
        <v>CÓRDOBA</v>
      </c>
      <c r="C2652" t="s">
        <v>30</v>
      </c>
      <c r="D2652" t="s">
        <v>215</v>
      </c>
      <c r="E2652" t="s">
        <v>349</v>
      </c>
      <c r="F2652">
        <v>1</v>
      </c>
      <c r="G2652">
        <v>1.1111111111111109</v>
      </c>
      <c r="H2652">
        <v>0</v>
      </c>
      <c r="I2652">
        <v>0</v>
      </c>
      <c r="J2652">
        <v>1</v>
      </c>
      <c r="K2652">
        <v>0</v>
      </c>
      <c r="L2652">
        <v>2</v>
      </c>
      <c r="M2652">
        <v>0</v>
      </c>
      <c r="N2652">
        <v>0</v>
      </c>
      <c r="O2652">
        <v>0</v>
      </c>
      <c r="P2652">
        <v>996450</v>
      </c>
      <c r="Q2652">
        <v>1.295561312291209E-2</v>
      </c>
    </row>
    <row r="2653" spans="1:17" x14ac:dyDescent="0.25">
      <c r="A2653" t="str">
        <f t="shared" ca="1" si="41"/>
        <v>CÓRDOBA;LORICA;COMERCIO AL POR MAYOR Y AL POR MENOR; REPARACIÓN DE VEHÍCULOS AUTOMOTORES Y MOTOCICLETAS</v>
      </c>
      <c r="B2653" t="str">
        <f ca="1">+IFERROR(_xlfn.XLOOKUP(C2653,DIVIPOLA!G:G,DIVIPOLA!F:F),C2653)</f>
        <v>CÓRDOBA</v>
      </c>
      <c r="C2653" t="s">
        <v>30</v>
      </c>
      <c r="D2653" t="s">
        <v>216</v>
      </c>
      <c r="E2653" t="s">
        <v>349</v>
      </c>
      <c r="F2653">
        <v>1</v>
      </c>
      <c r="G2653">
        <v>1.1111111111111109</v>
      </c>
      <c r="H2653">
        <v>0</v>
      </c>
      <c r="I2653">
        <v>0</v>
      </c>
      <c r="J2653">
        <v>3</v>
      </c>
      <c r="K2653">
        <v>2</v>
      </c>
      <c r="L2653">
        <v>19</v>
      </c>
      <c r="M2653">
        <v>2</v>
      </c>
      <c r="N2653">
        <v>2</v>
      </c>
      <c r="O2653">
        <v>8</v>
      </c>
      <c r="P2653">
        <v>10920000</v>
      </c>
      <c r="Q2653">
        <v>0.14197932189492701</v>
      </c>
    </row>
    <row r="2654" spans="1:17" x14ac:dyDescent="0.25">
      <c r="A2654" t="str">
        <f t="shared" ca="1" si="41"/>
        <v>CÓRDOBA;MONTERÍA;COMERCIO AL POR MAYOR Y AL POR MENOR; REPARACIÓN DE VEHÍCULOS AUTOMOTORES Y MOTOCICLETAS</v>
      </c>
      <c r="B2654" t="str">
        <f ca="1">+IFERROR(_xlfn.XLOOKUP(C2654,DIVIPOLA!G:G,DIVIPOLA!F:F),C2654)</f>
        <v>CÓRDOBA</v>
      </c>
      <c r="C2654" t="s">
        <v>30</v>
      </c>
      <c r="D2654" t="s">
        <v>218</v>
      </c>
      <c r="E2654" t="s">
        <v>349</v>
      </c>
      <c r="F2654">
        <v>14</v>
      </c>
      <c r="G2654">
        <v>15.555555555555561</v>
      </c>
      <c r="H2654">
        <v>0</v>
      </c>
      <c r="I2654">
        <v>0</v>
      </c>
      <c r="J2654">
        <v>289</v>
      </c>
      <c r="K2654">
        <v>218</v>
      </c>
      <c r="L2654">
        <v>97</v>
      </c>
      <c r="M2654">
        <v>52</v>
      </c>
      <c r="N2654">
        <v>219</v>
      </c>
      <c r="O2654">
        <v>43</v>
      </c>
      <c r="P2654">
        <v>337679225</v>
      </c>
      <c r="Q2654">
        <v>4.39042741607184</v>
      </c>
    </row>
    <row r="2655" spans="1:17" x14ac:dyDescent="0.25">
      <c r="A2655" t="str">
        <f t="shared" ca="1" si="41"/>
        <v>GUAVIARE;SAN JOSÉ DEL GUAVIARE;COMERCIO AL POR MAYOR Y AL POR MENOR; REPARACIÓN DE VEHÍCULOS AUTOMOTORES Y MOTOCICLETAS</v>
      </c>
      <c r="B2655" t="str">
        <f ca="1">+IFERROR(_xlfn.XLOOKUP(C2655,DIVIPOLA!G:G,DIVIPOLA!F:F),C2655)</f>
        <v>GUAVIARE</v>
      </c>
      <c r="C2655" t="s">
        <v>31</v>
      </c>
      <c r="D2655" t="s">
        <v>223</v>
      </c>
      <c r="E2655" t="s">
        <v>349</v>
      </c>
      <c r="F2655">
        <v>1</v>
      </c>
      <c r="G2655">
        <v>33.333333333333329</v>
      </c>
      <c r="H2655">
        <v>0</v>
      </c>
      <c r="I2655">
        <v>0</v>
      </c>
      <c r="J2655">
        <v>0</v>
      </c>
      <c r="K2655">
        <v>1</v>
      </c>
      <c r="L2655">
        <v>1</v>
      </c>
      <c r="M2655">
        <v>0</v>
      </c>
      <c r="N2655">
        <v>0</v>
      </c>
      <c r="O2655">
        <v>0</v>
      </c>
      <c r="P2655">
        <v>780000</v>
      </c>
      <c r="Q2655">
        <v>5.741626794258373</v>
      </c>
    </row>
    <row r="2656" spans="1:17" x14ac:dyDescent="0.25">
      <c r="A2656" t="str">
        <f t="shared" ca="1" si="41"/>
        <v>HUILA;LA PLATA;COMERCIO AL POR MAYOR Y AL POR MENOR; REPARACIÓN DE VEHÍCULOS AUTOMOTORES Y MOTOCICLETAS</v>
      </c>
      <c r="B2656" t="str">
        <f ca="1">+IFERROR(_xlfn.XLOOKUP(C2656,DIVIPOLA!G:G,DIVIPOLA!F:F),C2656)</f>
        <v>HUILA</v>
      </c>
      <c r="C2656" t="s">
        <v>32</v>
      </c>
      <c r="D2656" t="s">
        <v>226</v>
      </c>
      <c r="E2656" t="s">
        <v>349</v>
      </c>
      <c r="F2656">
        <v>1</v>
      </c>
      <c r="G2656">
        <v>1.1235955056179781</v>
      </c>
      <c r="H2656">
        <v>0</v>
      </c>
      <c r="I2656">
        <v>0</v>
      </c>
      <c r="J2656">
        <v>5</v>
      </c>
      <c r="K2656">
        <v>5</v>
      </c>
      <c r="L2656">
        <v>3</v>
      </c>
      <c r="M2656">
        <v>1</v>
      </c>
      <c r="N2656">
        <v>15</v>
      </c>
      <c r="O2656">
        <v>3</v>
      </c>
      <c r="P2656">
        <v>9620000</v>
      </c>
      <c r="Q2656">
        <v>0.39146790412845228</v>
      </c>
    </row>
    <row r="2657" spans="1:17" x14ac:dyDescent="0.25">
      <c r="A2657" t="str">
        <f t="shared" ca="1" si="41"/>
        <v>HUILA;NEIVA;COMERCIO AL POR MAYOR Y AL POR MENOR; REPARACIÓN DE VEHÍCULOS AUTOMOTORES Y MOTOCICLETAS</v>
      </c>
      <c r="B2657" t="str">
        <f ca="1">+IFERROR(_xlfn.XLOOKUP(C2657,DIVIPOLA!G:G,DIVIPOLA!F:F),C2657)</f>
        <v>HUILA</v>
      </c>
      <c r="C2657" t="s">
        <v>32</v>
      </c>
      <c r="D2657" t="s">
        <v>227</v>
      </c>
      <c r="E2657" t="s">
        <v>349</v>
      </c>
      <c r="F2657">
        <v>10</v>
      </c>
      <c r="G2657">
        <v>11.235955056179771</v>
      </c>
      <c r="H2657">
        <v>1</v>
      </c>
      <c r="I2657">
        <v>0</v>
      </c>
      <c r="J2657">
        <v>59</v>
      </c>
      <c r="K2657">
        <v>103</v>
      </c>
      <c r="L2657">
        <v>46</v>
      </c>
      <c r="M2657">
        <v>22</v>
      </c>
      <c r="N2657">
        <v>20</v>
      </c>
      <c r="O2657">
        <v>3</v>
      </c>
      <c r="P2657">
        <v>106552550</v>
      </c>
      <c r="Q2657">
        <v>4.3359566973016754</v>
      </c>
    </row>
    <row r="2658" spans="1:17" x14ac:dyDescent="0.25">
      <c r="A2658" t="str">
        <f t="shared" ca="1" si="41"/>
        <v>HUILA;PITALITO;COMERCIO AL POR MAYOR Y AL POR MENOR; REPARACIÓN DE VEHÍCULOS AUTOMOTORES Y MOTOCICLETAS</v>
      </c>
      <c r="B2658" t="str">
        <f ca="1">+IFERROR(_xlfn.XLOOKUP(C2658,DIVIPOLA!G:G,DIVIPOLA!F:F),C2658)</f>
        <v>HUILA</v>
      </c>
      <c r="C2658" t="s">
        <v>32</v>
      </c>
      <c r="D2658" t="s">
        <v>230</v>
      </c>
      <c r="E2658" t="s">
        <v>349</v>
      </c>
      <c r="F2658">
        <v>7</v>
      </c>
      <c r="G2658">
        <v>7.8651685393258424</v>
      </c>
      <c r="H2658">
        <v>0</v>
      </c>
      <c r="I2658">
        <v>0</v>
      </c>
      <c r="J2658">
        <v>3</v>
      </c>
      <c r="K2658">
        <v>21</v>
      </c>
      <c r="L2658">
        <v>0</v>
      </c>
      <c r="M2658">
        <v>8</v>
      </c>
      <c r="N2658">
        <v>0</v>
      </c>
      <c r="O2658">
        <v>0</v>
      </c>
      <c r="P2658">
        <v>15555800</v>
      </c>
      <c r="Q2658">
        <v>0.63301418118933239</v>
      </c>
    </row>
    <row r="2659" spans="1:17" x14ac:dyDescent="0.25">
      <c r="A2659" t="str">
        <f t="shared" ca="1" si="41"/>
        <v>HUILA;RIVERA;COMERCIO AL POR MAYOR Y AL POR MENOR; REPARACIÓN DE VEHÍCULOS AUTOMOTORES Y MOTOCICLETAS</v>
      </c>
      <c r="B2659" t="str">
        <f ca="1">+IFERROR(_xlfn.XLOOKUP(C2659,DIVIPOLA!G:G,DIVIPOLA!F:F),C2659)</f>
        <v>HUILA</v>
      </c>
      <c r="C2659" t="s">
        <v>32</v>
      </c>
      <c r="D2659" t="s">
        <v>231</v>
      </c>
      <c r="E2659" t="s">
        <v>349</v>
      </c>
      <c r="F2659">
        <v>1</v>
      </c>
      <c r="G2659">
        <v>1.1235955056179781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2</v>
      </c>
      <c r="P2659">
        <v>711750</v>
      </c>
      <c r="Q2659">
        <v>2.8963334798692921E-2</v>
      </c>
    </row>
    <row r="2660" spans="1:17" x14ac:dyDescent="0.25">
      <c r="A2660" t="str">
        <f t="shared" ca="1" si="41"/>
        <v>LA_GUAJIRA;MAICAO;COMERCIO AL POR MAYOR Y AL POR MENOR; REPARACIÓN DE VEHÍCULOS AUTOMOTORES Y MOTOCICLETAS</v>
      </c>
      <c r="B2660" t="str">
        <f ca="1">+IFERROR(_xlfn.XLOOKUP(C2660,DIVIPOLA!G:G,DIVIPOLA!F:F),C2660)</f>
        <v>LA_GUAJIRA</v>
      </c>
      <c r="C2660" t="s">
        <v>1187</v>
      </c>
      <c r="D2660" t="s">
        <v>234</v>
      </c>
      <c r="E2660" t="s">
        <v>349</v>
      </c>
      <c r="F2660">
        <v>2</v>
      </c>
      <c r="G2660">
        <v>15.38461538461539</v>
      </c>
      <c r="H2660">
        <v>0</v>
      </c>
      <c r="I2660">
        <v>0</v>
      </c>
      <c r="J2660">
        <v>0</v>
      </c>
      <c r="K2660">
        <v>1</v>
      </c>
      <c r="L2660">
        <v>0</v>
      </c>
      <c r="M2660">
        <v>0</v>
      </c>
      <c r="N2660">
        <v>1</v>
      </c>
      <c r="O2660">
        <v>2</v>
      </c>
      <c r="P2660">
        <v>1365000</v>
      </c>
      <c r="Q2660">
        <v>0.25696921937033979</v>
      </c>
    </row>
    <row r="2661" spans="1:17" x14ac:dyDescent="0.25">
      <c r="A2661" t="str">
        <f t="shared" ca="1" si="41"/>
        <v>LA_GUAJIRA;RIOHACHA;COMERCIO AL POR MAYOR Y AL POR MENOR; REPARACIÓN DE VEHÍCULOS AUTOMOTORES Y MOTOCICLETAS</v>
      </c>
      <c r="B2661" t="str">
        <f ca="1">+IFERROR(_xlfn.XLOOKUP(C2661,DIVIPOLA!G:G,DIVIPOLA!F:F),C2661)</f>
        <v>LA_GUAJIRA</v>
      </c>
      <c r="C2661" t="s">
        <v>1187</v>
      </c>
      <c r="D2661" t="s">
        <v>235</v>
      </c>
      <c r="E2661" t="s">
        <v>349</v>
      </c>
      <c r="F2661">
        <v>1</v>
      </c>
      <c r="G2661">
        <v>7.6923076923076934</v>
      </c>
      <c r="H2661">
        <v>0</v>
      </c>
      <c r="I2661">
        <v>0</v>
      </c>
      <c r="J2661">
        <v>0</v>
      </c>
      <c r="K2661">
        <v>3</v>
      </c>
      <c r="L2661">
        <v>0</v>
      </c>
      <c r="M2661">
        <v>8</v>
      </c>
      <c r="N2661">
        <v>0</v>
      </c>
      <c r="O2661">
        <v>3</v>
      </c>
      <c r="P2661">
        <v>5655000</v>
      </c>
      <c r="Q2661">
        <v>1.0645867659628361</v>
      </c>
    </row>
    <row r="2662" spans="1:17" x14ac:dyDescent="0.25">
      <c r="A2662" t="str">
        <f t="shared" ca="1" si="41"/>
        <v>MAGDALENA;GUAMAL;COMERCIO AL POR MAYOR Y AL POR MENOR; REPARACIÓN DE VEHÍCULOS AUTOMOTORES Y MOTOCICLETAS</v>
      </c>
      <c r="B2662" t="str">
        <f ca="1">+IFERROR(_xlfn.XLOOKUP(C2662,DIVIPOLA!G:G,DIVIPOLA!F:F),C2662)</f>
        <v>MAGDALENA</v>
      </c>
      <c r="C2662" t="s">
        <v>33</v>
      </c>
      <c r="D2662" t="s">
        <v>236</v>
      </c>
      <c r="E2662" t="s">
        <v>349</v>
      </c>
      <c r="F2662">
        <v>1</v>
      </c>
      <c r="G2662">
        <v>1.428571428571429</v>
      </c>
      <c r="H2662">
        <v>0</v>
      </c>
      <c r="I2662">
        <v>0</v>
      </c>
      <c r="J2662">
        <v>115</v>
      </c>
      <c r="K2662">
        <v>12</v>
      </c>
      <c r="L2662">
        <v>107</v>
      </c>
      <c r="M2662">
        <v>5</v>
      </c>
      <c r="N2662">
        <v>57</v>
      </c>
      <c r="O2662">
        <v>0</v>
      </c>
      <c r="P2662">
        <v>95081025</v>
      </c>
      <c r="Q2662">
        <v>5.7523163554761902</v>
      </c>
    </row>
    <row r="2663" spans="1:17" x14ac:dyDescent="0.25">
      <c r="A2663" t="str">
        <f t="shared" ca="1" si="41"/>
        <v>MAGDALENA;SAN SEBASTIÁN DE BUENAVISTA;COMERCIO AL POR MAYOR Y AL POR MENOR; REPARACIÓN DE VEHÍCULOS AUTOMOTORES Y MOTOCICLETAS</v>
      </c>
      <c r="B2663" t="str">
        <f ca="1">+IFERROR(_xlfn.XLOOKUP(C2663,DIVIPOLA!G:G,DIVIPOLA!F:F),C2663)</f>
        <v>MAGDALENA</v>
      </c>
      <c r="C2663" t="s">
        <v>33</v>
      </c>
      <c r="D2663" t="s">
        <v>238</v>
      </c>
      <c r="E2663" t="s">
        <v>349</v>
      </c>
      <c r="F2663">
        <v>2</v>
      </c>
      <c r="G2663">
        <v>2.8571428571428572</v>
      </c>
      <c r="H2663">
        <v>0</v>
      </c>
      <c r="I2663">
        <v>0</v>
      </c>
      <c r="J2663">
        <v>56</v>
      </c>
      <c r="K2663">
        <v>11</v>
      </c>
      <c r="L2663">
        <v>4</v>
      </c>
      <c r="M2663">
        <v>0</v>
      </c>
      <c r="N2663">
        <v>3</v>
      </c>
      <c r="O2663">
        <v>0</v>
      </c>
      <c r="P2663">
        <v>29469050</v>
      </c>
      <c r="Q2663">
        <v>1.7828509767889611</v>
      </c>
    </row>
    <row r="2664" spans="1:17" x14ac:dyDescent="0.25">
      <c r="A2664" t="str">
        <f t="shared" ca="1" si="41"/>
        <v>MAGDALENA;SANTA MARTA;COMERCIO AL POR MAYOR Y AL POR MENOR; REPARACIÓN DE VEHÍCULOS AUTOMOTORES Y MOTOCICLETAS</v>
      </c>
      <c r="B2664" t="str">
        <f ca="1">+IFERROR(_xlfn.XLOOKUP(C2664,DIVIPOLA!G:G,DIVIPOLA!F:F),C2664)</f>
        <v>MAGDALENA</v>
      </c>
      <c r="C2664" t="s">
        <v>33</v>
      </c>
      <c r="D2664" t="s">
        <v>239</v>
      </c>
      <c r="E2664" t="s">
        <v>349</v>
      </c>
      <c r="F2664">
        <v>7</v>
      </c>
      <c r="G2664">
        <v>10</v>
      </c>
      <c r="H2664">
        <v>0</v>
      </c>
      <c r="I2664">
        <v>0</v>
      </c>
      <c r="J2664">
        <v>33</v>
      </c>
      <c r="K2664">
        <v>17</v>
      </c>
      <c r="L2664">
        <v>31</v>
      </c>
      <c r="M2664">
        <v>13</v>
      </c>
      <c r="N2664">
        <v>9</v>
      </c>
      <c r="O2664">
        <v>3</v>
      </c>
      <c r="P2664">
        <v>38057825</v>
      </c>
      <c r="Q2664">
        <v>2.3024641267944959</v>
      </c>
    </row>
    <row r="2665" spans="1:17" x14ac:dyDescent="0.25">
      <c r="A2665" t="str">
        <f t="shared" ca="1" si="41"/>
        <v>META;ACACÍAS;COMERCIO AL POR MAYOR Y AL POR MENOR; REPARACIÓN DE VEHÍCULOS AUTOMOTORES Y MOTOCICLETAS</v>
      </c>
      <c r="B2665" t="str">
        <f ca="1">+IFERROR(_xlfn.XLOOKUP(C2665,DIVIPOLA!G:G,DIVIPOLA!F:F),C2665)</f>
        <v>META</v>
      </c>
      <c r="C2665" t="s">
        <v>34</v>
      </c>
      <c r="D2665" t="s">
        <v>240</v>
      </c>
      <c r="E2665" t="s">
        <v>349</v>
      </c>
      <c r="F2665">
        <v>3</v>
      </c>
      <c r="G2665">
        <v>2.3622047244094491</v>
      </c>
      <c r="H2665">
        <v>0</v>
      </c>
      <c r="I2665">
        <v>0</v>
      </c>
      <c r="J2665">
        <v>6</v>
      </c>
      <c r="K2665">
        <v>8</v>
      </c>
      <c r="L2665">
        <v>2</v>
      </c>
      <c r="M2665">
        <v>0</v>
      </c>
      <c r="N2665">
        <v>4</v>
      </c>
      <c r="O2665">
        <v>0</v>
      </c>
      <c r="P2665">
        <v>8059350</v>
      </c>
      <c r="Q2665">
        <v>0.44137914340265622</v>
      </c>
    </row>
    <row r="2666" spans="1:17" x14ac:dyDescent="0.25">
      <c r="A2666" t="str">
        <f t="shared" ca="1" si="41"/>
        <v>META;GRANADA;COMERCIO AL POR MAYOR Y AL POR MENOR; REPARACIÓN DE VEHÍCULOS AUTOMOTORES Y MOTOCICLETAS</v>
      </c>
      <c r="B2666" t="str">
        <f ca="1">+IFERROR(_xlfn.XLOOKUP(C2666,DIVIPOLA!G:G,DIVIPOLA!F:F),C2666)</f>
        <v>META</v>
      </c>
      <c r="C2666" t="s">
        <v>34</v>
      </c>
      <c r="D2666" t="s">
        <v>185</v>
      </c>
      <c r="E2666" t="s">
        <v>349</v>
      </c>
      <c r="F2666">
        <v>1</v>
      </c>
      <c r="G2666">
        <v>0.78740157480314954</v>
      </c>
      <c r="H2666">
        <v>0</v>
      </c>
      <c r="I2666">
        <v>0</v>
      </c>
      <c r="J2666">
        <v>0</v>
      </c>
      <c r="K2666">
        <v>9</v>
      </c>
      <c r="L2666">
        <v>0</v>
      </c>
      <c r="M2666">
        <v>0</v>
      </c>
      <c r="N2666">
        <v>0</v>
      </c>
      <c r="O2666">
        <v>0</v>
      </c>
      <c r="P2666">
        <v>4680000</v>
      </c>
      <c r="Q2666">
        <v>0.25630533369619518</v>
      </c>
    </row>
    <row r="2667" spans="1:17" x14ac:dyDescent="0.25">
      <c r="A2667" t="str">
        <f t="shared" ca="1" si="41"/>
        <v>META;VILLAVICENCIO;COMERCIO AL POR MAYOR Y AL POR MENOR; REPARACIÓN DE VEHÍCULOS AUTOMOTORES Y MOTOCICLETAS</v>
      </c>
      <c r="B2667" t="str">
        <f ca="1">+IFERROR(_xlfn.XLOOKUP(C2667,DIVIPOLA!G:G,DIVIPOLA!F:F),C2667)</f>
        <v>META</v>
      </c>
      <c r="C2667" t="s">
        <v>34</v>
      </c>
      <c r="D2667" t="s">
        <v>246</v>
      </c>
      <c r="E2667" t="s">
        <v>349</v>
      </c>
      <c r="F2667">
        <v>21</v>
      </c>
      <c r="G2667">
        <v>16.535433070866141</v>
      </c>
      <c r="H2667">
        <v>0</v>
      </c>
      <c r="I2667">
        <v>0</v>
      </c>
      <c r="J2667">
        <v>166</v>
      </c>
      <c r="K2667">
        <v>160</v>
      </c>
      <c r="L2667">
        <v>74</v>
      </c>
      <c r="M2667">
        <v>40</v>
      </c>
      <c r="N2667">
        <v>62</v>
      </c>
      <c r="O2667">
        <v>9</v>
      </c>
      <c r="P2667">
        <v>201827275</v>
      </c>
      <c r="Q2667">
        <v>11.053292108518971</v>
      </c>
    </row>
    <row r="2668" spans="1:17" x14ac:dyDescent="0.25">
      <c r="A2668" t="str">
        <f t="shared" ca="1" si="41"/>
        <v>NARIÑO;IPIALES;COMERCIO AL POR MAYOR Y AL POR MENOR; REPARACIÓN DE VEHÍCULOS AUTOMOTORES Y MOTOCICLETAS</v>
      </c>
      <c r="B2668" t="str">
        <f ca="1">+IFERROR(_xlfn.XLOOKUP(C2668,DIVIPOLA!G:G,DIVIPOLA!F:F),C2668)</f>
        <v>NARIÑO</v>
      </c>
      <c r="C2668" t="s">
        <v>35</v>
      </c>
      <c r="D2668" t="s">
        <v>249</v>
      </c>
      <c r="E2668" t="s">
        <v>349</v>
      </c>
      <c r="F2668">
        <v>4</v>
      </c>
      <c r="G2668">
        <v>4.5977011494252871</v>
      </c>
      <c r="H2668">
        <v>0</v>
      </c>
      <c r="I2668">
        <v>0</v>
      </c>
      <c r="J2668">
        <v>1</v>
      </c>
      <c r="K2668">
        <v>31</v>
      </c>
      <c r="L2668">
        <v>0</v>
      </c>
      <c r="M2668">
        <v>16</v>
      </c>
      <c r="N2668">
        <v>0</v>
      </c>
      <c r="O2668">
        <v>0</v>
      </c>
      <c r="P2668">
        <v>22848800</v>
      </c>
      <c r="Q2668">
        <v>2.1164154958557639</v>
      </c>
    </row>
    <row r="2669" spans="1:17" x14ac:dyDescent="0.25">
      <c r="A2669" t="str">
        <f t="shared" ca="1" si="41"/>
        <v>NARIÑO;LA UNIÓN;COMERCIO AL POR MAYOR Y AL POR MENOR; REPARACIÓN DE VEHÍCULOS AUTOMOTORES Y MOTOCICLETAS</v>
      </c>
      <c r="B2669" t="str">
        <f ca="1">+IFERROR(_xlfn.XLOOKUP(C2669,DIVIPOLA!G:G,DIVIPOLA!F:F),C2669)</f>
        <v>NARIÑO</v>
      </c>
      <c r="C2669" t="s">
        <v>35</v>
      </c>
      <c r="D2669" t="s">
        <v>79</v>
      </c>
      <c r="E2669" t="s">
        <v>349</v>
      </c>
      <c r="F2669">
        <v>2</v>
      </c>
      <c r="G2669">
        <v>2.298850574712644</v>
      </c>
      <c r="H2669">
        <v>0</v>
      </c>
      <c r="I2669">
        <v>0</v>
      </c>
      <c r="J2669">
        <v>13</v>
      </c>
      <c r="K2669">
        <v>52</v>
      </c>
      <c r="L2669">
        <v>0</v>
      </c>
      <c r="M2669">
        <v>5</v>
      </c>
      <c r="N2669">
        <v>2</v>
      </c>
      <c r="O2669">
        <v>4</v>
      </c>
      <c r="P2669">
        <v>36305750</v>
      </c>
      <c r="Q2669">
        <v>3.3628922257915259</v>
      </c>
    </row>
    <row r="2670" spans="1:17" x14ac:dyDescent="0.25">
      <c r="A2670" t="str">
        <f t="shared" ca="1" si="41"/>
        <v>NARIÑO;PASTO;COMERCIO AL POR MAYOR Y AL POR MENOR; REPARACIÓN DE VEHÍCULOS AUTOMOTORES Y MOTOCICLETAS</v>
      </c>
      <c r="B2670" t="str">
        <f ca="1">+IFERROR(_xlfn.XLOOKUP(C2670,DIVIPOLA!G:G,DIVIPOLA!F:F),C2670)</f>
        <v>NARIÑO</v>
      </c>
      <c r="C2670" t="s">
        <v>35</v>
      </c>
      <c r="D2670" t="s">
        <v>250</v>
      </c>
      <c r="E2670" t="s">
        <v>349</v>
      </c>
      <c r="F2670">
        <v>23</v>
      </c>
      <c r="G2670">
        <v>26.4367816091954</v>
      </c>
      <c r="H2670">
        <v>0</v>
      </c>
      <c r="I2670">
        <v>0</v>
      </c>
      <c r="J2670">
        <v>76</v>
      </c>
      <c r="K2670">
        <v>126</v>
      </c>
      <c r="L2670">
        <v>58</v>
      </c>
      <c r="M2670">
        <v>28</v>
      </c>
      <c r="N2670">
        <v>85</v>
      </c>
      <c r="O2670">
        <v>28</v>
      </c>
      <c r="P2670">
        <v>150595575</v>
      </c>
      <c r="Q2670">
        <v>13.94921433674018</v>
      </c>
    </row>
    <row r="2671" spans="1:17" x14ac:dyDescent="0.25">
      <c r="A2671" t="str">
        <f t="shared" ca="1" si="41"/>
        <v>NARIÑO;SAN ANDRÉS DE TUMACO;COMERCIO AL POR MAYOR Y AL POR MENOR; REPARACIÓN DE VEHÍCULOS AUTOMOTORES Y MOTOCICLETAS</v>
      </c>
      <c r="B2671" t="str">
        <f ca="1">+IFERROR(_xlfn.XLOOKUP(C2671,DIVIPOLA!G:G,DIVIPOLA!F:F),C2671)</f>
        <v>NARIÑO</v>
      </c>
      <c r="C2671" t="s">
        <v>35</v>
      </c>
      <c r="D2671" t="s">
        <v>251</v>
      </c>
      <c r="E2671" t="s">
        <v>349</v>
      </c>
      <c r="F2671">
        <v>1</v>
      </c>
      <c r="G2671">
        <v>1.149425287356322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1</v>
      </c>
      <c r="N2671">
        <v>0</v>
      </c>
      <c r="O2671">
        <v>1</v>
      </c>
      <c r="P2671">
        <v>715000</v>
      </c>
      <c r="Q2671">
        <v>6.6228295557616668E-2</v>
      </c>
    </row>
    <row r="2672" spans="1:17" x14ac:dyDescent="0.25">
      <c r="A2672" t="str">
        <f t="shared" ca="1" si="41"/>
        <v>NORTE_DE_SANTANDER;LOS PATIOS;COMERCIO AL POR MAYOR Y AL POR MENOR; REPARACIÓN DE VEHÍCULOS AUTOMOTORES Y MOTOCICLETAS</v>
      </c>
      <c r="B2672" t="str">
        <f ca="1">+IFERROR(_xlfn.XLOOKUP(C2672,DIVIPOLA!G:G,DIVIPOLA!F:F),C2672)</f>
        <v>NORTE_DE_SANTANDER</v>
      </c>
      <c r="C2672" t="s">
        <v>1186</v>
      </c>
      <c r="D2672" t="s">
        <v>257</v>
      </c>
      <c r="E2672" t="s">
        <v>349</v>
      </c>
      <c r="F2672">
        <v>4</v>
      </c>
      <c r="G2672">
        <v>1.4598540145985399</v>
      </c>
      <c r="H2672">
        <v>0</v>
      </c>
      <c r="I2672">
        <v>0</v>
      </c>
      <c r="J2672">
        <v>168</v>
      </c>
      <c r="K2672">
        <v>25</v>
      </c>
      <c r="L2672">
        <v>186</v>
      </c>
      <c r="M2672">
        <v>21</v>
      </c>
      <c r="N2672">
        <v>330</v>
      </c>
      <c r="O2672">
        <v>20</v>
      </c>
      <c r="P2672">
        <v>211508375</v>
      </c>
      <c r="Q2672">
        <v>4.5897534307401022</v>
      </c>
    </row>
    <row r="2673" spans="1:17" x14ac:dyDescent="0.25">
      <c r="A2673" t="str">
        <f t="shared" ca="1" si="41"/>
        <v>NORTE_DE_SANTANDER;OCAÑA;COMERCIO AL POR MAYOR Y AL POR MENOR; REPARACIÓN DE VEHÍCULOS AUTOMOTORES Y MOTOCICLETAS</v>
      </c>
      <c r="B2673" t="str">
        <f ca="1">+IFERROR(_xlfn.XLOOKUP(C2673,DIVIPOLA!G:G,DIVIPOLA!F:F),C2673)</f>
        <v>NORTE_DE_SANTANDER</v>
      </c>
      <c r="C2673" t="s">
        <v>1186</v>
      </c>
      <c r="D2673" t="s">
        <v>258</v>
      </c>
      <c r="E2673" t="s">
        <v>349</v>
      </c>
      <c r="F2673">
        <v>4</v>
      </c>
      <c r="G2673">
        <v>1.4598540145985399</v>
      </c>
      <c r="H2673">
        <v>0</v>
      </c>
      <c r="I2673">
        <v>0</v>
      </c>
      <c r="J2673">
        <v>6</v>
      </c>
      <c r="K2673">
        <v>27</v>
      </c>
      <c r="L2673">
        <v>5</v>
      </c>
      <c r="M2673">
        <v>1</v>
      </c>
      <c r="N2673">
        <v>2</v>
      </c>
      <c r="O2673">
        <v>5</v>
      </c>
      <c r="P2673">
        <v>20634575</v>
      </c>
      <c r="Q2673">
        <v>0.44777239387383111</v>
      </c>
    </row>
    <row r="2674" spans="1:17" x14ac:dyDescent="0.25">
      <c r="A2674" t="str">
        <f t="shared" ca="1" si="41"/>
        <v>NORTE_DE_SANTANDER;SAN JOSÉ DE CÚCUTA;COMERCIO AL POR MAYOR Y AL POR MENOR; REPARACIÓN DE VEHÍCULOS AUTOMOTORES Y MOTOCICLETAS</v>
      </c>
      <c r="B2674" t="str">
        <f ca="1">+IFERROR(_xlfn.XLOOKUP(C2674,DIVIPOLA!G:G,DIVIPOLA!F:F),C2674)</f>
        <v>NORTE_DE_SANTANDER</v>
      </c>
      <c r="C2674" t="s">
        <v>1186</v>
      </c>
      <c r="D2674" t="s">
        <v>260</v>
      </c>
      <c r="E2674" t="s">
        <v>349</v>
      </c>
      <c r="F2674">
        <v>78</v>
      </c>
      <c r="G2674">
        <v>28.467153284671529</v>
      </c>
      <c r="H2674">
        <v>10</v>
      </c>
      <c r="I2674">
        <v>0</v>
      </c>
      <c r="J2674">
        <v>881</v>
      </c>
      <c r="K2674">
        <v>815</v>
      </c>
      <c r="L2674">
        <v>253</v>
      </c>
      <c r="M2674">
        <v>156</v>
      </c>
      <c r="N2674">
        <v>258</v>
      </c>
      <c r="O2674">
        <v>64</v>
      </c>
      <c r="P2674">
        <v>990671175</v>
      </c>
      <c r="Q2674">
        <v>21.49766610514396</v>
      </c>
    </row>
    <row r="2675" spans="1:17" x14ac:dyDescent="0.25">
      <c r="A2675" t="str">
        <f t="shared" ca="1" si="41"/>
        <v>NORTE_DE_SANTANDER;SARDINATA;COMERCIO AL POR MAYOR Y AL POR MENOR; REPARACIÓN DE VEHÍCULOS AUTOMOTORES Y MOTOCICLETAS</v>
      </c>
      <c r="B2675" t="str">
        <f ca="1">+IFERROR(_xlfn.XLOOKUP(C2675,DIVIPOLA!G:G,DIVIPOLA!F:F),C2675)</f>
        <v>NORTE_DE_SANTANDER</v>
      </c>
      <c r="C2675" t="s">
        <v>1186</v>
      </c>
      <c r="D2675" t="s">
        <v>261</v>
      </c>
      <c r="E2675" t="s">
        <v>349</v>
      </c>
      <c r="F2675">
        <v>1</v>
      </c>
      <c r="G2675">
        <v>0.36496350364963498</v>
      </c>
      <c r="H2675">
        <v>0</v>
      </c>
      <c r="I2675">
        <v>0</v>
      </c>
      <c r="J2675">
        <v>1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390000</v>
      </c>
      <c r="Q2675">
        <v>8.4630400001354088E-3</v>
      </c>
    </row>
    <row r="2676" spans="1:17" x14ac:dyDescent="0.25">
      <c r="A2676" t="str">
        <f t="shared" ca="1" si="41"/>
        <v>NORTE_DE_SANTANDER;TIBÚ;COMERCIO AL POR MAYOR Y AL POR MENOR; REPARACIÓN DE VEHÍCULOS AUTOMOTORES Y MOTOCICLETAS</v>
      </c>
      <c r="B2676" t="str">
        <f ca="1">+IFERROR(_xlfn.XLOOKUP(C2676,DIVIPOLA!G:G,DIVIPOLA!F:F),C2676)</f>
        <v>NORTE_DE_SANTANDER</v>
      </c>
      <c r="C2676" t="s">
        <v>1186</v>
      </c>
      <c r="D2676" t="s">
        <v>262</v>
      </c>
      <c r="E2676" t="s">
        <v>349</v>
      </c>
      <c r="F2676">
        <v>1</v>
      </c>
      <c r="G2676">
        <v>0.36496350364963498</v>
      </c>
      <c r="H2676">
        <v>0</v>
      </c>
      <c r="I2676">
        <v>0</v>
      </c>
      <c r="J2676">
        <v>1</v>
      </c>
      <c r="K2676">
        <v>14</v>
      </c>
      <c r="L2676">
        <v>1</v>
      </c>
      <c r="M2676">
        <v>0</v>
      </c>
      <c r="N2676">
        <v>0</v>
      </c>
      <c r="O2676">
        <v>0</v>
      </c>
      <c r="P2676">
        <v>7930000</v>
      </c>
      <c r="Q2676">
        <v>0.1720818133360866</v>
      </c>
    </row>
    <row r="2677" spans="1:17" x14ac:dyDescent="0.25">
      <c r="A2677" t="str">
        <f t="shared" ca="1" si="41"/>
        <v>NORTE_DE_SANTANDER;VILLA DEL ROSARIO;COMERCIO AL POR MAYOR Y AL POR MENOR; REPARACIÓN DE VEHÍCULOS AUTOMOTORES Y MOTOCICLETAS</v>
      </c>
      <c r="B2677" t="str">
        <f ca="1">+IFERROR(_xlfn.XLOOKUP(C2677,DIVIPOLA!G:G,DIVIPOLA!F:F),C2677)</f>
        <v>NORTE_DE_SANTANDER</v>
      </c>
      <c r="C2677" t="s">
        <v>1186</v>
      </c>
      <c r="D2677" t="s">
        <v>263</v>
      </c>
      <c r="E2677" t="s">
        <v>349</v>
      </c>
      <c r="F2677">
        <v>2</v>
      </c>
      <c r="G2677">
        <v>0.72992700729927007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4</v>
      </c>
      <c r="N2677">
        <v>0</v>
      </c>
      <c r="O2677">
        <v>0</v>
      </c>
      <c r="P2677">
        <v>1560000</v>
      </c>
      <c r="Q2677">
        <v>3.3852160000541642E-2</v>
      </c>
    </row>
    <row r="2678" spans="1:17" x14ac:dyDescent="0.25">
      <c r="A2678" t="str">
        <f t="shared" ca="1" si="41"/>
        <v>PUTUMAYO;MOCOA;COMERCIO AL POR MAYOR Y AL POR MENOR; REPARACIÓN DE VEHÍCULOS AUTOMOTORES Y MOTOCICLETAS</v>
      </c>
      <c r="B2678" t="str">
        <f ca="1">+IFERROR(_xlfn.XLOOKUP(C2678,DIVIPOLA!G:G,DIVIPOLA!F:F),C2678)</f>
        <v>PUTUMAYO</v>
      </c>
      <c r="C2678" t="s">
        <v>36</v>
      </c>
      <c r="D2678" t="s">
        <v>264</v>
      </c>
      <c r="E2678" t="s">
        <v>349</v>
      </c>
      <c r="F2678">
        <v>2</v>
      </c>
      <c r="G2678">
        <v>14.285714285714279</v>
      </c>
      <c r="H2678">
        <v>0</v>
      </c>
      <c r="I2678">
        <v>0</v>
      </c>
      <c r="J2678">
        <v>105</v>
      </c>
      <c r="K2678">
        <v>25</v>
      </c>
      <c r="L2678">
        <v>43</v>
      </c>
      <c r="M2678">
        <v>19</v>
      </c>
      <c r="N2678">
        <v>14</v>
      </c>
      <c r="O2678">
        <v>0</v>
      </c>
      <c r="P2678">
        <v>75270000</v>
      </c>
      <c r="Q2678">
        <v>58.605463264040893</v>
      </c>
    </row>
    <row r="2679" spans="1:17" x14ac:dyDescent="0.25">
      <c r="A2679" t="str">
        <f t="shared" ca="1" si="41"/>
        <v>PUTUMAYO;PUERTO ASÍS;COMERCIO AL POR MAYOR Y AL POR MENOR; REPARACIÓN DE VEHÍCULOS AUTOMOTORES Y MOTOCICLETAS</v>
      </c>
      <c r="B2679" t="str">
        <f ca="1">+IFERROR(_xlfn.XLOOKUP(C2679,DIVIPOLA!G:G,DIVIPOLA!F:F),C2679)</f>
        <v>PUTUMAYO</v>
      </c>
      <c r="C2679" t="s">
        <v>36</v>
      </c>
      <c r="D2679" t="s">
        <v>266</v>
      </c>
      <c r="E2679" t="s">
        <v>349</v>
      </c>
      <c r="F2679">
        <v>1</v>
      </c>
      <c r="G2679">
        <v>7.1428571428571423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1</v>
      </c>
      <c r="O2679">
        <v>0</v>
      </c>
      <c r="P2679">
        <v>195000</v>
      </c>
      <c r="Q2679">
        <v>0.1518276250363754</v>
      </c>
    </row>
    <row r="2680" spans="1:17" x14ac:dyDescent="0.25">
      <c r="A2680" t="str">
        <f t="shared" ca="1" si="41"/>
        <v>PUTUMAYO;VALLE DEL GUAMUEZ;COMERCIO AL POR MAYOR Y AL POR MENOR; REPARACIÓN DE VEHÍCULOS AUTOMOTORES Y MOTOCICLETAS</v>
      </c>
      <c r="B2680" t="str">
        <f ca="1">+IFERROR(_xlfn.XLOOKUP(C2680,DIVIPOLA!G:G,DIVIPOLA!F:F),C2680)</f>
        <v>PUTUMAYO</v>
      </c>
      <c r="C2680" t="s">
        <v>36</v>
      </c>
      <c r="D2680" t="s">
        <v>268</v>
      </c>
      <c r="E2680" t="s">
        <v>349</v>
      </c>
      <c r="F2680">
        <v>1</v>
      </c>
      <c r="G2680">
        <v>7.1428571428571423</v>
      </c>
      <c r="H2680">
        <v>0</v>
      </c>
      <c r="I2680">
        <v>0</v>
      </c>
      <c r="J2680">
        <v>0</v>
      </c>
      <c r="K2680">
        <v>2</v>
      </c>
      <c r="L2680">
        <v>0</v>
      </c>
      <c r="M2680">
        <v>0</v>
      </c>
      <c r="N2680">
        <v>0</v>
      </c>
      <c r="O2680">
        <v>0</v>
      </c>
      <c r="P2680">
        <v>1040000</v>
      </c>
      <c r="Q2680">
        <v>0.8097473335273353</v>
      </c>
    </row>
    <row r="2681" spans="1:17" x14ac:dyDescent="0.25">
      <c r="A2681" t="str">
        <f t="shared" ca="1" si="41"/>
        <v>QUINDÍO;ARMENIA;COMERCIO AL POR MAYOR Y AL POR MENOR; REPARACIÓN DE VEHÍCULOS AUTOMOTORES Y MOTOCICLETAS</v>
      </c>
      <c r="B2681" t="str">
        <f ca="1">+IFERROR(_xlfn.XLOOKUP(C2681,DIVIPOLA!G:G,DIVIPOLA!F:F),C2681)</f>
        <v>QUINDÍO</v>
      </c>
      <c r="C2681" t="s">
        <v>37</v>
      </c>
      <c r="D2681" t="s">
        <v>51</v>
      </c>
      <c r="E2681" t="s">
        <v>349</v>
      </c>
      <c r="F2681">
        <v>18</v>
      </c>
      <c r="G2681">
        <v>18.55670103092784</v>
      </c>
      <c r="H2681">
        <v>0</v>
      </c>
      <c r="I2681">
        <v>0</v>
      </c>
      <c r="J2681">
        <v>42</v>
      </c>
      <c r="K2681">
        <v>30</v>
      </c>
      <c r="L2681">
        <v>41</v>
      </c>
      <c r="M2681">
        <v>16</v>
      </c>
      <c r="N2681">
        <v>57</v>
      </c>
      <c r="O2681">
        <v>25</v>
      </c>
      <c r="P2681">
        <v>69515550</v>
      </c>
      <c r="Q2681">
        <v>1.140138278825839</v>
      </c>
    </row>
    <row r="2682" spans="1:17" x14ac:dyDescent="0.25">
      <c r="A2682" t="str">
        <f t="shared" ca="1" si="41"/>
        <v>QUINDÍO;CALARCÁ;COMERCIO AL POR MAYOR Y AL POR MENOR; REPARACIÓN DE VEHÍCULOS AUTOMOTORES Y MOTOCICLETAS</v>
      </c>
      <c r="B2682" t="str">
        <f ca="1">+IFERROR(_xlfn.XLOOKUP(C2682,DIVIPOLA!G:G,DIVIPOLA!F:F),C2682)</f>
        <v>QUINDÍO</v>
      </c>
      <c r="C2682" t="s">
        <v>37</v>
      </c>
      <c r="D2682" t="s">
        <v>269</v>
      </c>
      <c r="E2682" t="s">
        <v>349</v>
      </c>
      <c r="F2682">
        <v>2</v>
      </c>
      <c r="G2682">
        <v>2.061855670103093</v>
      </c>
      <c r="H2682">
        <v>0</v>
      </c>
      <c r="I2682">
        <v>0</v>
      </c>
      <c r="J2682">
        <v>0</v>
      </c>
      <c r="K2682">
        <v>0</v>
      </c>
      <c r="L2682">
        <v>3</v>
      </c>
      <c r="M2682">
        <v>0</v>
      </c>
      <c r="N2682">
        <v>4</v>
      </c>
      <c r="O2682">
        <v>5</v>
      </c>
      <c r="P2682">
        <v>3185000</v>
      </c>
      <c r="Q2682">
        <v>5.2237814676864343E-2</v>
      </c>
    </row>
    <row r="2683" spans="1:17" x14ac:dyDescent="0.25">
      <c r="A2683" t="str">
        <f t="shared" ca="1" si="41"/>
        <v>QUINDÍO;LA TEBAIDA;COMERCIO AL POR MAYOR Y AL POR MENOR; REPARACIÓN DE VEHÍCULOS AUTOMOTORES Y MOTOCICLETAS</v>
      </c>
      <c r="B2683" t="str">
        <f ca="1">+IFERROR(_xlfn.XLOOKUP(C2683,DIVIPOLA!G:G,DIVIPOLA!F:F),C2683)</f>
        <v>QUINDÍO</v>
      </c>
      <c r="C2683" t="s">
        <v>37</v>
      </c>
      <c r="D2683" t="s">
        <v>271</v>
      </c>
      <c r="E2683" t="s">
        <v>349</v>
      </c>
      <c r="F2683">
        <v>2</v>
      </c>
      <c r="G2683">
        <v>2.061855670103093</v>
      </c>
      <c r="H2683">
        <v>0</v>
      </c>
      <c r="I2683">
        <v>0</v>
      </c>
      <c r="J2683">
        <v>31</v>
      </c>
      <c r="K2683">
        <v>5</v>
      </c>
      <c r="L2683">
        <v>12</v>
      </c>
      <c r="M2683">
        <v>4</v>
      </c>
      <c r="N2683">
        <v>13</v>
      </c>
      <c r="O2683">
        <v>0</v>
      </c>
      <c r="P2683">
        <v>22436050</v>
      </c>
      <c r="Q2683">
        <v>0.36797809167374013</v>
      </c>
    </row>
    <row r="2684" spans="1:17" x14ac:dyDescent="0.25">
      <c r="A2684" t="str">
        <f t="shared" ca="1" si="41"/>
        <v>QUINDÍO;MONTENEGRO;COMERCIO AL POR MAYOR Y AL POR MENOR; REPARACIÓN DE VEHÍCULOS AUTOMOTORES Y MOTOCICLETAS</v>
      </c>
      <c r="B2684" t="str">
        <f ca="1">+IFERROR(_xlfn.XLOOKUP(C2684,DIVIPOLA!G:G,DIVIPOLA!F:F),C2684)</f>
        <v>QUINDÍO</v>
      </c>
      <c r="C2684" t="s">
        <v>37</v>
      </c>
      <c r="D2684" t="s">
        <v>272</v>
      </c>
      <c r="E2684" t="s">
        <v>349</v>
      </c>
      <c r="F2684">
        <v>1</v>
      </c>
      <c r="G2684">
        <v>1.0309278350515461</v>
      </c>
      <c r="H2684">
        <v>0</v>
      </c>
      <c r="I2684">
        <v>0</v>
      </c>
      <c r="J2684">
        <v>0</v>
      </c>
      <c r="K2684">
        <v>0</v>
      </c>
      <c r="L2684">
        <v>2</v>
      </c>
      <c r="M2684">
        <v>0</v>
      </c>
      <c r="N2684">
        <v>0</v>
      </c>
      <c r="O2684">
        <v>2</v>
      </c>
      <c r="P2684">
        <v>1281150</v>
      </c>
      <c r="Q2684">
        <v>2.101239443430605E-2</v>
      </c>
    </row>
    <row r="2685" spans="1:17" x14ac:dyDescent="0.25">
      <c r="A2685" t="str">
        <f t="shared" ca="1" si="41"/>
        <v>RISARALDA;DOSQUEBRADAS;COMERCIO AL POR MAYOR Y AL POR MENOR; REPARACIÓN DE VEHÍCULOS AUTOMOTORES Y MOTOCICLETAS</v>
      </c>
      <c r="B2685" t="str">
        <f ca="1">+IFERROR(_xlfn.XLOOKUP(C2685,DIVIPOLA!G:G,DIVIPOLA!F:F),C2685)</f>
        <v>RISARALDA</v>
      </c>
      <c r="C2685" t="s">
        <v>38</v>
      </c>
      <c r="D2685" t="s">
        <v>275</v>
      </c>
      <c r="E2685" t="s">
        <v>349</v>
      </c>
      <c r="F2685">
        <v>5</v>
      </c>
      <c r="G2685">
        <v>2.4271844660194168</v>
      </c>
      <c r="H2685">
        <v>0</v>
      </c>
      <c r="I2685">
        <v>0</v>
      </c>
      <c r="J2685">
        <v>235</v>
      </c>
      <c r="K2685">
        <v>87</v>
      </c>
      <c r="L2685">
        <v>60</v>
      </c>
      <c r="M2685">
        <v>22</v>
      </c>
      <c r="N2685">
        <v>66</v>
      </c>
      <c r="O2685">
        <v>33</v>
      </c>
      <c r="P2685">
        <v>188666400</v>
      </c>
      <c r="Q2685">
        <v>1.59105645773855</v>
      </c>
    </row>
    <row r="2686" spans="1:17" x14ac:dyDescent="0.25">
      <c r="A2686" t="str">
        <f t="shared" ca="1" si="41"/>
        <v>RISARALDA;LA VIRGINIA;COMERCIO AL POR MAYOR Y AL POR MENOR; REPARACIÓN DE VEHÍCULOS AUTOMOTORES Y MOTOCICLETAS</v>
      </c>
      <c r="B2686" t="str">
        <f ca="1">+IFERROR(_xlfn.XLOOKUP(C2686,DIVIPOLA!G:G,DIVIPOLA!F:F),C2686)</f>
        <v>RISARALDA</v>
      </c>
      <c r="C2686" t="s">
        <v>38</v>
      </c>
      <c r="D2686" t="s">
        <v>276</v>
      </c>
      <c r="E2686" t="s">
        <v>349</v>
      </c>
      <c r="F2686">
        <v>1</v>
      </c>
      <c r="G2686">
        <v>0.48543689320388339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8</v>
      </c>
      <c r="O2686">
        <v>1</v>
      </c>
      <c r="P2686">
        <v>1989975</v>
      </c>
      <c r="Q2686">
        <v>1.678180415001437E-2</v>
      </c>
    </row>
    <row r="2687" spans="1:17" x14ac:dyDescent="0.25">
      <c r="A2687" t="str">
        <f t="shared" ca="1" si="41"/>
        <v>RISARALDA;PEREIRA;COMERCIO AL POR MAYOR Y AL POR MENOR; REPARACIÓN DE VEHÍCULOS AUTOMOTORES Y MOTOCICLETAS</v>
      </c>
      <c r="B2687" t="str">
        <f ca="1">+IFERROR(_xlfn.XLOOKUP(C2687,DIVIPOLA!G:G,DIVIPOLA!F:F),C2687)</f>
        <v>RISARALDA</v>
      </c>
      <c r="C2687" t="s">
        <v>38</v>
      </c>
      <c r="D2687" t="s">
        <v>277</v>
      </c>
      <c r="E2687" t="s">
        <v>349</v>
      </c>
      <c r="F2687">
        <v>33</v>
      </c>
      <c r="G2687">
        <v>16.019417475728162</v>
      </c>
      <c r="H2687">
        <v>3</v>
      </c>
      <c r="I2687">
        <v>0</v>
      </c>
      <c r="J2687">
        <v>193</v>
      </c>
      <c r="K2687">
        <v>132</v>
      </c>
      <c r="L2687">
        <v>110</v>
      </c>
      <c r="M2687">
        <v>52</v>
      </c>
      <c r="N2687">
        <v>85</v>
      </c>
      <c r="O2687">
        <v>20</v>
      </c>
      <c r="P2687">
        <v>222546675</v>
      </c>
      <c r="Q2687">
        <v>1.8767746901779661</v>
      </c>
    </row>
    <row r="2688" spans="1:17" x14ac:dyDescent="0.25">
      <c r="A2688" t="str">
        <f t="shared" ca="1" si="41"/>
        <v>RISARALDA;SANTA ROSA DE CABAL;COMERCIO AL POR MAYOR Y AL POR MENOR; REPARACIÓN DE VEHÍCULOS AUTOMOTORES Y MOTOCICLETAS</v>
      </c>
      <c r="B2688" t="str">
        <f ca="1">+IFERROR(_xlfn.XLOOKUP(C2688,DIVIPOLA!G:G,DIVIPOLA!F:F),C2688)</f>
        <v>RISARALDA</v>
      </c>
      <c r="C2688" t="s">
        <v>38</v>
      </c>
      <c r="D2688" t="s">
        <v>278</v>
      </c>
      <c r="E2688" t="s">
        <v>349</v>
      </c>
      <c r="F2688">
        <v>1</v>
      </c>
      <c r="G2688">
        <v>0.48543689320388339</v>
      </c>
      <c r="H2688">
        <v>0</v>
      </c>
      <c r="I2688">
        <v>0</v>
      </c>
      <c r="J2688">
        <v>1</v>
      </c>
      <c r="K2688">
        <v>5</v>
      </c>
      <c r="L2688">
        <v>0</v>
      </c>
      <c r="M2688">
        <v>0</v>
      </c>
      <c r="N2688">
        <v>0</v>
      </c>
      <c r="O2688">
        <v>0</v>
      </c>
      <c r="P2688">
        <v>2990000</v>
      </c>
      <c r="Q2688">
        <v>2.52151883358047E-2</v>
      </c>
    </row>
    <row r="2689" spans="1:17" x14ac:dyDescent="0.25">
      <c r="A2689" t="str">
        <f t="shared" ca="1" si="41"/>
        <v>SANTANDER;BARBOSA;COMERCIO AL POR MAYOR Y AL POR MENOR; REPARACIÓN DE VEHÍCULOS AUTOMOTORES Y MOTOCICLETAS</v>
      </c>
      <c r="B2689" t="str">
        <f ca="1">+IFERROR(_xlfn.XLOOKUP(C2689,DIVIPOLA!G:G,DIVIPOLA!F:F),C2689)</f>
        <v>SANTANDER</v>
      </c>
      <c r="C2689" t="s">
        <v>39</v>
      </c>
      <c r="D2689" t="s">
        <v>279</v>
      </c>
      <c r="E2689" t="s">
        <v>349</v>
      </c>
      <c r="F2689">
        <v>1</v>
      </c>
      <c r="G2689">
        <v>0.24570024570024571</v>
      </c>
      <c r="H2689">
        <v>0</v>
      </c>
      <c r="I2689">
        <v>0</v>
      </c>
      <c r="J2689">
        <v>16</v>
      </c>
      <c r="K2689">
        <v>13</v>
      </c>
      <c r="L2689">
        <v>0</v>
      </c>
      <c r="M2689">
        <v>9</v>
      </c>
      <c r="N2689">
        <v>0</v>
      </c>
      <c r="O2689">
        <v>0</v>
      </c>
      <c r="P2689">
        <v>16757000</v>
      </c>
      <c r="Q2689">
        <v>8.3723670318400015E-2</v>
      </c>
    </row>
    <row r="2690" spans="1:17" x14ac:dyDescent="0.25">
      <c r="A2690" t="str">
        <f t="shared" ca="1" si="41"/>
        <v>SANTANDER;BARRANCABERMEJA;COMERCIO AL POR MAYOR Y AL POR MENOR; REPARACIÓN DE VEHÍCULOS AUTOMOTORES Y MOTOCICLETAS</v>
      </c>
      <c r="B2690" t="str">
        <f ca="1">+IFERROR(_xlfn.XLOOKUP(C2690,DIVIPOLA!G:G,DIVIPOLA!F:F),C2690)</f>
        <v>SANTANDER</v>
      </c>
      <c r="C2690" t="s">
        <v>39</v>
      </c>
      <c r="D2690" t="s">
        <v>281</v>
      </c>
      <c r="E2690" t="s">
        <v>349</v>
      </c>
      <c r="F2690">
        <v>3</v>
      </c>
      <c r="G2690">
        <v>0.73710073710073709</v>
      </c>
      <c r="H2690">
        <v>0</v>
      </c>
      <c r="I2690">
        <v>0</v>
      </c>
      <c r="J2690">
        <v>18</v>
      </c>
      <c r="K2690">
        <v>20</v>
      </c>
      <c r="L2690">
        <v>13</v>
      </c>
      <c r="M2690">
        <v>8</v>
      </c>
      <c r="N2690">
        <v>0</v>
      </c>
      <c r="O2690">
        <v>2</v>
      </c>
      <c r="P2690">
        <v>25113400</v>
      </c>
      <c r="Q2690">
        <v>0.1254750863623624</v>
      </c>
    </row>
    <row r="2691" spans="1:17" x14ac:dyDescent="0.25">
      <c r="A2691" t="str">
        <f t="shared" ref="A2691:A2754" ca="1" si="42">B2691&amp;";"&amp;D2691&amp;";"&amp;E2691</f>
        <v>SANTANDER;BETULIA;COMERCIO AL POR MAYOR Y AL POR MENOR; REPARACIÓN DE VEHÍCULOS AUTOMOTORES Y MOTOCICLETAS</v>
      </c>
      <c r="B2691" t="str">
        <f ca="1">+IFERROR(_xlfn.XLOOKUP(C2691,DIVIPOLA!G:G,DIVIPOLA!F:F),C2691)</f>
        <v>SANTANDER</v>
      </c>
      <c r="C2691" t="s">
        <v>39</v>
      </c>
      <c r="D2691" t="s">
        <v>282</v>
      </c>
      <c r="E2691" t="s">
        <v>349</v>
      </c>
      <c r="F2691">
        <v>1</v>
      </c>
      <c r="G2691">
        <v>0.24570024570024571</v>
      </c>
      <c r="H2691">
        <v>0</v>
      </c>
      <c r="I2691">
        <v>0</v>
      </c>
      <c r="J2691">
        <v>1</v>
      </c>
      <c r="K2691">
        <v>1</v>
      </c>
      <c r="L2691">
        <v>2</v>
      </c>
      <c r="M2691">
        <v>0</v>
      </c>
      <c r="N2691">
        <v>3</v>
      </c>
      <c r="O2691">
        <v>5</v>
      </c>
      <c r="P2691">
        <v>3640000</v>
      </c>
      <c r="Q2691">
        <v>1.8186677803841741E-2</v>
      </c>
    </row>
    <row r="2692" spans="1:17" x14ac:dyDescent="0.25">
      <c r="A2692" t="str">
        <f t="shared" ca="1" si="42"/>
        <v>SANTANDER;BUCARAMANGA;COMERCIO AL POR MAYOR Y AL POR MENOR; REPARACIÓN DE VEHÍCULOS AUTOMOTORES Y MOTOCICLETAS</v>
      </c>
      <c r="B2692" t="str">
        <f ca="1">+IFERROR(_xlfn.XLOOKUP(C2692,DIVIPOLA!G:G,DIVIPOLA!F:F),C2692)</f>
        <v>SANTANDER</v>
      </c>
      <c r="C2692" t="s">
        <v>39</v>
      </c>
      <c r="D2692" t="s">
        <v>283</v>
      </c>
      <c r="E2692" t="s">
        <v>349</v>
      </c>
      <c r="F2692">
        <v>67</v>
      </c>
      <c r="G2692">
        <v>16.461916461916459</v>
      </c>
      <c r="H2692">
        <v>0</v>
      </c>
      <c r="I2692">
        <v>0</v>
      </c>
      <c r="J2692">
        <v>1126</v>
      </c>
      <c r="K2692">
        <v>373</v>
      </c>
      <c r="L2692">
        <v>393</v>
      </c>
      <c r="M2692">
        <v>118</v>
      </c>
      <c r="N2692">
        <v>326</v>
      </c>
      <c r="O2692">
        <v>106</v>
      </c>
      <c r="P2692">
        <v>906187425</v>
      </c>
      <c r="Q2692">
        <v>4.5276205297714291</v>
      </c>
    </row>
    <row r="2693" spans="1:17" x14ac:dyDescent="0.25">
      <c r="A2693" t="str">
        <f t="shared" ca="1" si="42"/>
        <v>SANTANDER;FLORIDABLANCA;COMERCIO AL POR MAYOR Y AL POR MENOR; REPARACIÓN DE VEHÍCULOS AUTOMOTORES Y MOTOCICLETAS</v>
      </c>
      <c r="B2693" t="str">
        <f ca="1">+IFERROR(_xlfn.XLOOKUP(C2693,DIVIPOLA!G:G,DIVIPOLA!F:F),C2693)</f>
        <v>SANTANDER</v>
      </c>
      <c r="C2693" t="s">
        <v>39</v>
      </c>
      <c r="D2693" t="s">
        <v>284</v>
      </c>
      <c r="E2693" t="s">
        <v>349</v>
      </c>
      <c r="F2693">
        <v>8</v>
      </c>
      <c r="G2693">
        <v>1.9656019656019661</v>
      </c>
      <c r="H2693">
        <v>0</v>
      </c>
      <c r="I2693">
        <v>0</v>
      </c>
      <c r="J2693">
        <v>330</v>
      </c>
      <c r="K2693">
        <v>348</v>
      </c>
      <c r="L2693">
        <v>15</v>
      </c>
      <c r="M2693">
        <v>7</v>
      </c>
      <c r="N2693">
        <v>11</v>
      </c>
      <c r="O2693">
        <v>5</v>
      </c>
      <c r="P2693">
        <v>321295000</v>
      </c>
      <c r="Q2693">
        <v>1.6052990782926739</v>
      </c>
    </row>
    <row r="2694" spans="1:17" x14ac:dyDescent="0.25">
      <c r="A2694" t="str">
        <f t="shared" ca="1" si="42"/>
        <v>SANTANDER;GIRÓN;COMERCIO AL POR MAYOR Y AL POR MENOR; REPARACIÓN DE VEHÍCULOS AUTOMOTORES Y MOTOCICLETAS</v>
      </c>
      <c r="B2694" t="str">
        <f ca="1">+IFERROR(_xlfn.XLOOKUP(C2694,DIVIPOLA!G:G,DIVIPOLA!F:F),C2694)</f>
        <v>SANTANDER</v>
      </c>
      <c r="C2694" t="s">
        <v>39</v>
      </c>
      <c r="D2694" t="s">
        <v>285</v>
      </c>
      <c r="E2694" t="s">
        <v>349</v>
      </c>
      <c r="F2694">
        <v>9</v>
      </c>
      <c r="G2694">
        <v>2.2113022113022112</v>
      </c>
      <c r="H2694">
        <v>0</v>
      </c>
      <c r="I2694">
        <v>0</v>
      </c>
      <c r="J2694">
        <v>338</v>
      </c>
      <c r="K2694">
        <v>151</v>
      </c>
      <c r="L2694">
        <v>67</v>
      </c>
      <c r="M2694">
        <v>15</v>
      </c>
      <c r="N2694">
        <v>37</v>
      </c>
      <c r="O2694">
        <v>3</v>
      </c>
      <c r="P2694">
        <v>243738950</v>
      </c>
      <c r="Q2694">
        <v>1.2178026790924981</v>
      </c>
    </row>
    <row r="2695" spans="1:17" x14ac:dyDescent="0.25">
      <c r="A2695" t="str">
        <f t="shared" ca="1" si="42"/>
        <v>SANTANDER;LEBRIJA;COMERCIO AL POR MAYOR Y AL POR MENOR; REPARACIÓN DE VEHÍCULOS AUTOMOTORES Y MOTOCICLETAS</v>
      </c>
      <c r="B2695" t="str">
        <f ca="1">+IFERROR(_xlfn.XLOOKUP(C2695,DIVIPOLA!G:G,DIVIPOLA!F:F),C2695)</f>
        <v>SANTANDER</v>
      </c>
      <c r="C2695" t="s">
        <v>39</v>
      </c>
      <c r="D2695" t="s">
        <v>286</v>
      </c>
      <c r="E2695" t="s">
        <v>349</v>
      </c>
      <c r="F2695">
        <v>2</v>
      </c>
      <c r="G2695">
        <v>0.49140049140049141</v>
      </c>
      <c r="H2695">
        <v>0</v>
      </c>
      <c r="I2695">
        <v>0</v>
      </c>
      <c r="J2695">
        <v>14</v>
      </c>
      <c r="K2695">
        <v>8</v>
      </c>
      <c r="L2695">
        <v>2</v>
      </c>
      <c r="M2695">
        <v>4</v>
      </c>
      <c r="N2695">
        <v>3</v>
      </c>
      <c r="O2695">
        <v>0</v>
      </c>
      <c r="P2695">
        <v>13452075</v>
      </c>
      <c r="Q2695">
        <v>6.7211141158822638E-2</v>
      </c>
    </row>
    <row r="2696" spans="1:17" x14ac:dyDescent="0.25">
      <c r="A2696" t="str">
        <f t="shared" ca="1" si="42"/>
        <v>SANTANDER;PIEDECUESTA;COMERCIO AL POR MAYOR Y AL POR MENOR; REPARACIÓN DE VEHÍCULOS AUTOMOTORES Y MOTOCICLETAS</v>
      </c>
      <c r="B2696" t="str">
        <f ca="1">+IFERROR(_xlfn.XLOOKUP(C2696,DIVIPOLA!G:G,DIVIPOLA!F:F),C2696)</f>
        <v>SANTANDER</v>
      </c>
      <c r="C2696" t="s">
        <v>39</v>
      </c>
      <c r="D2696" t="s">
        <v>289</v>
      </c>
      <c r="E2696" t="s">
        <v>349</v>
      </c>
      <c r="F2696">
        <v>3</v>
      </c>
      <c r="G2696">
        <v>0.73710073710073709</v>
      </c>
      <c r="H2696">
        <v>0</v>
      </c>
      <c r="I2696">
        <v>0</v>
      </c>
      <c r="J2696">
        <v>42</v>
      </c>
      <c r="K2696">
        <v>61</v>
      </c>
      <c r="L2696">
        <v>17</v>
      </c>
      <c r="M2696">
        <v>5</v>
      </c>
      <c r="N2696">
        <v>4</v>
      </c>
      <c r="O2696">
        <v>0</v>
      </c>
      <c r="P2696">
        <v>55250000</v>
      </c>
      <c r="Q2696">
        <v>0.27604778809402641</v>
      </c>
    </row>
    <row r="2697" spans="1:17" x14ac:dyDescent="0.25">
      <c r="A2697" t="str">
        <f t="shared" ca="1" si="42"/>
        <v>SANTANDER;RIONEGRO;COMERCIO AL POR MAYOR Y AL POR MENOR; REPARACIÓN DE VEHÍCULOS AUTOMOTORES Y MOTOCICLETAS</v>
      </c>
      <c r="B2697" t="str">
        <f ca="1">+IFERROR(_xlfn.XLOOKUP(C2697,DIVIPOLA!G:G,DIVIPOLA!F:F),C2697)</f>
        <v>SANTANDER</v>
      </c>
      <c r="C2697" t="s">
        <v>39</v>
      </c>
      <c r="D2697" t="s">
        <v>87</v>
      </c>
      <c r="E2697" t="s">
        <v>349</v>
      </c>
      <c r="F2697">
        <v>1</v>
      </c>
      <c r="G2697">
        <v>0.24570024570024571</v>
      </c>
      <c r="H2697">
        <v>0</v>
      </c>
      <c r="I2697">
        <v>0</v>
      </c>
      <c r="J2697">
        <v>6</v>
      </c>
      <c r="K2697">
        <v>3</v>
      </c>
      <c r="L2697">
        <v>5</v>
      </c>
      <c r="M2697">
        <v>0</v>
      </c>
      <c r="N2697">
        <v>0</v>
      </c>
      <c r="O2697">
        <v>0</v>
      </c>
      <c r="P2697">
        <v>5286450</v>
      </c>
      <c r="Q2697">
        <v>2.641290188904373E-2</v>
      </c>
    </row>
    <row r="2698" spans="1:17" x14ac:dyDescent="0.25">
      <c r="A2698" t="str">
        <f t="shared" ca="1" si="42"/>
        <v>SANTANDER;SAN GIL;COMERCIO AL POR MAYOR Y AL POR MENOR; REPARACIÓN DE VEHÍCULOS AUTOMOTORES Y MOTOCICLETAS</v>
      </c>
      <c r="B2698" t="str">
        <f ca="1">+IFERROR(_xlfn.XLOOKUP(C2698,DIVIPOLA!G:G,DIVIPOLA!F:F),C2698)</f>
        <v>SANTANDER</v>
      </c>
      <c r="C2698" t="s">
        <v>39</v>
      </c>
      <c r="D2698" t="s">
        <v>292</v>
      </c>
      <c r="E2698" t="s">
        <v>349</v>
      </c>
      <c r="F2698">
        <v>6</v>
      </c>
      <c r="G2698">
        <v>1.474201474201474</v>
      </c>
      <c r="H2698">
        <v>0</v>
      </c>
      <c r="I2698">
        <v>0</v>
      </c>
      <c r="J2698">
        <v>135</v>
      </c>
      <c r="K2698">
        <v>94</v>
      </c>
      <c r="L2698">
        <v>73</v>
      </c>
      <c r="M2698">
        <v>28</v>
      </c>
      <c r="N2698">
        <v>43</v>
      </c>
      <c r="O2698">
        <v>32</v>
      </c>
      <c r="P2698">
        <v>153493925</v>
      </c>
      <c r="Q2698">
        <v>0.76690784583023319</v>
      </c>
    </row>
    <row r="2699" spans="1:17" x14ac:dyDescent="0.25">
      <c r="A2699" t="str">
        <f t="shared" ca="1" si="42"/>
        <v>SANTANDER;SAN VICENTE DE CHUCURÍ;COMERCIO AL POR MAYOR Y AL POR MENOR; REPARACIÓN DE VEHÍCULOS AUTOMOTORES Y MOTOCICLETAS</v>
      </c>
      <c r="B2699" t="str">
        <f ca="1">+IFERROR(_xlfn.XLOOKUP(C2699,DIVIPOLA!G:G,DIVIPOLA!F:F),C2699)</f>
        <v>SANTANDER</v>
      </c>
      <c r="C2699" t="s">
        <v>39</v>
      </c>
      <c r="D2699" t="s">
        <v>293</v>
      </c>
      <c r="E2699" t="s">
        <v>349</v>
      </c>
      <c r="F2699">
        <v>1</v>
      </c>
      <c r="G2699">
        <v>0.24570024570024571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1</v>
      </c>
      <c r="O2699">
        <v>0</v>
      </c>
      <c r="P2699">
        <v>195000</v>
      </c>
      <c r="Q2699">
        <v>9.7428631092009326E-4</v>
      </c>
    </row>
    <row r="2700" spans="1:17" x14ac:dyDescent="0.25">
      <c r="A2700" t="str">
        <f t="shared" ca="1" si="42"/>
        <v>SANTANDER;SOCORRO;COMERCIO AL POR MAYOR Y AL POR MENOR; REPARACIÓN DE VEHÍCULOS AUTOMOTORES Y MOTOCICLETAS</v>
      </c>
      <c r="B2700" t="str">
        <f ca="1">+IFERROR(_xlfn.XLOOKUP(C2700,DIVIPOLA!G:G,DIVIPOLA!F:F),C2700)</f>
        <v>SANTANDER</v>
      </c>
      <c r="C2700" t="s">
        <v>39</v>
      </c>
      <c r="D2700" t="s">
        <v>294</v>
      </c>
      <c r="E2700" t="s">
        <v>349</v>
      </c>
      <c r="F2700">
        <v>1</v>
      </c>
      <c r="G2700">
        <v>0.24570024570024571</v>
      </c>
      <c r="H2700">
        <v>0</v>
      </c>
      <c r="I2700">
        <v>0</v>
      </c>
      <c r="J2700">
        <v>16</v>
      </c>
      <c r="K2700">
        <v>11</v>
      </c>
      <c r="L2700">
        <v>0</v>
      </c>
      <c r="M2700">
        <v>0</v>
      </c>
      <c r="N2700">
        <v>0</v>
      </c>
      <c r="O2700">
        <v>0</v>
      </c>
      <c r="P2700">
        <v>12268750</v>
      </c>
      <c r="Q2700">
        <v>6.1298847062055857E-2</v>
      </c>
    </row>
    <row r="2701" spans="1:17" x14ac:dyDescent="0.25">
      <c r="A2701" t="str">
        <f t="shared" ca="1" si="42"/>
        <v>SUCRE;SAN MARCOS;COMERCIO AL POR MAYOR Y AL POR MENOR; REPARACIÓN DE VEHÍCULOS AUTOMOTORES Y MOTOCICLETAS</v>
      </c>
      <c r="B2701" t="str">
        <f ca="1">+IFERROR(_xlfn.XLOOKUP(C2701,DIVIPOLA!G:G,DIVIPOLA!F:F),C2701)</f>
        <v>SUCRE</v>
      </c>
      <c r="C2701" t="s">
        <v>40</v>
      </c>
      <c r="D2701" t="s">
        <v>297</v>
      </c>
      <c r="E2701" t="s">
        <v>349</v>
      </c>
      <c r="F2701">
        <v>1</v>
      </c>
      <c r="G2701">
        <v>3.5714285714285712</v>
      </c>
      <c r="H2701">
        <v>0</v>
      </c>
      <c r="I2701">
        <v>0</v>
      </c>
      <c r="J2701">
        <v>0</v>
      </c>
      <c r="K2701">
        <v>8</v>
      </c>
      <c r="L2701">
        <v>0</v>
      </c>
      <c r="M2701">
        <v>0</v>
      </c>
      <c r="N2701">
        <v>11</v>
      </c>
      <c r="O2701">
        <v>4</v>
      </c>
      <c r="P2701">
        <v>7901400</v>
      </c>
      <c r="Q2701">
        <v>1.444035601963632</v>
      </c>
    </row>
    <row r="2702" spans="1:17" x14ac:dyDescent="0.25">
      <c r="A2702" t="str">
        <f t="shared" ca="1" si="42"/>
        <v>SUCRE;SANTIAGO DE TOLÚ;COMERCIO AL POR MAYOR Y AL POR MENOR; REPARACIÓN DE VEHÍCULOS AUTOMOTORES Y MOTOCICLETAS</v>
      </c>
      <c r="B2702" t="str">
        <f ca="1">+IFERROR(_xlfn.XLOOKUP(C2702,DIVIPOLA!G:G,DIVIPOLA!F:F),C2702)</f>
        <v>SUCRE</v>
      </c>
      <c r="C2702" t="s">
        <v>40</v>
      </c>
      <c r="D2702" t="s">
        <v>299</v>
      </c>
      <c r="E2702" t="s">
        <v>349</v>
      </c>
      <c r="F2702">
        <v>1</v>
      </c>
      <c r="G2702">
        <v>3.5714285714285712</v>
      </c>
      <c r="H2702">
        <v>0</v>
      </c>
      <c r="I2702">
        <v>0</v>
      </c>
      <c r="J2702">
        <v>5</v>
      </c>
      <c r="K2702">
        <v>4</v>
      </c>
      <c r="L2702">
        <v>0</v>
      </c>
      <c r="M2702">
        <v>0</v>
      </c>
      <c r="N2702">
        <v>18</v>
      </c>
      <c r="O2702">
        <v>7</v>
      </c>
      <c r="P2702">
        <v>9815000</v>
      </c>
      <c r="Q2702">
        <v>1.7937592620640701</v>
      </c>
    </row>
    <row r="2703" spans="1:17" x14ac:dyDescent="0.25">
      <c r="A2703" t="str">
        <f t="shared" ca="1" si="42"/>
        <v>SUCRE;SINCELEJO;COMERCIO AL POR MAYOR Y AL POR MENOR; REPARACIÓN DE VEHÍCULOS AUTOMOTORES Y MOTOCICLETAS</v>
      </c>
      <c r="B2703" t="str">
        <f ca="1">+IFERROR(_xlfn.XLOOKUP(C2703,DIVIPOLA!G:G,DIVIPOLA!F:F),C2703)</f>
        <v>SUCRE</v>
      </c>
      <c r="C2703" t="s">
        <v>40</v>
      </c>
      <c r="D2703" t="s">
        <v>300</v>
      </c>
      <c r="E2703" t="s">
        <v>349</v>
      </c>
      <c r="F2703">
        <v>7</v>
      </c>
      <c r="G2703">
        <v>25</v>
      </c>
      <c r="H2703">
        <v>0</v>
      </c>
      <c r="I2703">
        <v>0</v>
      </c>
      <c r="J2703">
        <v>21</v>
      </c>
      <c r="K2703">
        <v>32</v>
      </c>
      <c r="L2703">
        <v>23</v>
      </c>
      <c r="M2703">
        <v>4</v>
      </c>
      <c r="N2703">
        <v>94</v>
      </c>
      <c r="O2703">
        <v>18</v>
      </c>
      <c r="P2703">
        <v>57494775</v>
      </c>
      <c r="Q2703">
        <v>10.50756853556187</v>
      </c>
    </row>
    <row r="2704" spans="1:17" x14ac:dyDescent="0.25">
      <c r="A2704" t="str">
        <f t="shared" ca="1" si="42"/>
        <v>TOLIMA;IBAGUÉ;COMERCIO AL POR MAYOR Y AL POR MENOR; REPARACIÓN DE VEHÍCULOS AUTOMOTORES Y MOTOCICLETAS</v>
      </c>
      <c r="B2704" t="str">
        <f ca="1">+IFERROR(_xlfn.XLOOKUP(C2704,DIVIPOLA!G:G,DIVIPOLA!F:F),C2704)</f>
        <v>TOLIMA</v>
      </c>
      <c r="C2704" t="s">
        <v>41</v>
      </c>
      <c r="D2704" t="s">
        <v>304</v>
      </c>
      <c r="E2704" t="s">
        <v>349</v>
      </c>
      <c r="F2704">
        <v>42</v>
      </c>
      <c r="G2704">
        <v>26.92307692307692</v>
      </c>
      <c r="H2704">
        <v>0</v>
      </c>
      <c r="I2704">
        <v>12</v>
      </c>
      <c r="J2704">
        <v>1101</v>
      </c>
      <c r="K2704">
        <v>989</v>
      </c>
      <c r="L2704">
        <v>350</v>
      </c>
      <c r="M2704">
        <v>106</v>
      </c>
      <c r="N2704">
        <v>455</v>
      </c>
      <c r="O2704">
        <v>43</v>
      </c>
      <c r="P2704">
        <v>1211572375</v>
      </c>
      <c r="Q2704">
        <v>28.964143856559581</v>
      </c>
    </row>
    <row r="2705" spans="1:17" x14ac:dyDescent="0.25">
      <c r="A2705" t="str">
        <f t="shared" ca="1" si="42"/>
        <v>TOLIMA;MELGAR;COMERCIO AL POR MAYOR Y AL POR MENOR; REPARACIÓN DE VEHÍCULOS AUTOMOTORES Y MOTOCICLETAS</v>
      </c>
      <c r="B2705" t="str">
        <f ca="1">+IFERROR(_xlfn.XLOOKUP(C2705,DIVIPOLA!G:G,DIVIPOLA!F:F),C2705)</f>
        <v>TOLIMA</v>
      </c>
      <c r="C2705" t="s">
        <v>41</v>
      </c>
      <c r="D2705" t="s">
        <v>305</v>
      </c>
      <c r="E2705" t="s">
        <v>349</v>
      </c>
      <c r="F2705">
        <v>1</v>
      </c>
      <c r="G2705">
        <v>0.64102564102564097</v>
      </c>
      <c r="H2705">
        <v>0</v>
      </c>
      <c r="I2705">
        <v>0</v>
      </c>
      <c r="J2705">
        <v>1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390000</v>
      </c>
      <c r="Q2705">
        <v>9.3234348497408057E-3</v>
      </c>
    </row>
    <row r="2706" spans="1:17" x14ac:dyDescent="0.25">
      <c r="A2706" t="str">
        <f t="shared" ca="1" si="42"/>
        <v>TOLIMA;SAN SEBASTIÁN DE MARIQUITA;COMERCIO AL POR MAYOR Y AL POR MENOR; REPARACIÓN DE VEHÍCULOS AUTOMOTORES Y MOTOCICLETAS</v>
      </c>
      <c r="B2706" t="str">
        <f ca="1">+IFERROR(_xlfn.XLOOKUP(C2706,DIVIPOLA!G:G,DIVIPOLA!F:F),C2706)</f>
        <v>TOLIMA</v>
      </c>
      <c r="C2706" t="s">
        <v>41</v>
      </c>
      <c r="D2706" t="s">
        <v>308</v>
      </c>
      <c r="E2706" t="s">
        <v>349</v>
      </c>
      <c r="F2706">
        <v>1</v>
      </c>
      <c r="G2706">
        <v>0.64102564102564097</v>
      </c>
      <c r="H2706">
        <v>0</v>
      </c>
      <c r="I2706">
        <v>0</v>
      </c>
      <c r="J2706">
        <v>19</v>
      </c>
      <c r="K2706">
        <v>7</v>
      </c>
      <c r="L2706">
        <v>22</v>
      </c>
      <c r="M2706">
        <v>14</v>
      </c>
      <c r="N2706">
        <v>15</v>
      </c>
      <c r="O2706">
        <v>10</v>
      </c>
      <c r="P2706">
        <v>29362125</v>
      </c>
      <c r="Q2706">
        <v>0.70193810124986078</v>
      </c>
    </row>
    <row r="2707" spans="1:17" x14ac:dyDescent="0.25">
      <c r="A2707" t="str">
        <f t="shared" ca="1" si="42"/>
        <v>VALLE_DEL_CAUCA;BUENAVENTURA;COMERCIO AL POR MAYOR Y AL POR MENOR; REPARACIÓN DE VEHÍCULOS AUTOMOTORES Y MOTOCICLETAS</v>
      </c>
      <c r="B2707" t="str">
        <f ca="1">+IFERROR(_xlfn.XLOOKUP(C2707,DIVIPOLA!G:G,DIVIPOLA!F:F),C2707)</f>
        <v>VALLE_DEL_CAUCA</v>
      </c>
      <c r="C2707" t="s">
        <v>1190</v>
      </c>
      <c r="D2707" t="s">
        <v>313</v>
      </c>
      <c r="E2707" t="s">
        <v>349</v>
      </c>
      <c r="F2707">
        <v>1</v>
      </c>
      <c r="G2707">
        <v>0.13386880856760369</v>
      </c>
      <c r="H2707">
        <v>0</v>
      </c>
      <c r="I2707">
        <v>0</v>
      </c>
      <c r="J2707">
        <v>6</v>
      </c>
      <c r="K2707">
        <v>8</v>
      </c>
      <c r="L2707">
        <v>0</v>
      </c>
      <c r="M2707">
        <v>0</v>
      </c>
      <c r="N2707">
        <v>0</v>
      </c>
      <c r="O2707">
        <v>0</v>
      </c>
      <c r="P2707">
        <v>6500000</v>
      </c>
      <c r="Q2707">
        <v>1.431677381065782E-2</v>
      </c>
    </row>
    <row r="2708" spans="1:17" x14ac:dyDescent="0.25">
      <c r="A2708" t="str">
        <f t="shared" ca="1" si="42"/>
        <v>VALLE_DEL_CAUCA;CAICEDONIA;COMERCIO AL POR MAYOR Y AL POR MENOR; REPARACIÓN DE VEHÍCULOS AUTOMOTORES Y MOTOCICLETAS</v>
      </c>
      <c r="B2708" t="str">
        <f ca="1">+IFERROR(_xlfn.XLOOKUP(C2708,DIVIPOLA!G:G,DIVIPOLA!F:F),C2708)</f>
        <v>VALLE_DEL_CAUCA</v>
      </c>
      <c r="C2708" t="s">
        <v>1190</v>
      </c>
      <c r="D2708" t="s">
        <v>314</v>
      </c>
      <c r="E2708" t="s">
        <v>349</v>
      </c>
      <c r="F2708">
        <v>1</v>
      </c>
      <c r="G2708">
        <v>0.13386880856760369</v>
      </c>
      <c r="H2708">
        <v>0</v>
      </c>
      <c r="I2708">
        <v>0</v>
      </c>
      <c r="J2708">
        <v>2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780000</v>
      </c>
      <c r="Q2708">
        <v>1.718012857278938E-3</v>
      </c>
    </row>
    <row r="2709" spans="1:17" x14ac:dyDescent="0.25">
      <c r="A2709" t="str">
        <f t="shared" ca="1" si="42"/>
        <v>VALLE_DEL_CAUCA;CANDELARIA;COMERCIO AL POR MAYOR Y AL POR MENOR; REPARACIÓN DE VEHÍCULOS AUTOMOTORES Y MOTOCICLETAS</v>
      </c>
      <c r="B2709" t="str">
        <f ca="1">+IFERROR(_xlfn.XLOOKUP(C2709,DIVIPOLA!G:G,DIVIPOLA!F:F),C2709)</f>
        <v>VALLE_DEL_CAUCA</v>
      </c>
      <c r="C2709" t="s">
        <v>1190</v>
      </c>
      <c r="D2709" t="s">
        <v>315</v>
      </c>
      <c r="E2709" t="s">
        <v>349</v>
      </c>
      <c r="F2709">
        <v>5</v>
      </c>
      <c r="G2709">
        <v>0.66934404283801874</v>
      </c>
      <c r="H2709">
        <v>0</v>
      </c>
      <c r="I2709">
        <v>0</v>
      </c>
      <c r="J2709">
        <v>50</v>
      </c>
      <c r="K2709">
        <v>9</v>
      </c>
      <c r="L2709">
        <v>23</v>
      </c>
      <c r="M2709">
        <v>12</v>
      </c>
      <c r="N2709">
        <v>33</v>
      </c>
      <c r="O2709">
        <v>16</v>
      </c>
      <c r="P2709">
        <v>48691825</v>
      </c>
      <c r="Q2709">
        <v>0.1072476684543282</v>
      </c>
    </row>
    <row r="2710" spans="1:17" x14ac:dyDescent="0.25">
      <c r="A2710" t="str">
        <f t="shared" ca="1" si="42"/>
        <v>VALLE_DEL_CAUCA;CARTAGO;COMERCIO AL POR MAYOR Y AL POR MENOR; REPARACIÓN DE VEHÍCULOS AUTOMOTORES Y MOTOCICLETAS</v>
      </c>
      <c r="B2710" t="str">
        <f ca="1">+IFERROR(_xlfn.XLOOKUP(C2710,DIVIPOLA!G:G,DIVIPOLA!F:F),C2710)</f>
        <v>VALLE_DEL_CAUCA</v>
      </c>
      <c r="C2710" t="s">
        <v>1190</v>
      </c>
      <c r="D2710" t="s">
        <v>316</v>
      </c>
      <c r="E2710" t="s">
        <v>349</v>
      </c>
      <c r="F2710">
        <v>4</v>
      </c>
      <c r="G2710">
        <v>0.53547523427041499</v>
      </c>
      <c r="H2710">
        <v>0</v>
      </c>
      <c r="I2710">
        <v>0</v>
      </c>
      <c r="J2710">
        <v>21</v>
      </c>
      <c r="K2710">
        <v>28</v>
      </c>
      <c r="L2710">
        <v>15</v>
      </c>
      <c r="M2710">
        <v>5</v>
      </c>
      <c r="N2710">
        <v>23</v>
      </c>
      <c r="O2710">
        <v>0</v>
      </c>
      <c r="P2710">
        <v>33220850</v>
      </c>
      <c r="Q2710">
        <v>7.3171599268891038E-2</v>
      </c>
    </row>
    <row r="2711" spans="1:17" x14ac:dyDescent="0.25">
      <c r="A2711" t="str">
        <f t="shared" ca="1" si="42"/>
        <v>VALLE_DEL_CAUCA;EL DOVIO;COMERCIO AL POR MAYOR Y AL POR MENOR; REPARACIÓN DE VEHÍCULOS AUTOMOTORES Y MOTOCICLETAS</v>
      </c>
      <c r="B2711" t="str">
        <f ca="1">+IFERROR(_xlfn.XLOOKUP(C2711,DIVIPOLA!G:G,DIVIPOLA!F:F),C2711)</f>
        <v>VALLE_DEL_CAUCA</v>
      </c>
      <c r="C2711" t="s">
        <v>1190</v>
      </c>
      <c r="D2711" t="s">
        <v>318</v>
      </c>
      <c r="E2711" t="s">
        <v>349</v>
      </c>
      <c r="F2711">
        <v>1</v>
      </c>
      <c r="G2711">
        <v>0.13386880856760369</v>
      </c>
      <c r="H2711">
        <v>0</v>
      </c>
      <c r="I2711">
        <v>0</v>
      </c>
      <c r="J2711">
        <v>0</v>
      </c>
      <c r="K2711">
        <v>2</v>
      </c>
      <c r="L2711">
        <v>0</v>
      </c>
      <c r="M2711">
        <v>4</v>
      </c>
      <c r="N2711">
        <v>2</v>
      </c>
      <c r="O2711">
        <v>0</v>
      </c>
      <c r="P2711">
        <v>2990000</v>
      </c>
      <c r="Q2711">
        <v>6.5857159529025969E-3</v>
      </c>
    </row>
    <row r="2712" spans="1:17" x14ac:dyDescent="0.25">
      <c r="A2712" t="str">
        <f t="shared" ca="1" si="42"/>
        <v>VALLE_DEL_CAUCA;BUGA;COMERCIO AL POR MAYOR Y AL POR MENOR; REPARACIÓN DE VEHÍCULOS AUTOMOTORES Y MOTOCICLETAS</v>
      </c>
      <c r="B2712" t="str">
        <f ca="1">+IFERROR(_xlfn.XLOOKUP(C2712,DIVIPOLA!G:G,DIVIPOLA!F:F),C2712)</f>
        <v>VALLE_DEL_CAUCA</v>
      </c>
      <c r="C2712" t="s">
        <v>1190</v>
      </c>
      <c r="D2712" t="s">
        <v>1191</v>
      </c>
      <c r="E2712" t="s">
        <v>349</v>
      </c>
      <c r="F2712">
        <v>1</v>
      </c>
      <c r="G2712">
        <v>0.13386880856760369</v>
      </c>
      <c r="H2712">
        <v>0</v>
      </c>
      <c r="I2712">
        <v>0</v>
      </c>
      <c r="J2712">
        <v>0</v>
      </c>
      <c r="K2712">
        <v>0</v>
      </c>
      <c r="L2712">
        <v>4</v>
      </c>
      <c r="M2712">
        <v>0</v>
      </c>
      <c r="N2712">
        <v>5</v>
      </c>
      <c r="O2712">
        <v>0</v>
      </c>
      <c r="P2712">
        <v>2015000</v>
      </c>
      <c r="Q2712">
        <v>4.4381998813039234E-3</v>
      </c>
    </row>
    <row r="2713" spans="1:17" x14ac:dyDescent="0.25">
      <c r="A2713" t="str">
        <f t="shared" ca="1" si="42"/>
        <v>VALLE_DEL_CAUCA;JAMUNDÍ;COMERCIO AL POR MAYOR Y AL POR MENOR; REPARACIÓN DE VEHÍCULOS AUTOMOTORES Y MOTOCICLETAS</v>
      </c>
      <c r="B2713" t="str">
        <f ca="1">+IFERROR(_xlfn.XLOOKUP(C2713,DIVIPOLA!G:G,DIVIPOLA!F:F),C2713)</f>
        <v>VALLE_DEL_CAUCA</v>
      </c>
      <c r="C2713" t="s">
        <v>1190</v>
      </c>
      <c r="D2713" t="s">
        <v>321</v>
      </c>
      <c r="E2713" t="s">
        <v>349</v>
      </c>
      <c r="F2713">
        <v>2</v>
      </c>
      <c r="G2713">
        <v>0.2677376171352075</v>
      </c>
      <c r="H2713">
        <v>0</v>
      </c>
      <c r="I2713">
        <v>0</v>
      </c>
      <c r="J2713">
        <v>11</v>
      </c>
      <c r="K2713">
        <v>1</v>
      </c>
      <c r="L2713">
        <v>17</v>
      </c>
      <c r="M2713">
        <v>0</v>
      </c>
      <c r="N2713">
        <v>10</v>
      </c>
      <c r="O2713">
        <v>0</v>
      </c>
      <c r="P2713">
        <v>11525800</v>
      </c>
      <c r="Q2713">
        <v>2.5386503321058441E-2</v>
      </c>
    </row>
    <row r="2714" spans="1:17" x14ac:dyDescent="0.25">
      <c r="A2714" t="str">
        <f t="shared" ca="1" si="42"/>
        <v>VALLE_DEL_CAUCA;PALMIRA;COMERCIO AL POR MAYOR Y AL POR MENOR; REPARACIÓN DE VEHÍCULOS AUTOMOTORES Y MOTOCICLETAS</v>
      </c>
      <c r="B2714" t="str">
        <f ca="1">+IFERROR(_xlfn.XLOOKUP(C2714,DIVIPOLA!G:G,DIVIPOLA!F:F),C2714)</f>
        <v>VALLE_DEL_CAUCA</v>
      </c>
      <c r="C2714" t="s">
        <v>1190</v>
      </c>
      <c r="D2714" t="s">
        <v>324</v>
      </c>
      <c r="E2714" t="s">
        <v>349</v>
      </c>
      <c r="F2714">
        <v>7</v>
      </c>
      <c r="G2714">
        <v>0.93708165997322623</v>
      </c>
      <c r="H2714">
        <v>0</v>
      </c>
      <c r="I2714">
        <v>0</v>
      </c>
      <c r="J2714">
        <v>33</v>
      </c>
      <c r="K2714">
        <v>17</v>
      </c>
      <c r="L2714">
        <v>8</v>
      </c>
      <c r="M2714">
        <v>6</v>
      </c>
      <c r="N2714">
        <v>2</v>
      </c>
      <c r="O2714">
        <v>0</v>
      </c>
      <c r="P2714">
        <v>27125150</v>
      </c>
      <c r="Q2714">
        <v>5.974532878925614E-2</v>
      </c>
    </row>
    <row r="2715" spans="1:17" x14ac:dyDescent="0.25">
      <c r="A2715" t="str">
        <f t="shared" ca="1" si="42"/>
        <v>VALLE_DEL_CAUCA;ROLDANILLO;COMERCIO AL POR MAYOR Y AL POR MENOR; REPARACIÓN DE VEHÍCULOS AUTOMOTORES Y MOTOCICLETAS</v>
      </c>
      <c r="B2715" t="str">
        <f ca="1">+IFERROR(_xlfn.XLOOKUP(C2715,DIVIPOLA!G:G,DIVIPOLA!F:F),C2715)</f>
        <v>VALLE_DEL_CAUCA</v>
      </c>
      <c r="C2715" t="s">
        <v>1190</v>
      </c>
      <c r="D2715" t="s">
        <v>326</v>
      </c>
      <c r="E2715" t="s">
        <v>349</v>
      </c>
      <c r="F2715">
        <v>1</v>
      </c>
      <c r="G2715">
        <v>0.13386880856760369</v>
      </c>
      <c r="H2715">
        <v>0</v>
      </c>
      <c r="I2715">
        <v>0</v>
      </c>
      <c r="J2715">
        <v>6</v>
      </c>
      <c r="K2715">
        <v>2</v>
      </c>
      <c r="L2715">
        <v>0</v>
      </c>
      <c r="M2715">
        <v>0</v>
      </c>
      <c r="N2715">
        <v>0</v>
      </c>
      <c r="O2715">
        <v>0</v>
      </c>
      <c r="P2715">
        <v>3380000</v>
      </c>
      <c r="Q2715">
        <v>7.4447223815420653E-3</v>
      </c>
    </row>
    <row r="2716" spans="1:17" x14ac:dyDescent="0.25">
      <c r="A2716" t="str">
        <f t="shared" ca="1" si="42"/>
        <v>VALLE_DEL_CAUCA;CALI;COMERCIO AL POR MAYOR Y AL POR MENOR; REPARACIÓN DE VEHÍCULOS AUTOMOTORES Y MOTOCICLETAS</v>
      </c>
      <c r="B2716" t="str">
        <f ca="1">+IFERROR(_xlfn.XLOOKUP(C2716,DIVIPOLA!G:G,DIVIPOLA!F:F),C2716)</f>
        <v>VALLE_DEL_CAUCA</v>
      </c>
      <c r="C2716" t="s">
        <v>1190</v>
      </c>
      <c r="D2716" t="s">
        <v>1083</v>
      </c>
      <c r="E2716" t="s">
        <v>349</v>
      </c>
      <c r="F2716">
        <v>145</v>
      </c>
      <c r="G2716">
        <v>19.41097724230254</v>
      </c>
      <c r="H2716">
        <v>11</v>
      </c>
      <c r="I2716">
        <v>0</v>
      </c>
      <c r="J2716">
        <v>2301</v>
      </c>
      <c r="K2716">
        <v>1012</v>
      </c>
      <c r="L2716">
        <v>2024</v>
      </c>
      <c r="M2716">
        <v>453</v>
      </c>
      <c r="N2716">
        <v>1595</v>
      </c>
      <c r="O2716">
        <v>311</v>
      </c>
      <c r="P2716">
        <v>2647977800</v>
      </c>
      <c r="Q2716">
        <v>5.8323844951143542</v>
      </c>
    </row>
    <row r="2717" spans="1:17" x14ac:dyDescent="0.25">
      <c r="A2717" t="str">
        <f t="shared" ca="1" si="42"/>
        <v>VALLE_DEL_CAUCA;TULUÁ;COMERCIO AL POR MAYOR Y AL POR MENOR; REPARACIÓN DE VEHÍCULOS AUTOMOTORES Y MOTOCICLETAS</v>
      </c>
      <c r="B2717" t="str">
        <f ca="1">+IFERROR(_xlfn.XLOOKUP(C2717,DIVIPOLA!G:G,DIVIPOLA!F:F),C2717)</f>
        <v>VALLE_DEL_CAUCA</v>
      </c>
      <c r="C2717" t="s">
        <v>1190</v>
      </c>
      <c r="D2717" t="s">
        <v>328</v>
      </c>
      <c r="E2717" t="s">
        <v>349</v>
      </c>
      <c r="F2717">
        <v>4</v>
      </c>
      <c r="G2717">
        <v>0.53547523427041499</v>
      </c>
      <c r="H2717">
        <v>0</v>
      </c>
      <c r="I2717">
        <v>0</v>
      </c>
      <c r="J2717">
        <v>2</v>
      </c>
      <c r="K2717">
        <v>6</v>
      </c>
      <c r="L2717">
        <v>101</v>
      </c>
      <c r="M2717">
        <v>16</v>
      </c>
      <c r="N2717">
        <v>72</v>
      </c>
      <c r="O2717">
        <v>21</v>
      </c>
      <c r="P2717">
        <v>57616975</v>
      </c>
      <c r="Q2717">
        <v>0.1269060305737425</v>
      </c>
    </row>
    <row r="2718" spans="1:17" x14ac:dyDescent="0.25">
      <c r="A2718" t="str">
        <f t="shared" ca="1" si="42"/>
        <v>VALLE_DEL_CAUCA;YUMBO;COMERCIO AL POR MAYOR Y AL POR MENOR; REPARACIÓN DE VEHÍCULOS AUTOMOTORES Y MOTOCICLETAS</v>
      </c>
      <c r="B2718" t="str">
        <f ca="1">+IFERROR(_xlfn.XLOOKUP(C2718,DIVIPOLA!G:G,DIVIPOLA!F:F),C2718)</f>
        <v>VALLE_DEL_CAUCA</v>
      </c>
      <c r="C2718" t="s">
        <v>1190</v>
      </c>
      <c r="D2718" t="s">
        <v>329</v>
      </c>
      <c r="E2718" t="s">
        <v>349</v>
      </c>
      <c r="F2718">
        <v>9</v>
      </c>
      <c r="G2718">
        <v>1.2048192771084341</v>
      </c>
      <c r="H2718">
        <v>0</v>
      </c>
      <c r="I2718">
        <v>0</v>
      </c>
      <c r="J2718">
        <v>805</v>
      </c>
      <c r="K2718">
        <v>57</v>
      </c>
      <c r="L2718">
        <v>261</v>
      </c>
      <c r="M2718">
        <v>9</v>
      </c>
      <c r="N2718">
        <v>50</v>
      </c>
      <c r="O2718">
        <v>0</v>
      </c>
      <c r="P2718">
        <v>434071300</v>
      </c>
      <c r="Q2718">
        <v>0.95607701843049109</v>
      </c>
    </row>
    <row r="2719" spans="1:17" x14ac:dyDescent="0.25">
      <c r="A2719" t="str">
        <f t="shared" ca="1" si="42"/>
        <v>VICHADA;CUMARIBO;COMERCIO AL POR MAYOR Y AL POR MENOR; REPARACIÓN DE VEHÍCULOS AUTOMOTORES Y MOTOCICLETAS</v>
      </c>
      <c r="B2719" t="str">
        <f ca="1">+IFERROR(_xlfn.XLOOKUP(C2719,DIVIPOLA!G:G,DIVIPOLA!F:F),C2719)</f>
        <v>VICHADA</v>
      </c>
      <c r="C2719" t="s">
        <v>42</v>
      </c>
      <c r="D2719" t="s">
        <v>331</v>
      </c>
      <c r="E2719" t="s">
        <v>349</v>
      </c>
      <c r="F2719">
        <v>1</v>
      </c>
      <c r="G2719">
        <v>100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2</v>
      </c>
      <c r="N2719">
        <v>0</v>
      </c>
      <c r="O2719">
        <v>2</v>
      </c>
      <c r="P2719">
        <v>1430000</v>
      </c>
      <c r="Q2719">
        <v>100</v>
      </c>
    </row>
    <row r="2720" spans="1:17" x14ac:dyDescent="0.25">
      <c r="A2720" t="str">
        <f t="shared" ca="1" si="42"/>
        <v>ANTIOQUIA;APARTADÓ;CONSTRUCCIÓN</v>
      </c>
      <c r="B2720" t="str">
        <f ca="1">+IFERROR(_xlfn.XLOOKUP(C2720,DIVIPOLA!G:G,DIVIPOLA!F:F),C2720)</f>
        <v>ANTIOQUIA</v>
      </c>
      <c r="C2720" t="s">
        <v>17</v>
      </c>
      <c r="D2720" t="s">
        <v>49</v>
      </c>
      <c r="E2720" t="s">
        <v>350</v>
      </c>
      <c r="F2720">
        <v>1</v>
      </c>
      <c r="G2720">
        <v>5.2659294365455502E-2</v>
      </c>
      <c r="H2720">
        <v>0</v>
      </c>
      <c r="I2720">
        <v>0</v>
      </c>
      <c r="J2720">
        <v>2</v>
      </c>
      <c r="K2720">
        <v>0</v>
      </c>
      <c r="L2720">
        <v>2</v>
      </c>
      <c r="M2720">
        <v>0</v>
      </c>
      <c r="N2720">
        <v>6</v>
      </c>
      <c r="O2720">
        <v>6</v>
      </c>
      <c r="P2720">
        <v>4494100</v>
      </c>
      <c r="Q2720">
        <v>5.8596054302389013E-3</v>
      </c>
    </row>
    <row r="2721" spans="1:17" x14ac:dyDescent="0.25">
      <c r="A2721" t="str">
        <f t="shared" ca="1" si="42"/>
        <v>ANTIOQUIA;BELLO;CONSTRUCCIÓN</v>
      </c>
      <c r="B2721" t="str">
        <f ca="1">+IFERROR(_xlfn.XLOOKUP(C2721,DIVIPOLA!G:G,DIVIPOLA!F:F),C2721)</f>
        <v>ANTIOQUIA</v>
      </c>
      <c r="C2721" t="s">
        <v>17</v>
      </c>
      <c r="D2721" t="s">
        <v>52</v>
      </c>
      <c r="E2721" t="s">
        <v>350</v>
      </c>
      <c r="F2721">
        <v>8</v>
      </c>
      <c r="G2721">
        <v>0.42127435492364401</v>
      </c>
      <c r="H2721">
        <v>0</v>
      </c>
      <c r="I2721">
        <v>0</v>
      </c>
      <c r="J2721">
        <v>43</v>
      </c>
      <c r="K2721">
        <v>58</v>
      </c>
      <c r="L2721">
        <v>114</v>
      </c>
      <c r="M2721">
        <v>41</v>
      </c>
      <c r="N2721">
        <v>220</v>
      </c>
      <c r="O2721">
        <v>36</v>
      </c>
      <c r="P2721">
        <v>148944575</v>
      </c>
      <c r="Q2721">
        <v>0.19420049408660811</v>
      </c>
    </row>
    <row r="2722" spans="1:17" x14ac:dyDescent="0.25">
      <c r="A2722" t="str">
        <f t="shared" ca="1" si="42"/>
        <v>ANTIOQUIA;EL CARMEN DE VIBORAL;CONSTRUCCIÓN</v>
      </c>
      <c r="B2722" t="str">
        <f ca="1">+IFERROR(_xlfn.XLOOKUP(C2722,DIVIPOLA!G:G,DIVIPOLA!F:F),C2722)</f>
        <v>ANTIOQUIA</v>
      </c>
      <c r="C2722" t="s">
        <v>17</v>
      </c>
      <c r="D2722" t="s">
        <v>63</v>
      </c>
      <c r="E2722" t="s">
        <v>350</v>
      </c>
      <c r="F2722">
        <v>1</v>
      </c>
      <c r="G2722">
        <v>5.2659294365455502E-2</v>
      </c>
      <c r="H2722">
        <v>0</v>
      </c>
      <c r="I2722">
        <v>0</v>
      </c>
      <c r="J2722">
        <v>1</v>
      </c>
      <c r="K2722">
        <v>1</v>
      </c>
      <c r="L2722">
        <v>0</v>
      </c>
      <c r="M2722">
        <v>0</v>
      </c>
      <c r="N2722">
        <v>0</v>
      </c>
      <c r="O2722">
        <v>1</v>
      </c>
      <c r="P2722">
        <v>1235000</v>
      </c>
      <c r="Q2722">
        <v>1.6102473701842511E-3</v>
      </c>
    </row>
    <row r="2723" spans="1:17" x14ac:dyDescent="0.25">
      <c r="A2723" t="str">
        <f t="shared" ca="1" si="42"/>
        <v>ANTIOQUIA;ENVIGADO;CONSTRUCCIÓN</v>
      </c>
      <c r="B2723" t="str">
        <f ca="1">+IFERROR(_xlfn.XLOOKUP(C2723,DIVIPOLA!G:G,DIVIPOLA!F:F),C2723)</f>
        <v>ANTIOQUIA</v>
      </c>
      <c r="C2723" t="s">
        <v>17</v>
      </c>
      <c r="D2723" t="s">
        <v>66</v>
      </c>
      <c r="E2723" t="s">
        <v>350</v>
      </c>
      <c r="F2723">
        <v>12</v>
      </c>
      <c r="G2723">
        <v>0.63191153238546605</v>
      </c>
      <c r="H2723">
        <v>0</v>
      </c>
      <c r="I2723">
        <v>0</v>
      </c>
      <c r="J2723">
        <v>156</v>
      </c>
      <c r="K2723">
        <v>63</v>
      </c>
      <c r="L2723">
        <v>34</v>
      </c>
      <c r="M2723">
        <v>7</v>
      </c>
      <c r="N2723">
        <v>380</v>
      </c>
      <c r="O2723">
        <v>111</v>
      </c>
      <c r="P2723">
        <v>219581050</v>
      </c>
      <c r="Q2723">
        <v>0.28629943992291218</v>
      </c>
    </row>
    <row r="2724" spans="1:17" x14ac:dyDescent="0.25">
      <c r="A2724" t="str">
        <f t="shared" ca="1" si="42"/>
        <v>ANTIOQUIA;ITAGÜÍ;CONSTRUCCIÓN</v>
      </c>
      <c r="B2724" t="str">
        <f ca="1">+IFERROR(_xlfn.XLOOKUP(C2724,DIVIPOLA!G:G,DIVIPOLA!F:F),C2724)</f>
        <v>ANTIOQUIA</v>
      </c>
      <c r="C2724" t="s">
        <v>17</v>
      </c>
      <c r="D2724" t="s">
        <v>72</v>
      </c>
      <c r="E2724" t="s">
        <v>350</v>
      </c>
      <c r="F2724">
        <v>11</v>
      </c>
      <c r="G2724">
        <v>0.57925223802001058</v>
      </c>
      <c r="H2724">
        <v>1</v>
      </c>
      <c r="I2724">
        <v>6</v>
      </c>
      <c r="J2724">
        <v>1030</v>
      </c>
      <c r="K2724">
        <v>453</v>
      </c>
      <c r="L2724">
        <v>311</v>
      </c>
      <c r="M2724">
        <v>65</v>
      </c>
      <c r="N2724">
        <v>1705</v>
      </c>
      <c r="O2724">
        <v>342</v>
      </c>
      <c r="P2724">
        <v>1204577075</v>
      </c>
      <c r="Q2724">
        <v>1.5705806212169939</v>
      </c>
    </row>
    <row r="2725" spans="1:17" x14ac:dyDescent="0.25">
      <c r="A2725" t="str">
        <f t="shared" ca="1" si="42"/>
        <v>ANTIOQUIA;JERICÓ;CONSTRUCCIÓN</v>
      </c>
      <c r="B2725" t="str">
        <f ca="1">+IFERROR(_xlfn.XLOOKUP(C2725,DIVIPOLA!G:G,DIVIPOLA!F:F),C2725)</f>
        <v>ANTIOQUIA</v>
      </c>
      <c r="C2725" t="s">
        <v>17</v>
      </c>
      <c r="D2725" t="s">
        <v>75</v>
      </c>
      <c r="E2725" t="s">
        <v>350</v>
      </c>
      <c r="F2725">
        <v>1</v>
      </c>
      <c r="G2725">
        <v>5.2659294365455502E-2</v>
      </c>
      <c r="H2725">
        <v>0</v>
      </c>
      <c r="I2725">
        <v>0</v>
      </c>
      <c r="J2725">
        <v>30</v>
      </c>
      <c r="K2725">
        <v>11</v>
      </c>
      <c r="L2725">
        <v>12</v>
      </c>
      <c r="M2725">
        <v>1</v>
      </c>
      <c r="N2725">
        <v>223</v>
      </c>
      <c r="O2725">
        <v>24</v>
      </c>
      <c r="P2725">
        <v>73746400</v>
      </c>
      <c r="Q2725">
        <v>9.6153802964012838E-2</v>
      </c>
    </row>
    <row r="2726" spans="1:17" x14ac:dyDescent="0.25">
      <c r="A2726" t="str">
        <f t="shared" ca="1" si="42"/>
        <v>ANTIOQUIA;LA CEJA;CONSTRUCCIÓN</v>
      </c>
      <c r="B2726" t="str">
        <f ca="1">+IFERROR(_xlfn.XLOOKUP(C2726,DIVIPOLA!G:G,DIVIPOLA!F:F),C2726)</f>
        <v>ANTIOQUIA</v>
      </c>
      <c r="C2726" t="s">
        <v>17</v>
      </c>
      <c r="D2726" t="s">
        <v>76</v>
      </c>
      <c r="E2726" t="s">
        <v>350</v>
      </c>
      <c r="F2726">
        <v>2</v>
      </c>
      <c r="G2726">
        <v>0.105318588730911</v>
      </c>
      <c r="H2726">
        <v>0</v>
      </c>
      <c r="I2726">
        <v>0</v>
      </c>
      <c r="J2726">
        <v>3</v>
      </c>
      <c r="K2726">
        <v>0</v>
      </c>
      <c r="L2726">
        <v>0</v>
      </c>
      <c r="M2726">
        <v>0</v>
      </c>
      <c r="N2726">
        <v>9</v>
      </c>
      <c r="O2726">
        <v>3</v>
      </c>
      <c r="P2726">
        <v>3937050</v>
      </c>
      <c r="Q2726">
        <v>5.1332991164242158E-3</v>
      </c>
    </row>
    <row r="2727" spans="1:17" x14ac:dyDescent="0.25">
      <c r="A2727" t="str">
        <f t="shared" ca="1" si="42"/>
        <v>ANTIOQUIA;MEDELLÍN;CONSTRUCCIÓN</v>
      </c>
      <c r="B2727" t="str">
        <f ca="1">+IFERROR(_xlfn.XLOOKUP(C2727,DIVIPOLA!G:G,DIVIPOLA!F:F),C2727)</f>
        <v>ANTIOQUIA</v>
      </c>
      <c r="C2727" t="s">
        <v>17</v>
      </c>
      <c r="D2727" t="s">
        <v>81</v>
      </c>
      <c r="E2727" t="s">
        <v>350</v>
      </c>
      <c r="F2727">
        <v>90</v>
      </c>
      <c r="G2727">
        <v>4.7393364928909953</v>
      </c>
      <c r="H2727">
        <v>8</v>
      </c>
      <c r="I2727">
        <v>14</v>
      </c>
      <c r="J2727">
        <v>2119</v>
      </c>
      <c r="K2727">
        <v>2009</v>
      </c>
      <c r="L2727">
        <v>1095</v>
      </c>
      <c r="M2727">
        <v>438</v>
      </c>
      <c r="N2727">
        <v>4046</v>
      </c>
      <c r="O2727">
        <v>1494</v>
      </c>
      <c r="P2727">
        <v>3642025725</v>
      </c>
      <c r="Q2727">
        <v>4.7486334784005191</v>
      </c>
    </row>
    <row r="2728" spans="1:17" x14ac:dyDescent="0.25">
      <c r="A2728" t="str">
        <f t="shared" ca="1" si="42"/>
        <v>ANTIOQUIA;PUERTO TRIUNFO;CONSTRUCCIÓN</v>
      </c>
      <c r="B2728" t="str">
        <f ca="1">+IFERROR(_xlfn.XLOOKUP(C2728,DIVIPOLA!G:G,DIVIPOLA!F:F),C2728)</f>
        <v>ANTIOQUIA</v>
      </c>
      <c r="C2728" t="s">
        <v>17</v>
      </c>
      <c r="D2728" t="s">
        <v>85</v>
      </c>
      <c r="E2728" t="s">
        <v>350</v>
      </c>
      <c r="F2728">
        <v>1</v>
      </c>
      <c r="G2728">
        <v>5.2659294365455502E-2</v>
      </c>
      <c r="H2728">
        <v>0</v>
      </c>
      <c r="I2728">
        <v>0</v>
      </c>
      <c r="J2728">
        <v>4</v>
      </c>
      <c r="K2728">
        <v>2</v>
      </c>
      <c r="L2728">
        <v>0</v>
      </c>
      <c r="M2728">
        <v>1</v>
      </c>
      <c r="N2728">
        <v>0</v>
      </c>
      <c r="O2728">
        <v>2</v>
      </c>
      <c r="P2728">
        <v>3640000</v>
      </c>
      <c r="Q2728">
        <v>4.745992248964109E-3</v>
      </c>
    </row>
    <row r="2729" spans="1:17" x14ac:dyDescent="0.25">
      <c r="A2729" t="str">
        <f t="shared" ca="1" si="42"/>
        <v>ANTIOQUIA;RIONEGRO;CONSTRUCCIÓN</v>
      </c>
      <c r="B2729" t="str">
        <f ca="1">+IFERROR(_xlfn.XLOOKUP(C2729,DIVIPOLA!G:G,DIVIPOLA!F:F),C2729)</f>
        <v>ANTIOQUIA</v>
      </c>
      <c r="C2729" t="s">
        <v>17</v>
      </c>
      <c r="D2729" t="s">
        <v>87</v>
      </c>
      <c r="E2729" t="s">
        <v>350</v>
      </c>
      <c r="F2729">
        <v>2</v>
      </c>
      <c r="G2729">
        <v>0.105318588730911</v>
      </c>
      <c r="H2729">
        <v>0</v>
      </c>
      <c r="I2729">
        <v>0</v>
      </c>
      <c r="J2729">
        <v>12</v>
      </c>
      <c r="K2729">
        <v>0</v>
      </c>
      <c r="L2729">
        <v>0</v>
      </c>
      <c r="M2729">
        <v>0</v>
      </c>
      <c r="N2729">
        <v>2</v>
      </c>
      <c r="O2729">
        <v>1</v>
      </c>
      <c r="P2729">
        <v>5432050</v>
      </c>
      <c r="Q2729">
        <v>7.0825459329630453E-3</v>
      </c>
    </row>
    <row r="2730" spans="1:17" x14ac:dyDescent="0.25">
      <c r="A2730" t="str">
        <f t="shared" ca="1" si="42"/>
        <v>ANTIOQUIA;SABANETA;CONSTRUCCIÓN</v>
      </c>
      <c r="B2730" t="str">
        <f ca="1">+IFERROR(_xlfn.XLOOKUP(C2730,DIVIPOLA!G:G,DIVIPOLA!F:F),C2730)</f>
        <v>ANTIOQUIA</v>
      </c>
      <c r="C2730" t="s">
        <v>17</v>
      </c>
      <c r="D2730" t="s">
        <v>88</v>
      </c>
      <c r="E2730" t="s">
        <v>350</v>
      </c>
      <c r="F2730">
        <v>7</v>
      </c>
      <c r="G2730">
        <v>0.36861506055818849</v>
      </c>
      <c r="H2730">
        <v>0</v>
      </c>
      <c r="I2730">
        <v>0</v>
      </c>
      <c r="J2730">
        <v>128</v>
      </c>
      <c r="K2730">
        <v>56</v>
      </c>
      <c r="L2730">
        <v>33</v>
      </c>
      <c r="M2730">
        <v>21</v>
      </c>
      <c r="N2730">
        <v>243</v>
      </c>
      <c r="O2730">
        <v>46</v>
      </c>
      <c r="P2730">
        <v>160750850</v>
      </c>
      <c r="Q2730">
        <v>0.2095940351962616</v>
      </c>
    </row>
    <row r="2731" spans="1:17" x14ac:dyDescent="0.25">
      <c r="A2731" t="str">
        <f t="shared" ca="1" si="42"/>
        <v>ARAUCA;ARAUCA;CONSTRUCCIÓN</v>
      </c>
      <c r="B2731" t="str">
        <f ca="1">+IFERROR(_xlfn.XLOOKUP(C2731,DIVIPOLA!G:G,DIVIPOLA!F:F),C2731)</f>
        <v>ARAUCA</v>
      </c>
      <c r="C2731" t="s">
        <v>18</v>
      </c>
      <c r="D2731" t="s">
        <v>18</v>
      </c>
      <c r="E2731" t="s">
        <v>350</v>
      </c>
      <c r="F2731">
        <v>1</v>
      </c>
      <c r="G2731">
        <v>5.8823529411764701</v>
      </c>
      <c r="H2731">
        <v>0</v>
      </c>
      <c r="I2731">
        <v>0</v>
      </c>
      <c r="J2731">
        <v>2</v>
      </c>
      <c r="K2731">
        <v>0</v>
      </c>
      <c r="L2731">
        <v>2</v>
      </c>
      <c r="M2731">
        <v>2</v>
      </c>
      <c r="N2731">
        <v>0</v>
      </c>
      <c r="O2731">
        <v>0</v>
      </c>
      <c r="P2731">
        <v>2080000</v>
      </c>
      <c r="Q2731">
        <v>2.419147552881054</v>
      </c>
    </row>
    <row r="2732" spans="1:17" x14ac:dyDescent="0.25">
      <c r="A2732" t="str">
        <f t="shared" ca="1" si="42"/>
        <v>ARAUCA;TAME;CONSTRUCCIÓN</v>
      </c>
      <c r="B2732" t="str">
        <f ca="1">+IFERROR(_xlfn.XLOOKUP(C2732,DIVIPOLA!G:G,DIVIPOLA!F:F),C2732)</f>
        <v>ARAUCA</v>
      </c>
      <c r="C2732" t="s">
        <v>18</v>
      </c>
      <c r="D2732" t="s">
        <v>106</v>
      </c>
      <c r="E2732" t="s">
        <v>350</v>
      </c>
      <c r="F2732">
        <v>1</v>
      </c>
      <c r="G2732">
        <v>5.8823529411764701</v>
      </c>
      <c r="H2732">
        <v>2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910000</v>
      </c>
      <c r="Q2732">
        <v>1.0583770543854609</v>
      </c>
    </row>
    <row r="2733" spans="1:17" x14ac:dyDescent="0.25">
      <c r="A2733" t="str">
        <f t="shared" ca="1" si="42"/>
        <v>SAN_ANDRÉS_PROVIDENCIA_Y_SANTA_CATALINA;SAN ANDRÉS;CONSTRUCCIÓN</v>
      </c>
      <c r="B2733" t="str">
        <f ca="1">+IFERROR(_xlfn.XLOOKUP(C2733,DIVIPOLA!G:G,DIVIPOLA!F:F),C2733)</f>
        <v>SAN_ANDRÉS_PROVIDENCIA_Y_SANTA_CATALINA</v>
      </c>
      <c r="C2733" t="s">
        <v>1189</v>
      </c>
      <c r="D2733" t="s">
        <v>1018</v>
      </c>
      <c r="E2733" t="s">
        <v>350</v>
      </c>
      <c r="F2733">
        <v>1</v>
      </c>
      <c r="G2733">
        <v>11.111111111111111</v>
      </c>
      <c r="H2733">
        <v>0</v>
      </c>
      <c r="I2733">
        <v>0</v>
      </c>
      <c r="J2733">
        <v>1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390000</v>
      </c>
      <c r="Q2733">
        <v>0.18392890534711981</v>
      </c>
    </row>
    <row r="2734" spans="1:17" x14ac:dyDescent="0.25">
      <c r="A2734" t="str">
        <f t="shared" ca="1" si="42"/>
        <v>ATLÁNTICO;BARRANQUILLA;CONSTRUCCIÓN</v>
      </c>
      <c r="B2734" t="str">
        <f ca="1">+IFERROR(_xlfn.XLOOKUP(C2734,DIVIPOLA!G:G,DIVIPOLA!F:F),C2734)</f>
        <v>ATLÁNTICO</v>
      </c>
      <c r="C2734" t="s">
        <v>19</v>
      </c>
      <c r="D2734" t="s">
        <v>108</v>
      </c>
      <c r="E2734" t="s">
        <v>350</v>
      </c>
      <c r="F2734">
        <v>23</v>
      </c>
      <c r="G2734">
        <v>8.0139372822299642</v>
      </c>
      <c r="H2734">
        <v>0</v>
      </c>
      <c r="I2734">
        <v>1</v>
      </c>
      <c r="J2734">
        <v>256</v>
      </c>
      <c r="K2734">
        <v>86</v>
      </c>
      <c r="L2734">
        <v>87</v>
      </c>
      <c r="M2734">
        <v>55</v>
      </c>
      <c r="N2734">
        <v>151</v>
      </c>
      <c r="O2734">
        <v>107</v>
      </c>
      <c r="P2734">
        <v>258276200</v>
      </c>
      <c r="Q2734">
        <v>1.4412356814681551</v>
      </c>
    </row>
    <row r="2735" spans="1:17" x14ac:dyDescent="0.25">
      <c r="A2735" t="str">
        <f t="shared" ca="1" si="42"/>
        <v>ATLÁNTICO;PUERTO COLOMBIA;CONSTRUCCIÓN</v>
      </c>
      <c r="B2735" t="str">
        <f ca="1">+IFERROR(_xlfn.XLOOKUP(C2735,DIVIPOLA!G:G,DIVIPOLA!F:F),C2735)</f>
        <v>ATLÁNTICO</v>
      </c>
      <c r="C2735" t="s">
        <v>19</v>
      </c>
      <c r="D2735" t="s">
        <v>111</v>
      </c>
      <c r="E2735" t="s">
        <v>350</v>
      </c>
      <c r="F2735">
        <v>1</v>
      </c>
      <c r="G2735">
        <v>0.34843205574912889</v>
      </c>
      <c r="H2735">
        <v>0</v>
      </c>
      <c r="I2735">
        <v>0</v>
      </c>
      <c r="J2735">
        <v>10</v>
      </c>
      <c r="K2735">
        <v>0</v>
      </c>
      <c r="L2735">
        <v>2</v>
      </c>
      <c r="M2735">
        <v>0</v>
      </c>
      <c r="N2735">
        <v>6</v>
      </c>
      <c r="O2735">
        <v>8</v>
      </c>
      <c r="P2735">
        <v>8338200</v>
      </c>
      <c r="Q2735">
        <v>4.6528915011208032E-2</v>
      </c>
    </row>
    <row r="2736" spans="1:17" x14ac:dyDescent="0.25">
      <c r="A2736" t="str">
        <f t="shared" ca="1" si="42"/>
        <v>ATLÁNTICO;SOLEDAD;CONSTRUCCIÓN</v>
      </c>
      <c r="B2736" t="str">
        <f ca="1">+IFERROR(_xlfn.XLOOKUP(C2736,DIVIPOLA!G:G,DIVIPOLA!F:F),C2736)</f>
        <v>ATLÁNTICO</v>
      </c>
      <c r="C2736" t="s">
        <v>19</v>
      </c>
      <c r="D2736" t="s">
        <v>112</v>
      </c>
      <c r="E2736" t="s">
        <v>350</v>
      </c>
      <c r="F2736">
        <v>1</v>
      </c>
      <c r="G2736">
        <v>0.34843205574912889</v>
      </c>
      <c r="H2736">
        <v>0</v>
      </c>
      <c r="I2736">
        <v>0</v>
      </c>
      <c r="J2736">
        <v>9</v>
      </c>
      <c r="K2736">
        <v>2</v>
      </c>
      <c r="L2736">
        <v>1</v>
      </c>
      <c r="M2736">
        <v>0</v>
      </c>
      <c r="N2736">
        <v>4</v>
      </c>
      <c r="O2736">
        <v>0</v>
      </c>
      <c r="P2736">
        <v>5590000</v>
      </c>
      <c r="Q2736">
        <v>3.1193379256032831E-2</v>
      </c>
    </row>
    <row r="2737" spans="1:17" x14ac:dyDescent="0.25">
      <c r="A2737" t="str">
        <f t="shared" ca="1" si="42"/>
        <v>BOGOTÁ;BOGOTÁ, D.C.;CONSTRUCCIÓN</v>
      </c>
      <c r="B2737" t="str">
        <f ca="1">+IFERROR(_xlfn.XLOOKUP(C2737,DIVIPOLA!G:G,DIVIPOLA!F:F),C2737)</f>
        <v>BOGOTÁ</v>
      </c>
      <c r="C2737" t="s">
        <v>1146</v>
      </c>
      <c r="D2737" t="s">
        <v>20</v>
      </c>
      <c r="E2737" t="s">
        <v>350</v>
      </c>
      <c r="F2737">
        <v>190</v>
      </c>
      <c r="G2737">
        <v>6.9317767238234227</v>
      </c>
      <c r="H2737">
        <v>35</v>
      </c>
      <c r="I2737">
        <v>15</v>
      </c>
      <c r="J2737">
        <v>5508</v>
      </c>
      <c r="K2737">
        <v>2753</v>
      </c>
      <c r="L2737">
        <v>2188</v>
      </c>
      <c r="M2737">
        <v>648</v>
      </c>
      <c r="N2737">
        <v>7327</v>
      </c>
      <c r="O2737">
        <v>2586</v>
      </c>
      <c r="P2737">
        <v>6817552625</v>
      </c>
      <c r="Q2737">
        <v>3.2716439146149909</v>
      </c>
    </row>
    <row r="2738" spans="1:17" x14ac:dyDescent="0.25">
      <c r="A2738" t="str">
        <f t="shared" ca="1" si="42"/>
        <v>BOLÍVAR;CARTAGENA DE INDIAS;CONSTRUCCIÓN</v>
      </c>
      <c r="B2738" t="str">
        <f ca="1">+IFERROR(_xlfn.XLOOKUP(C2738,DIVIPOLA!G:G,DIVIPOLA!F:F),C2738)</f>
        <v>BOLÍVAR</v>
      </c>
      <c r="C2738" t="s">
        <v>21</v>
      </c>
      <c r="D2738" t="s">
        <v>114</v>
      </c>
      <c r="E2738" t="s">
        <v>350</v>
      </c>
      <c r="F2738">
        <v>7</v>
      </c>
      <c r="G2738">
        <v>3.9325842696629212</v>
      </c>
      <c r="H2738">
        <v>0</v>
      </c>
      <c r="I2738">
        <v>0</v>
      </c>
      <c r="J2738">
        <v>289</v>
      </c>
      <c r="K2738">
        <v>229</v>
      </c>
      <c r="L2738">
        <v>151</v>
      </c>
      <c r="M2738">
        <v>251</v>
      </c>
      <c r="N2738">
        <v>874</v>
      </c>
      <c r="O2738">
        <v>359</v>
      </c>
      <c r="P2738">
        <v>667116775</v>
      </c>
      <c r="Q2738">
        <v>10.376067340025809</v>
      </c>
    </row>
    <row r="2739" spans="1:17" x14ac:dyDescent="0.25">
      <c r="A2739" t="str">
        <f t="shared" ca="1" si="42"/>
        <v>BOLÍVAR;SAN JACINTO;CONSTRUCCIÓN</v>
      </c>
      <c r="B2739" t="str">
        <f ca="1">+IFERROR(_xlfn.XLOOKUP(C2739,DIVIPOLA!G:G,DIVIPOLA!F:F),C2739)</f>
        <v>BOLÍVAR</v>
      </c>
      <c r="C2739" t="s">
        <v>21</v>
      </c>
      <c r="D2739" t="s">
        <v>117</v>
      </c>
      <c r="E2739" t="s">
        <v>350</v>
      </c>
      <c r="F2739">
        <v>1</v>
      </c>
      <c r="G2739">
        <v>0.5617977528089888</v>
      </c>
      <c r="H2739">
        <v>0</v>
      </c>
      <c r="I2739">
        <v>0</v>
      </c>
      <c r="J2739">
        <v>20</v>
      </c>
      <c r="K2739">
        <v>36</v>
      </c>
      <c r="L2739">
        <v>55</v>
      </c>
      <c r="M2739">
        <v>32</v>
      </c>
      <c r="N2739">
        <v>182</v>
      </c>
      <c r="O2739">
        <v>50</v>
      </c>
      <c r="P2739">
        <v>107843450</v>
      </c>
      <c r="Q2739">
        <v>1.677353862643773</v>
      </c>
    </row>
    <row r="2740" spans="1:17" x14ac:dyDescent="0.25">
      <c r="A2740" t="str">
        <f t="shared" ca="1" si="42"/>
        <v>BOYACÁ;DUITAMA;CONSTRUCCIÓN</v>
      </c>
      <c r="B2740" t="str">
        <f ca="1">+IFERROR(_xlfn.XLOOKUP(C2740,DIVIPOLA!G:G,DIVIPOLA!F:F),C2740)</f>
        <v>BOYACÁ</v>
      </c>
      <c r="C2740" t="s">
        <v>22</v>
      </c>
      <c r="D2740" t="s">
        <v>126</v>
      </c>
      <c r="E2740" t="s">
        <v>350</v>
      </c>
      <c r="F2740">
        <v>5</v>
      </c>
      <c r="G2740">
        <v>4.5871559633027523</v>
      </c>
      <c r="H2740">
        <v>0</v>
      </c>
      <c r="I2740">
        <v>0</v>
      </c>
      <c r="J2740">
        <v>33</v>
      </c>
      <c r="K2740">
        <v>25</v>
      </c>
      <c r="L2740">
        <v>4</v>
      </c>
      <c r="M2740">
        <v>2</v>
      </c>
      <c r="N2740">
        <v>15</v>
      </c>
      <c r="O2740">
        <v>9</v>
      </c>
      <c r="P2740">
        <v>33540000</v>
      </c>
      <c r="Q2740">
        <v>1.6278321440063599</v>
      </c>
    </row>
    <row r="2741" spans="1:17" x14ac:dyDescent="0.25">
      <c r="A2741" t="str">
        <f t="shared" ca="1" si="42"/>
        <v>BOYACÁ;SOGAMOSO;CONSTRUCCIÓN</v>
      </c>
      <c r="B2741" t="str">
        <f ca="1">+IFERROR(_xlfn.XLOOKUP(C2741,DIVIPOLA!G:G,DIVIPOLA!F:F),C2741)</f>
        <v>BOYACÁ</v>
      </c>
      <c r="C2741" t="s">
        <v>22</v>
      </c>
      <c r="D2741" t="s">
        <v>133</v>
      </c>
      <c r="E2741" t="s">
        <v>350</v>
      </c>
      <c r="F2741">
        <v>1</v>
      </c>
      <c r="G2741">
        <v>0.91743119266055051</v>
      </c>
      <c r="H2741">
        <v>0</v>
      </c>
      <c r="I2741">
        <v>0</v>
      </c>
      <c r="J2741">
        <v>2</v>
      </c>
      <c r="K2741">
        <v>2</v>
      </c>
      <c r="L2741">
        <v>0</v>
      </c>
      <c r="M2741">
        <v>0</v>
      </c>
      <c r="N2741">
        <v>2</v>
      </c>
      <c r="O2741">
        <v>0</v>
      </c>
      <c r="P2741">
        <v>2210000</v>
      </c>
      <c r="Q2741">
        <v>0.10726025755080661</v>
      </c>
    </row>
    <row r="2742" spans="1:17" x14ac:dyDescent="0.25">
      <c r="A2742" t="str">
        <f t="shared" ca="1" si="42"/>
        <v>BOYACÁ;TUNJA;CONSTRUCCIÓN</v>
      </c>
      <c r="B2742" t="str">
        <f ca="1">+IFERROR(_xlfn.XLOOKUP(C2742,DIVIPOLA!G:G,DIVIPOLA!F:F),C2742)</f>
        <v>BOYACÁ</v>
      </c>
      <c r="C2742" t="s">
        <v>22</v>
      </c>
      <c r="D2742" t="s">
        <v>137</v>
      </c>
      <c r="E2742" t="s">
        <v>350</v>
      </c>
      <c r="F2742">
        <v>5</v>
      </c>
      <c r="G2742">
        <v>4.5871559633027523</v>
      </c>
      <c r="H2742">
        <v>0</v>
      </c>
      <c r="I2742">
        <v>0</v>
      </c>
      <c r="J2742">
        <v>9</v>
      </c>
      <c r="K2742">
        <v>13</v>
      </c>
      <c r="L2742">
        <v>2</v>
      </c>
      <c r="M2742">
        <v>0</v>
      </c>
      <c r="N2742">
        <v>1</v>
      </c>
      <c r="O2742">
        <v>3</v>
      </c>
      <c r="P2742">
        <v>12237875</v>
      </c>
      <c r="Q2742">
        <v>0.59395367618759187</v>
      </c>
    </row>
    <row r="2743" spans="1:17" x14ac:dyDescent="0.25">
      <c r="A2743" t="str">
        <f t="shared" ca="1" si="42"/>
        <v>CALDAS;LA DORADA;CONSTRUCCIÓN</v>
      </c>
      <c r="B2743" t="str">
        <f ca="1">+IFERROR(_xlfn.XLOOKUP(C2743,DIVIPOLA!G:G,DIVIPOLA!F:F),C2743)</f>
        <v>CALDAS</v>
      </c>
      <c r="C2743" t="s">
        <v>23</v>
      </c>
      <c r="D2743" t="s">
        <v>144</v>
      </c>
      <c r="E2743" t="s">
        <v>350</v>
      </c>
      <c r="F2743">
        <v>1</v>
      </c>
      <c r="G2743">
        <v>0.62893081761006298</v>
      </c>
      <c r="H2743">
        <v>0</v>
      </c>
      <c r="I2743">
        <v>0</v>
      </c>
      <c r="J2743">
        <v>0</v>
      </c>
      <c r="K2743">
        <v>1</v>
      </c>
      <c r="L2743">
        <v>1</v>
      </c>
      <c r="M2743">
        <v>0</v>
      </c>
      <c r="N2743">
        <v>1</v>
      </c>
      <c r="O2743">
        <v>2</v>
      </c>
      <c r="P2743">
        <v>1625000</v>
      </c>
      <c r="Q2743">
        <v>4.9792945992678653E-2</v>
      </c>
    </row>
    <row r="2744" spans="1:17" x14ac:dyDescent="0.25">
      <c r="A2744" t="str">
        <f t="shared" ca="1" si="42"/>
        <v>CALDAS;MANIZALES;CONSTRUCCIÓN</v>
      </c>
      <c r="B2744" t="str">
        <f ca="1">+IFERROR(_xlfn.XLOOKUP(C2744,DIVIPOLA!G:G,DIVIPOLA!F:F),C2744)</f>
        <v>CALDAS</v>
      </c>
      <c r="C2744" t="s">
        <v>23</v>
      </c>
      <c r="D2744" t="s">
        <v>145</v>
      </c>
      <c r="E2744" t="s">
        <v>350</v>
      </c>
      <c r="F2744">
        <v>15</v>
      </c>
      <c r="G2744">
        <v>9.433962264150944</v>
      </c>
      <c r="H2744">
        <v>0</v>
      </c>
      <c r="I2744">
        <v>0</v>
      </c>
      <c r="J2744">
        <v>18</v>
      </c>
      <c r="K2744">
        <v>9</v>
      </c>
      <c r="L2744">
        <v>31</v>
      </c>
      <c r="M2744">
        <v>10</v>
      </c>
      <c r="N2744">
        <v>76</v>
      </c>
      <c r="O2744">
        <v>23</v>
      </c>
      <c r="P2744">
        <v>46140250</v>
      </c>
      <c r="Q2744">
        <v>1.4138209085161171</v>
      </c>
    </row>
    <row r="2745" spans="1:17" x14ac:dyDescent="0.25">
      <c r="A2745" t="str">
        <f t="shared" ca="1" si="42"/>
        <v>CALDAS;MANZANARES;CONSTRUCCIÓN</v>
      </c>
      <c r="B2745" t="str">
        <f ca="1">+IFERROR(_xlfn.XLOOKUP(C2745,DIVIPOLA!G:G,DIVIPOLA!F:F),C2745)</f>
        <v>CALDAS</v>
      </c>
      <c r="C2745" t="s">
        <v>23</v>
      </c>
      <c r="D2745" t="s">
        <v>146</v>
      </c>
      <c r="E2745" t="s">
        <v>350</v>
      </c>
      <c r="F2745">
        <v>1</v>
      </c>
      <c r="G2745">
        <v>0.62893081761006298</v>
      </c>
      <c r="H2745">
        <v>0</v>
      </c>
      <c r="I2745">
        <v>0</v>
      </c>
      <c r="J2745">
        <v>1</v>
      </c>
      <c r="K2745">
        <v>7</v>
      </c>
      <c r="L2745">
        <v>0</v>
      </c>
      <c r="M2745">
        <v>0</v>
      </c>
      <c r="N2745">
        <v>0</v>
      </c>
      <c r="O2745">
        <v>0</v>
      </c>
      <c r="P2745">
        <v>4030000</v>
      </c>
      <c r="Q2745">
        <v>0.123486506061843</v>
      </c>
    </row>
    <row r="2746" spans="1:17" x14ac:dyDescent="0.25">
      <c r="A2746" t="str">
        <f t="shared" ca="1" si="42"/>
        <v>CAQUETÁ;FLORENCIA;CONSTRUCCIÓN</v>
      </c>
      <c r="B2746" t="str">
        <f ca="1">+IFERROR(_xlfn.XLOOKUP(C2746,DIVIPOLA!G:G,DIVIPOLA!F:F),C2746)</f>
        <v>CAQUETÁ</v>
      </c>
      <c r="C2746" t="s">
        <v>24</v>
      </c>
      <c r="D2746" t="s">
        <v>153</v>
      </c>
      <c r="E2746" t="s">
        <v>350</v>
      </c>
      <c r="F2746">
        <v>1</v>
      </c>
      <c r="G2746">
        <v>3.8461538461538458</v>
      </c>
      <c r="H2746">
        <v>0</v>
      </c>
      <c r="I2746">
        <v>0</v>
      </c>
      <c r="J2746">
        <v>0</v>
      </c>
      <c r="K2746">
        <v>0</v>
      </c>
      <c r="L2746">
        <v>1</v>
      </c>
      <c r="M2746">
        <v>0</v>
      </c>
      <c r="N2746">
        <v>0</v>
      </c>
      <c r="O2746">
        <v>0</v>
      </c>
      <c r="P2746">
        <v>284700</v>
      </c>
      <c r="Q2746">
        <v>9.9821779380193348E-2</v>
      </c>
    </row>
    <row r="2747" spans="1:17" x14ac:dyDescent="0.25">
      <c r="A2747" t="str">
        <f t="shared" ca="1" si="42"/>
        <v>CASANARE;AGUAZUL;CONSTRUCCIÓN</v>
      </c>
      <c r="B2747" t="str">
        <f ca="1">+IFERROR(_xlfn.XLOOKUP(C2747,DIVIPOLA!G:G,DIVIPOLA!F:F),C2747)</f>
        <v>CASANARE</v>
      </c>
      <c r="C2747" t="s">
        <v>25</v>
      </c>
      <c r="D2747" t="s">
        <v>155</v>
      </c>
      <c r="E2747" t="s">
        <v>350</v>
      </c>
      <c r="F2747">
        <v>1</v>
      </c>
      <c r="G2747">
        <v>2.2727272727272729</v>
      </c>
      <c r="H2747">
        <v>0</v>
      </c>
      <c r="I2747">
        <v>0</v>
      </c>
      <c r="J2747">
        <v>3</v>
      </c>
      <c r="K2747">
        <v>0</v>
      </c>
      <c r="L2747">
        <v>4</v>
      </c>
      <c r="M2747">
        <v>0</v>
      </c>
      <c r="N2747">
        <v>4</v>
      </c>
      <c r="O2747">
        <v>2</v>
      </c>
      <c r="P2747">
        <v>3640000</v>
      </c>
      <c r="Q2747">
        <v>1.1076190344331069</v>
      </c>
    </row>
    <row r="2748" spans="1:17" x14ac:dyDescent="0.25">
      <c r="A2748" t="str">
        <f t="shared" ca="1" si="42"/>
        <v>CASANARE;VILLANUEVA;CONSTRUCCIÓN</v>
      </c>
      <c r="B2748" t="str">
        <f ca="1">+IFERROR(_xlfn.XLOOKUP(C2748,DIVIPOLA!G:G,DIVIPOLA!F:F),C2748)</f>
        <v>CASANARE</v>
      </c>
      <c r="C2748" t="s">
        <v>25</v>
      </c>
      <c r="D2748" t="s">
        <v>159</v>
      </c>
      <c r="E2748" t="s">
        <v>350</v>
      </c>
      <c r="F2748">
        <v>1</v>
      </c>
      <c r="G2748">
        <v>2.2727272727272729</v>
      </c>
      <c r="H2748">
        <v>3</v>
      </c>
      <c r="I2748">
        <v>0</v>
      </c>
      <c r="J2748">
        <v>7</v>
      </c>
      <c r="K2748">
        <v>2</v>
      </c>
      <c r="L2748">
        <v>0</v>
      </c>
      <c r="M2748">
        <v>0</v>
      </c>
      <c r="N2748">
        <v>4</v>
      </c>
      <c r="O2748">
        <v>0</v>
      </c>
      <c r="P2748">
        <v>5915000</v>
      </c>
      <c r="Q2748">
        <v>1.799880930953798</v>
      </c>
    </row>
    <row r="2749" spans="1:17" x14ac:dyDescent="0.25">
      <c r="A2749" t="str">
        <f t="shared" ca="1" si="42"/>
        <v>CASANARE;YOPAL;CONSTRUCCIÓN</v>
      </c>
      <c r="B2749" t="str">
        <f ca="1">+IFERROR(_xlfn.XLOOKUP(C2749,DIVIPOLA!G:G,DIVIPOLA!F:F),C2749)</f>
        <v>CASANARE</v>
      </c>
      <c r="C2749" t="s">
        <v>25</v>
      </c>
      <c r="D2749" t="s">
        <v>160</v>
      </c>
      <c r="E2749" t="s">
        <v>350</v>
      </c>
      <c r="F2749">
        <v>2</v>
      </c>
      <c r="G2749">
        <v>4.5454545454545459</v>
      </c>
      <c r="H2749">
        <v>0</v>
      </c>
      <c r="I2749">
        <v>0</v>
      </c>
      <c r="J2749">
        <v>9</v>
      </c>
      <c r="K2749">
        <v>3</v>
      </c>
      <c r="L2749">
        <v>5</v>
      </c>
      <c r="M2749">
        <v>0</v>
      </c>
      <c r="N2749">
        <v>0</v>
      </c>
      <c r="O2749">
        <v>0</v>
      </c>
      <c r="P2749">
        <v>6493500</v>
      </c>
      <c r="Q2749">
        <v>1.975913241783346</v>
      </c>
    </row>
    <row r="2750" spans="1:17" x14ac:dyDescent="0.25">
      <c r="A2750" t="str">
        <f t="shared" ca="1" si="42"/>
        <v>CAUCA;POPAYÁN;CONSTRUCCIÓN</v>
      </c>
      <c r="B2750" t="str">
        <f ca="1">+IFERROR(_xlfn.XLOOKUP(C2750,DIVIPOLA!G:G,DIVIPOLA!F:F),C2750)</f>
        <v>CAUCA</v>
      </c>
      <c r="C2750" t="s">
        <v>26</v>
      </c>
      <c r="D2750" t="s">
        <v>163</v>
      </c>
      <c r="E2750" t="s">
        <v>350</v>
      </c>
      <c r="F2750">
        <v>2</v>
      </c>
      <c r="G2750">
        <v>4.3478260869565224</v>
      </c>
      <c r="H2750">
        <v>0</v>
      </c>
      <c r="I2750">
        <v>0</v>
      </c>
      <c r="J2750">
        <v>76</v>
      </c>
      <c r="K2750">
        <v>58</v>
      </c>
      <c r="L2750">
        <v>23</v>
      </c>
      <c r="M2750">
        <v>17</v>
      </c>
      <c r="N2750">
        <v>337</v>
      </c>
      <c r="O2750">
        <v>63</v>
      </c>
      <c r="P2750">
        <v>158600000</v>
      </c>
      <c r="Q2750">
        <v>13.39676297969265</v>
      </c>
    </row>
    <row r="2751" spans="1:17" x14ac:dyDescent="0.25">
      <c r="A2751" t="str">
        <f t="shared" ca="1" si="42"/>
        <v>CESAR;VALLEDUPAR;CONSTRUCCIÓN</v>
      </c>
      <c r="B2751" t="str">
        <f ca="1">+IFERROR(_xlfn.XLOOKUP(C2751,DIVIPOLA!G:G,DIVIPOLA!F:F),C2751)</f>
        <v>CESAR</v>
      </c>
      <c r="C2751" t="s">
        <v>27</v>
      </c>
      <c r="D2751" t="s">
        <v>171</v>
      </c>
      <c r="E2751" t="s">
        <v>350</v>
      </c>
      <c r="F2751">
        <v>3</v>
      </c>
      <c r="G2751">
        <v>6.9767441860465116</v>
      </c>
      <c r="H2751">
        <v>0</v>
      </c>
      <c r="I2751">
        <v>0</v>
      </c>
      <c r="J2751">
        <v>2</v>
      </c>
      <c r="K2751">
        <v>1</v>
      </c>
      <c r="L2751">
        <v>0</v>
      </c>
      <c r="M2751">
        <v>0</v>
      </c>
      <c r="N2751">
        <v>0</v>
      </c>
      <c r="O2751">
        <v>3</v>
      </c>
      <c r="P2751">
        <v>2275000</v>
      </c>
      <c r="Q2751">
        <v>0.33364107750815869</v>
      </c>
    </row>
    <row r="2752" spans="1:17" x14ac:dyDescent="0.25">
      <c r="A2752" t="str">
        <f t="shared" ca="1" si="42"/>
        <v>CUNDINAMARCA;CAJICÁ;CONSTRUCCIÓN</v>
      </c>
      <c r="B2752" t="str">
        <f ca="1">+IFERROR(_xlfn.XLOOKUP(C2752,DIVIPOLA!G:G,DIVIPOLA!F:F),C2752)</f>
        <v>CUNDINAMARCA</v>
      </c>
      <c r="C2752" t="s">
        <v>29</v>
      </c>
      <c r="D2752" t="s">
        <v>173</v>
      </c>
      <c r="E2752" t="s">
        <v>350</v>
      </c>
      <c r="F2752">
        <v>5</v>
      </c>
      <c r="G2752">
        <v>1.2853470437018</v>
      </c>
      <c r="H2752">
        <v>3</v>
      </c>
      <c r="I2752">
        <v>0</v>
      </c>
      <c r="J2752">
        <v>30</v>
      </c>
      <c r="K2752">
        <v>7</v>
      </c>
      <c r="L2752">
        <v>38</v>
      </c>
      <c r="M2752">
        <v>0</v>
      </c>
      <c r="N2752">
        <v>49</v>
      </c>
      <c r="O2752">
        <v>7</v>
      </c>
      <c r="P2752">
        <v>38415000</v>
      </c>
      <c r="Q2752">
        <v>0.37415902062261958</v>
      </c>
    </row>
    <row r="2753" spans="1:17" x14ac:dyDescent="0.25">
      <c r="A2753" t="str">
        <f t="shared" ca="1" si="42"/>
        <v>CUNDINAMARCA;CHÍA;CONSTRUCCIÓN</v>
      </c>
      <c r="B2753" t="str">
        <f ca="1">+IFERROR(_xlfn.XLOOKUP(C2753,DIVIPOLA!G:G,DIVIPOLA!F:F),C2753)</f>
        <v>CUNDINAMARCA</v>
      </c>
      <c r="C2753" t="s">
        <v>29</v>
      </c>
      <c r="D2753" t="s">
        <v>175</v>
      </c>
      <c r="E2753" t="s">
        <v>350</v>
      </c>
      <c r="F2753">
        <v>2</v>
      </c>
      <c r="G2753">
        <v>0.51413881748071977</v>
      </c>
      <c r="H2753">
        <v>0</v>
      </c>
      <c r="I2753">
        <v>0</v>
      </c>
      <c r="J2753">
        <v>0</v>
      </c>
      <c r="K2753">
        <v>3</v>
      </c>
      <c r="L2753">
        <v>0</v>
      </c>
      <c r="M2753">
        <v>0</v>
      </c>
      <c r="N2753">
        <v>0</v>
      </c>
      <c r="O2753">
        <v>1</v>
      </c>
      <c r="P2753">
        <v>1983800</v>
      </c>
      <c r="Q2753">
        <v>1.9322052976992129E-2</v>
      </c>
    </row>
    <row r="2754" spans="1:17" x14ac:dyDescent="0.25">
      <c r="A2754" t="str">
        <f t="shared" ca="1" si="42"/>
        <v>CUNDINAMARCA;COTA;CONSTRUCCIÓN</v>
      </c>
      <c r="B2754" t="str">
        <f ca="1">+IFERROR(_xlfn.XLOOKUP(C2754,DIVIPOLA!G:G,DIVIPOLA!F:F),C2754)</f>
        <v>CUNDINAMARCA</v>
      </c>
      <c r="C2754" t="s">
        <v>29</v>
      </c>
      <c r="D2754" t="s">
        <v>177</v>
      </c>
      <c r="E2754" t="s">
        <v>350</v>
      </c>
      <c r="F2754">
        <v>1</v>
      </c>
      <c r="G2754">
        <v>0.25706940874035988</v>
      </c>
      <c r="H2754">
        <v>0</v>
      </c>
      <c r="I2754">
        <v>0</v>
      </c>
      <c r="J2754">
        <v>2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780000</v>
      </c>
      <c r="Q2754">
        <v>7.5971374745709567E-3</v>
      </c>
    </row>
    <row r="2755" spans="1:17" x14ac:dyDescent="0.25">
      <c r="A2755" t="str">
        <f t="shared" ref="A2755:A2818" ca="1" si="43">B2755&amp;";"&amp;D2755&amp;";"&amp;E2755</f>
        <v>CUNDINAMARCA;FACATATIVÁ;CONSTRUCCIÓN</v>
      </c>
      <c r="B2755" t="str">
        <f ca="1">+IFERROR(_xlfn.XLOOKUP(C2755,DIVIPOLA!G:G,DIVIPOLA!F:F),C2755)</f>
        <v>CUNDINAMARCA</v>
      </c>
      <c r="C2755" t="s">
        <v>29</v>
      </c>
      <c r="D2755" t="s">
        <v>179</v>
      </c>
      <c r="E2755" t="s">
        <v>350</v>
      </c>
      <c r="F2755">
        <v>1</v>
      </c>
      <c r="G2755">
        <v>0.25706940874035988</v>
      </c>
      <c r="H2755">
        <v>0</v>
      </c>
      <c r="I2755">
        <v>0</v>
      </c>
      <c r="J2755">
        <v>107</v>
      </c>
      <c r="K2755">
        <v>6</v>
      </c>
      <c r="L2755">
        <v>17</v>
      </c>
      <c r="M2755">
        <v>0</v>
      </c>
      <c r="N2755">
        <v>107</v>
      </c>
      <c r="O2755">
        <v>11</v>
      </c>
      <c r="P2755">
        <v>74654775</v>
      </c>
      <c r="Q2755">
        <v>0.72713152411302939</v>
      </c>
    </row>
    <row r="2756" spans="1:17" x14ac:dyDescent="0.25">
      <c r="A2756" t="str">
        <f t="shared" ca="1" si="43"/>
        <v>CUNDINAMARCA;FUNZA;CONSTRUCCIÓN</v>
      </c>
      <c r="B2756" t="str">
        <f ca="1">+IFERROR(_xlfn.XLOOKUP(C2756,DIVIPOLA!G:G,DIVIPOLA!F:F),C2756)</f>
        <v>CUNDINAMARCA</v>
      </c>
      <c r="C2756" t="s">
        <v>29</v>
      </c>
      <c r="D2756" t="s">
        <v>180</v>
      </c>
      <c r="E2756" t="s">
        <v>350</v>
      </c>
      <c r="F2756">
        <v>1</v>
      </c>
      <c r="G2756">
        <v>0.25706940874035988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4</v>
      </c>
      <c r="O2756">
        <v>3</v>
      </c>
      <c r="P2756">
        <v>1755000</v>
      </c>
      <c r="Q2756">
        <v>1.7093559317784651E-2</v>
      </c>
    </row>
    <row r="2757" spans="1:17" x14ac:dyDescent="0.25">
      <c r="A2757" t="str">
        <f t="shared" ca="1" si="43"/>
        <v>CUNDINAMARCA;FUSAGASUGÁ;CONSTRUCCIÓN</v>
      </c>
      <c r="B2757" t="str">
        <f ca="1">+IFERROR(_xlfn.XLOOKUP(C2757,DIVIPOLA!G:G,DIVIPOLA!F:F),C2757)</f>
        <v>CUNDINAMARCA</v>
      </c>
      <c r="C2757" t="s">
        <v>29</v>
      </c>
      <c r="D2757" t="s">
        <v>181</v>
      </c>
      <c r="E2757" t="s">
        <v>350</v>
      </c>
      <c r="F2757">
        <v>2</v>
      </c>
      <c r="G2757">
        <v>0.51413881748071977</v>
      </c>
      <c r="H2757">
        <v>0</v>
      </c>
      <c r="I2757">
        <v>0</v>
      </c>
      <c r="J2757">
        <v>3</v>
      </c>
      <c r="K2757">
        <v>2</v>
      </c>
      <c r="L2757">
        <v>2</v>
      </c>
      <c r="M2757">
        <v>0</v>
      </c>
      <c r="N2757">
        <v>9</v>
      </c>
      <c r="O2757">
        <v>7</v>
      </c>
      <c r="P2757">
        <v>6760000</v>
      </c>
      <c r="Q2757">
        <v>6.5841858112948293E-2</v>
      </c>
    </row>
    <row r="2758" spans="1:17" x14ac:dyDescent="0.25">
      <c r="A2758" t="str">
        <f t="shared" ca="1" si="43"/>
        <v>CUNDINAMARCA;GACHANCIPÁ;CONSTRUCCIÓN</v>
      </c>
      <c r="B2758" t="str">
        <f ca="1">+IFERROR(_xlfn.XLOOKUP(C2758,DIVIPOLA!G:G,DIVIPOLA!F:F),C2758)</f>
        <v>CUNDINAMARCA</v>
      </c>
      <c r="C2758" t="s">
        <v>29</v>
      </c>
      <c r="D2758" t="s">
        <v>183</v>
      </c>
      <c r="E2758" t="s">
        <v>350</v>
      </c>
      <c r="F2758">
        <v>1</v>
      </c>
      <c r="G2758">
        <v>0.25706940874035988</v>
      </c>
      <c r="H2758">
        <v>0</v>
      </c>
      <c r="I2758">
        <v>0</v>
      </c>
      <c r="J2758">
        <v>10</v>
      </c>
      <c r="K2758">
        <v>0</v>
      </c>
      <c r="L2758">
        <v>0</v>
      </c>
      <c r="M2758">
        <v>0</v>
      </c>
      <c r="N2758">
        <v>10</v>
      </c>
      <c r="O2758">
        <v>0</v>
      </c>
      <c r="P2758">
        <v>6405750</v>
      </c>
      <c r="Q2758">
        <v>6.2391491509913993E-2</v>
      </c>
    </row>
    <row r="2759" spans="1:17" x14ac:dyDescent="0.25">
      <c r="A2759" t="str">
        <f t="shared" ca="1" si="43"/>
        <v>CUNDINAMARCA;LA CALERA;CONSTRUCCIÓN</v>
      </c>
      <c r="B2759" t="str">
        <f ca="1">+IFERROR(_xlfn.XLOOKUP(C2759,DIVIPOLA!G:G,DIVIPOLA!F:F),C2759)</f>
        <v>CUNDINAMARCA</v>
      </c>
      <c r="C2759" t="s">
        <v>29</v>
      </c>
      <c r="D2759" t="s">
        <v>189</v>
      </c>
      <c r="E2759" t="s">
        <v>350</v>
      </c>
      <c r="F2759">
        <v>1</v>
      </c>
      <c r="G2759">
        <v>0.25706940874035988</v>
      </c>
      <c r="H2759">
        <v>0</v>
      </c>
      <c r="I2759">
        <v>0</v>
      </c>
      <c r="J2759">
        <v>0</v>
      </c>
      <c r="K2759">
        <v>3</v>
      </c>
      <c r="L2759">
        <v>2</v>
      </c>
      <c r="M2759">
        <v>0</v>
      </c>
      <c r="N2759">
        <v>4</v>
      </c>
      <c r="O2759">
        <v>0</v>
      </c>
      <c r="P2759">
        <v>2860000</v>
      </c>
      <c r="Q2759">
        <v>2.785617074009351E-2</v>
      </c>
    </row>
    <row r="2760" spans="1:17" x14ac:dyDescent="0.25">
      <c r="A2760" t="str">
        <f t="shared" ca="1" si="43"/>
        <v>CUNDINAMARCA;LA MESA;CONSTRUCCIÓN</v>
      </c>
      <c r="B2760" t="str">
        <f ca="1">+IFERROR(_xlfn.XLOOKUP(C2760,DIVIPOLA!G:G,DIVIPOLA!F:F),C2760)</f>
        <v>CUNDINAMARCA</v>
      </c>
      <c r="C2760" t="s">
        <v>29</v>
      </c>
      <c r="D2760" t="s">
        <v>190</v>
      </c>
      <c r="E2760" t="s">
        <v>350</v>
      </c>
      <c r="F2760">
        <v>1</v>
      </c>
      <c r="G2760">
        <v>0.25706940874035988</v>
      </c>
      <c r="H2760">
        <v>0</v>
      </c>
      <c r="I2760">
        <v>0</v>
      </c>
      <c r="J2760">
        <v>4</v>
      </c>
      <c r="K2760">
        <v>10</v>
      </c>
      <c r="L2760">
        <v>0</v>
      </c>
      <c r="M2760">
        <v>0</v>
      </c>
      <c r="N2760">
        <v>5</v>
      </c>
      <c r="O2760">
        <v>8</v>
      </c>
      <c r="P2760">
        <v>10335000</v>
      </c>
      <c r="Q2760">
        <v>0.1006620715380652</v>
      </c>
    </row>
    <row r="2761" spans="1:17" x14ac:dyDescent="0.25">
      <c r="A2761" t="str">
        <f t="shared" ca="1" si="43"/>
        <v>CUNDINAMARCA;MOSQUERA;CONSTRUCCIÓN</v>
      </c>
      <c r="B2761" t="str">
        <f ca="1">+IFERROR(_xlfn.XLOOKUP(C2761,DIVIPOLA!G:G,DIVIPOLA!F:F),C2761)</f>
        <v>CUNDINAMARCA</v>
      </c>
      <c r="C2761" t="s">
        <v>29</v>
      </c>
      <c r="D2761" t="s">
        <v>193</v>
      </c>
      <c r="E2761" t="s">
        <v>350</v>
      </c>
      <c r="F2761">
        <v>2</v>
      </c>
      <c r="G2761">
        <v>0.51413881748071977</v>
      </c>
      <c r="H2761">
        <v>0</v>
      </c>
      <c r="I2761">
        <v>0</v>
      </c>
      <c r="J2761">
        <v>49</v>
      </c>
      <c r="K2761">
        <v>12</v>
      </c>
      <c r="L2761">
        <v>27</v>
      </c>
      <c r="M2761">
        <v>11</v>
      </c>
      <c r="N2761">
        <v>45</v>
      </c>
      <c r="O2761">
        <v>10</v>
      </c>
      <c r="P2761">
        <v>49555675</v>
      </c>
      <c r="Q2761">
        <v>0.48266830207712702</v>
      </c>
    </row>
    <row r="2762" spans="1:17" x14ac:dyDescent="0.25">
      <c r="A2762" t="str">
        <f t="shared" ca="1" si="43"/>
        <v>CUNDINAMARCA;SESQUILÉ;CONSTRUCCIÓN</v>
      </c>
      <c r="B2762" t="str">
        <f ca="1">+IFERROR(_xlfn.XLOOKUP(C2762,DIVIPOLA!G:G,DIVIPOLA!F:F),C2762)</f>
        <v>CUNDINAMARCA</v>
      </c>
      <c r="C2762" t="s">
        <v>29</v>
      </c>
      <c r="D2762" t="s">
        <v>197</v>
      </c>
      <c r="E2762" t="s">
        <v>350</v>
      </c>
      <c r="F2762">
        <v>1</v>
      </c>
      <c r="G2762">
        <v>0.25706940874035988</v>
      </c>
      <c r="H2762">
        <v>0</v>
      </c>
      <c r="I2762">
        <v>0</v>
      </c>
      <c r="J2762">
        <v>0</v>
      </c>
      <c r="K2762">
        <v>0</v>
      </c>
      <c r="L2762">
        <v>11</v>
      </c>
      <c r="M2762">
        <v>0</v>
      </c>
      <c r="N2762">
        <v>0</v>
      </c>
      <c r="O2762">
        <v>0</v>
      </c>
      <c r="P2762">
        <v>2860000</v>
      </c>
      <c r="Q2762">
        <v>2.785617074009351E-2</v>
      </c>
    </row>
    <row r="2763" spans="1:17" x14ac:dyDescent="0.25">
      <c r="A2763" t="str">
        <f t="shared" ca="1" si="43"/>
        <v>CUNDINAMARCA;SOACHA;CONSTRUCCIÓN</v>
      </c>
      <c r="B2763" t="str">
        <f ca="1">+IFERROR(_xlfn.XLOOKUP(C2763,DIVIPOLA!G:G,DIVIPOLA!F:F),C2763)</f>
        <v>CUNDINAMARCA</v>
      </c>
      <c r="C2763" t="s">
        <v>29</v>
      </c>
      <c r="D2763" t="s">
        <v>200</v>
      </c>
      <c r="E2763" t="s">
        <v>350</v>
      </c>
      <c r="F2763">
        <v>5</v>
      </c>
      <c r="G2763">
        <v>1.2853470437018</v>
      </c>
      <c r="H2763">
        <v>0</v>
      </c>
      <c r="I2763">
        <v>0</v>
      </c>
      <c r="J2763">
        <v>18</v>
      </c>
      <c r="K2763">
        <v>10</v>
      </c>
      <c r="L2763">
        <v>0</v>
      </c>
      <c r="M2763">
        <v>11</v>
      </c>
      <c r="N2763">
        <v>162</v>
      </c>
      <c r="O2763">
        <v>5</v>
      </c>
      <c r="P2763">
        <v>50286925</v>
      </c>
      <c r="Q2763">
        <v>0.48979061845953731</v>
      </c>
    </row>
    <row r="2764" spans="1:17" x14ac:dyDescent="0.25">
      <c r="A2764" t="str">
        <f t="shared" ca="1" si="43"/>
        <v>CUNDINAMARCA;TOCANCIPÁ;CONSTRUCCIÓN</v>
      </c>
      <c r="B2764" t="str">
        <f ca="1">+IFERROR(_xlfn.XLOOKUP(C2764,DIVIPOLA!G:G,DIVIPOLA!F:F),C2764)</f>
        <v>CUNDINAMARCA</v>
      </c>
      <c r="C2764" t="s">
        <v>29</v>
      </c>
      <c r="D2764" t="s">
        <v>206</v>
      </c>
      <c r="E2764" t="s">
        <v>350</v>
      </c>
      <c r="F2764">
        <v>1</v>
      </c>
      <c r="G2764">
        <v>0.25706940874035988</v>
      </c>
      <c r="H2764">
        <v>0</v>
      </c>
      <c r="I2764">
        <v>0</v>
      </c>
      <c r="J2764">
        <v>51</v>
      </c>
      <c r="K2764">
        <v>26</v>
      </c>
      <c r="L2764">
        <v>22</v>
      </c>
      <c r="M2764">
        <v>0</v>
      </c>
      <c r="N2764">
        <v>78</v>
      </c>
      <c r="O2764">
        <v>16</v>
      </c>
      <c r="P2764">
        <v>59540000</v>
      </c>
      <c r="Q2764">
        <v>0.57991482722558307</v>
      </c>
    </row>
    <row r="2765" spans="1:17" x14ac:dyDescent="0.25">
      <c r="A2765" t="str">
        <f t="shared" ca="1" si="43"/>
        <v>CUNDINAMARCA;ZIPAQUIRÁ;CONSTRUCCIÓN</v>
      </c>
      <c r="B2765" t="str">
        <f ca="1">+IFERROR(_xlfn.XLOOKUP(C2765,DIVIPOLA!G:G,DIVIPOLA!F:F),C2765)</f>
        <v>CUNDINAMARCA</v>
      </c>
      <c r="C2765" t="s">
        <v>29</v>
      </c>
      <c r="D2765" t="s">
        <v>211</v>
      </c>
      <c r="E2765" t="s">
        <v>350</v>
      </c>
      <c r="F2765">
        <v>1</v>
      </c>
      <c r="G2765">
        <v>0.25706940874035988</v>
      </c>
      <c r="H2765">
        <v>0</v>
      </c>
      <c r="I2765">
        <v>0</v>
      </c>
      <c r="J2765">
        <v>1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390000</v>
      </c>
      <c r="Q2765">
        <v>3.7985687372854779E-3</v>
      </c>
    </row>
    <row r="2766" spans="1:17" x14ac:dyDescent="0.25">
      <c r="A2766" t="str">
        <f t="shared" ca="1" si="43"/>
        <v>CÓRDOBA;MONTERÍA;CONSTRUCCIÓN</v>
      </c>
      <c r="B2766" t="str">
        <f ca="1">+IFERROR(_xlfn.XLOOKUP(C2766,DIVIPOLA!G:G,DIVIPOLA!F:F),C2766)</f>
        <v>CÓRDOBA</v>
      </c>
      <c r="C2766" t="s">
        <v>30</v>
      </c>
      <c r="D2766" t="s">
        <v>218</v>
      </c>
      <c r="E2766" t="s">
        <v>350</v>
      </c>
      <c r="F2766">
        <v>5</v>
      </c>
      <c r="G2766">
        <v>5.5555555555555554</v>
      </c>
      <c r="H2766">
        <v>0</v>
      </c>
      <c r="I2766">
        <v>0</v>
      </c>
      <c r="J2766">
        <v>51</v>
      </c>
      <c r="K2766">
        <v>33</v>
      </c>
      <c r="L2766">
        <v>11</v>
      </c>
      <c r="M2766">
        <v>13</v>
      </c>
      <c r="N2766">
        <v>55</v>
      </c>
      <c r="O2766">
        <v>40</v>
      </c>
      <c r="P2766">
        <v>69310150</v>
      </c>
      <c r="Q2766">
        <v>0.90115458767725964</v>
      </c>
    </row>
    <row r="2767" spans="1:17" x14ac:dyDescent="0.25">
      <c r="A2767" t="str">
        <f t="shared" ca="1" si="43"/>
        <v>HUILA;NEIVA;CONSTRUCCIÓN</v>
      </c>
      <c r="B2767" t="str">
        <f ca="1">+IFERROR(_xlfn.XLOOKUP(C2767,DIVIPOLA!G:G,DIVIPOLA!F:F),C2767)</f>
        <v>HUILA</v>
      </c>
      <c r="C2767" t="s">
        <v>32</v>
      </c>
      <c r="D2767" t="s">
        <v>227</v>
      </c>
      <c r="E2767" t="s">
        <v>350</v>
      </c>
      <c r="F2767">
        <v>11</v>
      </c>
      <c r="G2767">
        <v>12.35955056179775</v>
      </c>
      <c r="H2767">
        <v>0</v>
      </c>
      <c r="I2767">
        <v>1</v>
      </c>
      <c r="J2767">
        <v>121</v>
      </c>
      <c r="K2767">
        <v>76</v>
      </c>
      <c r="L2767">
        <v>54</v>
      </c>
      <c r="M2767">
        <v>9</v>
      </c>
      <c r="N2767">
        <v>74</v>
      </c>
      <c r="O2767">
        <v>37</v>
      </c>
      <c r="P2767">
        <v>136777225</v>
      </c>
      <c r="Q2767">
        <v>5.5658933059517404</v>
      </c>
    </row>
    <row r="2768" spans="1:17" x14ac:dyDescent="0.25">
      <c r="A2768" t="str">
        <f t="shared" ca="1" si="43"/>
        <v>HUILA;PALESTINA;CONSTRUCCIÓN</v>
      </c>
      <c r="B2768" t="str">
        <f ca="1">+IFERROR(_xlfn.XLOOKUP(C2768,DIVIPOLA!G:G,DIVIPOLA!F:F),C2768)</f>
        <v>HUILA</v>
      </c>
      <c r="C2768" t="s">
        <v>32</v>
      </c>
      <c r="D2768" t="s">
        <v>229</v>
      </c>
      <c r="E2768" t="s">
        <v>350</v>
      </c>
      <c r="F2768">
        <v>1</v>
      </c>
      <c r="G2768">
        <v>1.1235955056179781</v>
      </c>
      <c r="H2768">
        <v>0</v>
      </c>
      <c r="I2768">
        <v>0</v>
      </c>
      <c r="J2768">
        <v>4</v>
      </c>
      <c r="K2768">
        <v>0</v>
      </c>
      <c r="L2768">
        <v>2</v>
      </c>
      <c r="M2768">
        <v>0</v>
      </c>
      <c r="N2768">
        <v>10</v>
      </c>
      <c r="O2768">
        <v>4</v>
      </c>
      <c r="P2768">
        <v>5330000</v>
      </c>
      <c r="Q2768">
        <v>0.21689437931441269</v>
      </c>
    </row>
    <row r="2769" spans="1:17" x14ac:dyDescent="0.25">
      <c r="A2769" t="str">
        <f t="shared" ca="1" si="43"/>
        <v>HUILA;PITALITO;CONSTRUCCIÓN</v>
      </c>
      <c r="B2769" t="str">
        <f ca="1">+IFERROR(_xlfn.XLOOKUP(C2769,DIVIPOLA!G:G,DIVIPOLA!F:F),C2769)</f>
        <v>HUILA</v>
      </c>
      <c r="C2769" t="s">
        <v>32</v>
      </c>
      <c r="D2769" t="s">
        <v>230</v>
      </c>
      <c r="E2769" t="s">
        <v>350</v>
      </c>
      <c r="F2769">
        <v>2</v>
      </c>
      <c r="G2769">
        <v>2.2471910112359552</v>
      </c>
      <c r="H2769">
        <v>0</v>
      </c>
      <c r="I2769">
        <v>0</v>
      </c>
      <c r="J2769">
        <v>2</v>
      </c>
      <c r="K2769">
        <v>2</v>
      </c>
      <c r="L2769">
        <v>0</v>
      </c>
      <c r="M2769">
        <v>0</v>
      </c>
      <c r="N2769">
        <v>2</v>
      </c>
      <c r="O2769">
        <v>0</v>
      </c>
      <c r="P2769">
        <v>2382900</v>
      </c>
      <c r="Q2769">
        <v>9.6967657873980137E-2</v>
      </c>
    </row>
    <row r="2770" spans="1:17" x14ac:dyDescent="0.25">
      <c r="A2770" t="str">
        <f t="shared" ca="1" si="43"/>
        <v>MAGDALENA;SANTA MARTA;CONSTRUCCIÓN</v>
      </c>
      <c r="B2770" t="str">
        <f ca="1">+IFERROR(_xlfn.XLOOKUP(C2770,DIVIPOLA!G:G,DIVIPOLA!F:F),C2770)</f>
        <v>MAGDALENA</v>
      </c>
      <c r="C2770" t="s">
        <v>33</v>
      </c>
      <c r="D2770" t="s">
        <v>239</v>
      </c>
      <c r="E2770" t="s">
        <v>350</v>
      </c>
      <c r="F2770">
        <v>8</v>
      </c>
      <c r="G2770">
        <v>11.428571428571431</v>
      </c>
      <c r="H2770">
        <v>0</v>
      </c>
      <c r="I2770">
        <v>0</v>
      </c>
      <c r="J2770">
        <v>76</v>
      </c>
      <c r="K2770">
        <v>110</v>
      </c>
      <c r="L2770">
        <v>10</v>
      </c>
      <c r="M2770">
        <v>10</v>
      </c>
      <c r="N2770">
        <v>376</v>
      </c>
      <c r="O2770">
        <v>97</v>
      </c>
      <c r="P2770">
        <v>202433400</v>
      </c>
      <c r="Q2770">
        <v>12.2470383308831</v>
      </c>
    </row>
    <row r="2771" spans="1:17" x14ac:dyDescent="0.25">
      <c r="A2771" t="str">
        <f t="shared" ca="1" si="43"/>
        <v>META;RESTREPO;CONSTRUCCIÓN</v>
      </c>
      <c r="B2771" t="str">
        <f ca="1">+IFERROR(_xlfn.XLOOKUP(C2771,DIVIPOLA!G:G,DIVIPOLA!F:F),C2771)</f>
        <v>META</v>
      </c>
      <c r="C2771" t="s">
        <v>34</v>
      </c>
      <c r="D2771" t="s">
        <v>245</v>
      </c>
      <c r="E2771" t="s">
        <v>350</v>
      </c>
      <c r="F2771">
        <v>1</v>
      </c>
      <c r="G2771">
        <v>0.78740157480314954</v>
      </c>
      <c r="H2771">
        <v>0</v>
      </c>
      <c r="I2771">
        <v>0</v>
      </c>
      <c r="J2771">
        <v>2</v>
      </c>
      <c r="K2771">
        <v>0</v>
      </c>
      <c r="L2771">
        <v>1</v>
      </c>
      <c r="M2771">
        <v>0</v>
      </c>
      <c r="N2771">
        <v>1</v>
      </c>
      <c r="O2771">
        <v>0</v>
      </c>
      <c r="P2771">
        <v>1235000</v>
      </c>
      <c r="Q2771">
        <v>6.7636129725384853E-2</v>
      </c>
    </row>
    <row r="2772" spans="1:17" x14ac:dyDescent="0.25">
      <c r="A2772" t="str">
        <f t="shared" ca="1" si="43"/>
        <v>META;VILLAVICENCIO;CONSTRUCCIÓN</v>
      </c>
      <c r="B2772" t="str">
        <f ca="1">+IFERROR(_xlfn.XLOOKUP(C2772,DIVIPOLA!G:G,DIVIPOLA!F:F),C2772)</f>
        <v>META</v>
      </c>
      <c r="C2772" t="s">
        <v>34</v>
      </c>
      <c r="D2772" t="s">
        <v>246</v>
      </c>
      <c r="E2772" t="s">
        <v>350</v>
      </c>
      <c r="F2772">
        <v>17</v>
      </c>
      <c r="G2772">
        <v>13.385826771653541</v>
      </c>
      <c r="H2772">
        <v>3</v>
      </c>
      <c r="I2772">
        <v>0</v>
      </c>
      <c r="J2772">
        <v>87</v>
      </c>
      <c r="K2772">
        <v>53</v>
      </c>
      <c r="L2772">
        <v>76</v>
      </c>
      <c r="M2772">
        <v>10</v>
      </c>
      <c r="N2772">
        <v>268</v>
      </c>
      <c r="O2772">
        <v>53</v>
      </c>
      <c r="P2772">
        <v>157840150</v>
      </c>
      <c r="Q2772">
        <v>8.6442889564973306</v>
      </c>
    </row>
    <row r="2773" spans="1:17" x14ac:dyDescent="0.25">
      <c r="A2773" t="str">
        <f t="shared" ca="1" si="43"/>
        <v>NARIÑO;PASTO;CONSTRUCCIÓN</v>
      </c>
      <c r="B2773" t="str">
        <f ca="1">+IFERROR(_xlfn.XLOOKUP(C2773,DIVIPOLA!G:G,DIVIPOLA!F:F),C2773)</f>
        <v>NARIÑO</v>
      </c>
      <c r="C2773" t="s">
        <v>35</v>
      </c>
      <c r="D2773" t="s">
        <v>250</v>
      </c>
      <c r="E2773" t="s">
        <v>350</v>
      </c>
      <c r="F2773">
        <v>9</v>
      </c>
      <c r="G2773">
        <v>10.3448275862069</v>
      </c>
      <c r="H2773">
        <v>0</v>
      </c>
      <c r="I2773">
        <v>0</v>
      </c>
      <c r="J2773">
        <v>2</v>
      </c>
      <c r="K2773">
        <v>21</v>
      </c>
      <c r="L2773">
        <v>34</v>
      </c>
      <c r="M2773">
        <v>8</v>
      </c>
      <c r="N2773">
        <v>24</v>
      </c>
      <c r="O2773">
        <v>33</v>
      </c>
      <c r="P2773">
        <v>40602575</v>
      </c>
      <c r="Q2773">
        <v>3.7608941783220939</v>
      </c>
    </row>
    <row r="2774" spans="1:17" x14ac:dyDescent="0.25">
      <c r="A2774" t="str">
        <f t="shared" ca="1" si="43"/>
        <v>NORTE_DE_SANTANDER;CHINÁCOTA;CONSTRUCCIÓN</v>
      </c>
      <c r="B2774" t="str">
        <f ca="1">+IFERROR(_xlfn.XLOOKUP(C2774,DIVIPOLA!G:G,DIVIPOLA!F:F),C2774)</f>
        <v>NORTE_DE_SANTANDER</v>
      </c>
      <c r="C2774" t="s">
        <v>1186</v>
      </c>
      <c r="D2774" t="s">
        <v>254</v>
      </c>
      <c r="E2774" t="s">
        <v>350</v>
      </c>
      <c r="F2774">
        <v>1</v>
      </c>
      <c r="G2774">
        <v>0.36496350364963498</v>
      </c>
      <c r="H2774">
        <v>0</v>
      </c>
      <c r="I2774">
        <v>0</v>
      </c>
      <c r="J2774">
        <v>9</v>
      </c>
      <c r="K2774">
        <v>13</v>
      </c>
      <c r="L2774">
        <v>0</v>
      </c>
      <c r="M2774">
        <v>0</v>
      </c>
      <c r="N2774">
        <v>0</v>
      </c>
      <c r="O2774">
        <v>9</v>
      </c>
      <c r="P2774">
        <v>13429650</v>
      </c>
      <c r="Q2774">
        <v>0.2914247824046628</v>
      </c>
    </row>
    <row r="2775" spans="1:17" x14ac:dyDescent="0.25">
      <c r="A2775" t="str">
        <f t="shared" ca="1" si="43"/>
        <v>NORTE_DE_SANTANDER;LA ESPERANZA;CONSTRUCCIÓN</v>
      </c>
      <c r="B2775" t="str">
        <f ca="1">+IFERROR(_xlfn.XLOOKUP(C2775,DIVIPOLA!G:G,DIVIPOLA!F:F),C2775)</f>
        <v>NORTE_DE_SANTANDER</v>
      </c>
      <c r="C2775" t="s">
        <v>1186</v>
      </c>
      <c r="D2775" t="s">
        <v>256</v>
      </c>
      <c r="E2775" t="s">
        <v>350</v>
      </c>
      <c r="F2775">
        <v>1</v>
      </c>
      <c r="G2775">
        <v>0.36496350364963498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4</v>
      </c>
      <c r="O2775">
        <v>0</v>
      </c>
      <c r="P2775">
        <v>780000</v>
      </c>
      <c r="Q2775">
        <v>1.6926080000270821E-2</v>
      </c>
    </row>
    <row r="2776" spans="1:17" x14ac:dyDescent="0.25">
      <c r="A2776" t="str">
        <f t="shared" ca="1" si="43"/>
        <v>NORTE_DE_SANTANDER;LOS PATIOS;CONSTRUCCIÓN</v>
      </c>
      <c r="B2776" t="str">
        <f ca="1">+IFERROR(_xlfn.XLOOKUP(C2776,DIVIPOLA!G:G,DIVIPOLA!F:F),C2776)</f>
        <v>NORTE_DE_SANTANDER</v>
      </c>
      <c r="C2776" t="s">
        <v>1186</v>
      </c>
      <c r="D2776" t="s">
        <v>257</v>
      </c>
      <c r="E2776" t="s">
        <v>350</v>
      </c>
      <c r="F2776">
        <v>1</v>
      </c>
      <c r="G2776">
        <v>0.36496350364963498</v>
      </c>
      <c r="H2776">
        <v>0</v>
      </c>
      <c r="I2776">
        <v>0</v>
      </c>
      <c r="J2776">
        <v>45</v>
      </c>
      <c r="K2776">
        <v>11</v>
      </c>
      <c r="L2776">
        <v>38</v>
      </c>
      <c r="M2776">
        <v>49</v>
      </c>
      <c r="N2776">
        <v>7</v>
      </c>
      <c r="O2776">
        <v>0</v>
      </c>
      <c r="P2776">
        <v>53625000</v>
      </c>
      <c r="Q2776">
        <v>1.163668000018619</v>
      </c>
    </row>
    <row r="2777" spans="1:17" x14ac:dyDescent="0.25">
      <c r="A2777" t="str">
        <f t="shared" ca="1" si="43"/>
        <v>NORTE_DE_SANTANDER;OCAÑA;CONSTRUCCIÓN</v>
      </c>
      <c r="B2777" t="str">
        <f ca="1">+IFERROR(_xlfn.XLOOKUP(C2777,DIVIPOLA!G:G,DIVIPOLA!F:F),C2777)</f>
        <v>NORTE_DE_SANTANDER</v>
      </c>
      <c r="C2777" t="s">
        <v>1186</v>
      </c>
      <c r="D2777" t="s">
        <v>258</v>
      </c>
      <c r="E2777" t="s">
        <v>350</v>
      </c>
      <c r="F2777">
        <v>2</v>
      </c>
      <c r="G2777">
        <v>0.72992700729927007</v>
      </c>
      <c r="H2777">
        <v>0</v>
      </c>
      <c r="I2777">
        <v>0</v>
      </c>
      <c r="J2777">
        <v>0</v>
      </c>
      <c r="K2777">
        <v>3</v>
      </c>
      <c r="L2777">
        <v>0</v>
      </c>
      <c r="M2777">
        <v>0</v>
      </c>
      <c r="N2777">
        <v>8</v>
      </c>
      <c r="O2777">
        <v>7</v>
      </c>
      <c r="P2777">
        <v>5395000</v>
      </c>
      <c r="Q2777">
        <v>0.1170720533352065</v>
      </c>
    </row>
    <row r="2778" spans="1:17" x14ac:dyDescent="0.25">
      <c r="A2778" t="str">
        <f t="shared" ca="1" si="43"/>
        <v>NORTE_DE_SANTANDER;SAN JOSÉ DE CÚCUTA;CONSTRUCCIÓN</v>
      </c>
      <c r="B2778" t="str">
        <f ca="1">+IFERROR(_xlfn.XLOOKUP(C2778,DIVIPOLA!G:G,DIVIPOLA!F:F),C2778)</f>
        <v>NORTE_DE_SANTANDER</v>
      </c>
      <c r="C2778" t="s">
        <v>1186</v>
      </c>
      <c r="D2778" t="s">
        <v>260</v>
      </c>
      <c r="E2778" t="s">
        <v>350</v>
      </c>
      <c r="F2778">
        <v>15</v>
      </c>
      <c r="G2778">
        <v>5.4744525547445262</v>
      </c>
      <c r="H2778">
        <v>0</v>
      </c>
      <c r="I2778">
        <v>4</v>
      </c>
      <c r="J2778">
        <v>57</v>
      </c>
      <c r="K2778">
        <v>74</v>
      </c>
      <c r="L2778">
        <v>28</v>
      </c>
      <c r="M2778">
        <v>7</v>
      </c>
      <c r="N2778">
        <v>113</v>
      </c>
      <c r="O2778">
        <v>48</v>
      </c>
      <c r="P2778">
        <v>112522800</v>
      </c>
      <c r="Q2778">
        <v>2.4417563008390681</v>
      </c>
    </row>
    <row r="2779" spans="1:17" x14ac:dyDescent="0.25">
      <c r="A2779" t="str">
        <f t="shared" ca="1" si="43"/>
        <v>PUTUMAYO;MOCOA;CONSTRUCCIÓN</v>
      </c>
      <c r="B2779" t="str">
        <f ca="1">+IFERROR(_xlfn.XLOOKUP(C2779,DIVIPOLA!G:G,DIVIPOLA!F:F),C2779)</f>
        <v>PUTUMAYO</v>
      </c>
      <c r="C2779" t="s">
        <v>36</v>
      </c>
      <c r="D2779" t="s">
        <v>264</v>
      </c>
      <c r="E2779" t="s">
        <v>350</v>
      </c>
      <c r="F2779">
        <v>1</v>
      </c>
      <c r="G2779">
        <v>7.1428571428571423</v>
      </c>
      <c r="H2779">
        <v>0</v>
      </c>
      <c r="I2779">
        <v>0</v>
      </c>
      <c r="J2779">
        <v>0</v>
      </c>
      <c r="K2779">
        <v>0</v>
      </c>
      <c r="L2779">
        <v>1</v>
      </c>
      <c r="M2779">
        <v>0</v>
      </c>
      <c r="N2779">
        <v>0</v>
      </c>
      <c r="O2779">
        <v>0</v>
      </c>
      <c r="P2779">
        <v>260000</v>
      </c>
      <c r="Q2779">
        <v>0.2024368333818338</v>
      </c>
    </row>
    <row r="2780" spans="1:17" x14ac:dyDescent="0.25">
      <c r="A2780" t="str">
        <f t="shared" ca="1" si="43"/>
        <v>PUTUMAYO;ORITO;CONSTRUCCIÓN</v>
      </c>
      <c r="B2780" t="str">
        <f ca="1">+IFERROR(_xlfn.XLOOKUP(C2780,DIVIPOLA!G:G,DIVIPOLA!F:F),C2780)</f>
        <v>PUTUMAYO</v>
      </c>
      <c r="C2780" t="s">
        <v>36</v>
      </c>
      <c r="D2780" t="s">
        <v>265</v>
      </c>
      <c r="E2780" t="s">
        <v>350</v>
      </c>
      <c r="F2780">
        <v>1</v>
      </c>
      <c r="G2780">
        <v>7.1428571428571423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3</v>
      </c>
      <c r="O2780">
        <v>2</v>
      </c>
      <c r="P2780">
        <v>1235000</v>
      </c>
      <c r="Q2780">
        <v>0.96157495856371067</v>
      </c>
    </row>
    <row r="2781" spans="1:17" x14ac:dyDescent="0.25">
      <c r="A2781" t="str">
        <f t="shared" ca="1" si="43"/>
        <v>QUINDÍO;ARMENIA;CONSTRUCCIÓN</v>
      </c>
      <c r="B2781" t="str">
        <f ca="1">+IFERROR(_xlfn.XLOOKUP(C2781,DIVIPOLA!G:G,DIVIPOLA!F:F),C2781)</f>
        <v>QUINDÍO</v>
      </c>
      <c r="C2781" t="s">
        <v>37</v>
      </c>
      <c r="D2781" t="s">
        <v>51</v>
      </c>
      <c r="E2781" t="s">
        <v>350</v>
      </c>
      <c r="F2781">
        <v>6</v>
      </c>
      <c r="G2781">
        <v>6.1855670103092786</v>
      </c>
      <c r="H2781">
        <v>0</v>
      </c>
      <c r="I2781">
        <v>0</v>
      </c>
      <c r="J2781">
        <v>41</v>
      </c>
      <c r="K2781">
        <v>14</v>
      </c>
      <c r="L2781">
        <v>19</v>
      </c>
      <c r="M2781">
        <v>1</v>
      </c>
      <c r="N2781">
        <v>36</v>
      </c>
      <c r="O2781">
        <v>3</v>
      </c>
      <c r="P2781">
        <v>37484200</v>
      </c>
      <c r="Q2781">
        <v>0.61478577485416586</v>
      </c>
    </row>
    <row r="2782" spans="1:17" x14ac:dyDescent="0.25">
      <c r="A2782" t="str">
        <f t="shared" ca="1" si="43"/>
        <v>QUINDÍO;CALARCÁ;CONSTRUCCIÓN</v>
      </c>
      <c r="B2782" t="str">
        <f ca="1">+IFERROR(_xlfn.XLOOKUP(C2782,DIVIPOLA!G:G,DIVIPOLA!F:F),C2782)</f>
        <v>QUINDÍO</v>
      </c>
      <c r="C2782" t="s">
        <v>37</v>
      </c>
      <c r="D2782" t="s">
        <v>269</v>
      </c>
      <c r="E2782" t="s">
        <v>350</v>
      </c>
      <c r="F2782">
        <v>1</v>
      </c>
      <c r="G2782">
        <v>1.0309278350515461</v>
      </c>
      <c r="H2782">
        <v>0</v>
      </c>
      <c r="I2782">
        <v>0</v>
      </c>
      <c r="J2782">
        <v>7</v>
      </c>
      <c r="K2782">
        <v>7</v>
      </c>
      <c r="L2782">
        <v>0</v>
      </c>
      <c r="M2782">
        <v>4</v>
      </c>
      <c r="N2782">
        <v>8</v>
      </c>
      <c r="O2782">
        <v>3</v>
      </c>
      <c r="P2782">
        <v>10465000</v>
      </c>
      <c r="Q2782">
        <v>0.17163853393826861</v>
      </c>
    </row>
    <row r="2783" spans="1:17" x14ac:dyDescent="0.25">
      <c r="A2783" t="str">
        <f t="shared" ca="1" si="43"/>
        <v>QUINDÍO;QUIMBAYA;CONSTRUCCIÓN</v>
      </c>
      <c r="B2783" t="str">
        <f ca="1">+IFERROR(_xlfn.XLOOKUP(C2783,DIVIPOLA!G:G,DIVIPOLA!F:F),C2783)</f>
        <v>QUINDÍO</v>
      </c>
      <c r="C2783" t="s">
        <v>37</v>
      </c>
      <c r="D2783" t="s">
        <v>274</v>
      </c>
      <c r="E2783" t="s">
        <v>350</v>
      </c>
      <c r="F2783">
        <v>1</v>
      </c>
      <c r="G2783">
        <v>1.0309278350515461</v>
      </c>
      <c r="H2783">
        <v>0</v>
      </c>
      <c r="I2783">
        <v>0</v>
      </c>
      <c r="J2783">
        <v>17</v>
      </c>
      <c r="K2783">
        <v>1</v>
      </c>
      <c r="L2783">
        <v>12</v>
      </c>
      <c r="M2783">
        <v>0</v>
      </c>
      <c r="N2783">
        <v>22</v>
      </c>
      <c r="O2783">
        <v>4</v>
      </c>
      <c r="P2783">
        <v>16582475</v>
      </c>
      <c r="Q2783">
        <v>0.27197245084261729</v>
      </c>
    </row>
    <row r="2784" spans="1:17" x14ac:dyDescent="0.25">
      <c r="A2784" t="str">
        <f t="shared" ca="1" si="43"/>
        <v>RISARALDA;DOSQUEBRADAS;CONSTRUCCIÓN</v>
      </c>
      <c r="B2784" t="str">
        <f ca="1">+IFERROR(_xlfn.XLOOKUP(C2784,DIVIPOLA!G:G,DIVIPOLA!F:F),C2784)</f>
        <v>RISARALDA</v>
      </c>
      <c r="C2784" t="s">
        <v>38</v>
      </c>
      <c r="D2784" t="s">
        <v>275</v>
      </c>
      <c r="E2784" t="s">
        <v>350</v>
      </c>
      <c r="F2784">
        <v>2</v>
      </c>
      <c r="G2784">
        <v>0.97087378640776689</v>
      </c>
      <c r="H2784">
        <v>0</v>
      </c>
      <c r="I2784">
        <v>0</v>
      </c>
      <c r="J2784">
        <v>22</v>
      </c>
      <c r="K2784">
        <v>23</v>
      </c>
      <c r="L2784">
        <v>2</v>
      </c>
      <c r="M2784">
        <v>0</v>
      </c>
      <c r="N2784">
        <v>26</v>
      </c>
      <c r="O2784">
        <v>24</v>
      </c>
      <c r="P2784">
        <v>33930000</v>
      </c>
      <c r="Q2784">
        <v>0.28613757198456641</v>
      </c>
    </row>
    <row r="2785" spans="1:17" x14ac:dyDescent="0.25">
      <c r="A2785" t="str">
        <f t="shared" ca="1" si="43"/>
        <v>RISARALDA;LA VIRGINIA;CONSTRUCCIÓN</v>
      </c>
      <c r="B2785" t="str">
        <f ca="1">+IFERROR(_xlfn.XLOOKUP(C2785,DIVIPOLA!G:G,DIVIPOLA!F:F),C2785)</f>
        <v>RISARALDA</v>
      </c>
      <c r="C2785" t="s">
        <v>38</v>
      </c>
      <c r="D2785" t="s">
        <v>276</v>
      </c>
      <c r="E2785" t="s">
        <v>350</v>
      </c>
      <c r="F2785">
        <v>1</v>
      </c>
      <c r="G2785">
        <v>0.48543689320388339</v>
      </c>
      <c r="H2785">
        <v>0</v>
      </c>
      <c r="I2785">
        <v>0</v>
      </c>
      <c r="J2785">
        <v>18</v>
      </c>
      <c r="K2785">
        <v>5</v>
      </c>
      <c r="L2785">
        <v>5</v>
      </c>
      <c r="M2785">
        <v>0</v>
      </c>
      <c r="N2785">
        <v>23</v>
      </c>
      <c r="O2785">
        <v>9</v>
      </c>
      <c r="P2785">
        <v>18330000</v>
      </c>
      <c r="Q2785">
        <v>0.15458006762384621</v>
      </c>
    </row>
    <row r="2786" spans="1:17" x14ac:dyDescent="0.25">
      <c r="A2786" t="str">
        <f t="shared" ca="1" si="43"/>
        <v>RISARALDA;PEREIRA;CONSTRUCCIÓN</v>
      </c>
      <c r="B2786" t="str">
        <f ca="1">+IFERROR(_xlfn.XLOOKUP(C2786,DIVIPOLA!G:G,DIVIPOLA!F:F),C2786)</f>
        <v>RISARALDA</v>
      </c>
      <c r="C2786" t="s">
        <v>38</v>
      </c>
      <c r="D2786" t="s">
        <v>277</v>
      </c>
      <c r="E2786" t="s">
        <v>350</v>
      </c>
      <c r="F2786">
        <v>15</v>
      </c>
      <c r="G2786">
        <v>7.2815533980582519</v>
      </c>
      <c r="H2786">
        <v>0</v>
      </c>
      <c r="I2786">
        <v>0</v>
      </c>
      <c r="J2786">
        <v>96</v>
      </c>
      <c r="K2786">
        <v>21</v>
      </c>
      <c r="L2786">
        <v>90</v>
      </c>
      <c r="M2786">
        <v>10</v>
      </c>
      <c r="N2786">
        <v>216</v>
      </c>
      <c r="O2786">
        <v>23</v>
      </c>
      <c r="P2786">
        <v>125915725</v>
      </c>
      <c r="Q2786">
        <v>1.061869137228894</v>
      </c>
    </row>
    <row r="2787" spans="1:17" x14ac:dyDescent="0.25">
      <c r="A2787" t="str">
        <f t="shared" ca="1" si="43"/>
        <v>RISARALDA;SANTA ROSA DE CABAL;CONSTRUCCIÓN</v>
      </c>
      <c r="B2787" t="str">
        <f ca="1">+IFERROR(_xlfn.XLOOKUP(C2787,DIVIPOLA!G:G,DIVIPOLA!F:F),C2787)</f>
        <v>RISARALDA</v>
      </c>
      <c r="C2787" t="s">
        <v>38</v>
      </c>
      <c r="D2787" t="s">
        <v>278</v>
      </c>
      <c r="E2787" t="s">
        <v>350</v>
      </c>
      <c r="F2787">
        <v>1</v>
      </c>
      <c r="G2787">
        <v>0.48543689320388339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1</v>
      </c>
      <c r="O2787">
        <v>0</v>
      </c>
      <c r="P2787">
        <v>195000</v>
      </c>
      <c r="Q2787">
        <v>1.644468804509002E-3</v>
      </c>
    </row>
    <row r="2788" spans="1:17" x14ac:dyDescent="0.25">
      <c r="A2788" t="str">
        <f t="shared" ca="1" si="43"/>
        <v>SANTANDER;BUCARAMANGA;CONSTRUCCIÓN</v>
      </c>
      <c r="B2788" t="str">
        <f ca="1">+IFERROR(_xlfn.XLOOKUP(C2788,DIVIPOLA!G:G,DIVIPOLA!F:F),C2788)</f>
        <v>SANTANDER</v>
      </c>
      <c r="C2788" t="s">
        <v>39</v>
      </c>
      <c r="D2788" t="s">
        <v>283</v>
      </c>
      <c r="E2788" t="s">
        <v>350</v>
      </c>
      <c r="F2788">
        <v>18</v>
      </c>
      <c r="G2788">
        <v>4.4226044226044223</v>
      </c>
      <c r="H2788">
        <v>0</v>
      </c>
      <c r="I2788">
        <v>0</v>
      </c>
      <c r="J2788">
        <v>644</v>
      </c>
      <c r="K2788">
        <v>397</v>
      </c>
      <c r="L2788">
        <v>193</v>
      </c>
      <c r="M2788">
        <v>33</v>
      </c>
      <c r="N2788">
        <v>393</v>
      </c>
      <c r="O2788">
        <v>95</v>
      </c>
      <c r="P2788">
        <v>640022175</v>
      </c>
      <c r="Q2788">
        <v>3.197768429681048</v>
      </c>
    </row>
    <row r="2789" spans="1:17" x14ac:dyDescent="0.25">
      <c r="A2789" t="str">
        <f t="shared" ca="1" si="43"/>
        <v>SANTANDER;FLORIDABLANCA;CONSTRUCCIÓN</v>
      </c>
      <c r="B2789" t="str">
        <f ca="1">+IFERROR(_xlfn.XLOOKUP(C2789,DIVIPOLA!G:G,DIVIPOLA!F:F),C2789)</f>
        <v>SANTANDER</v>
      </c>
      <c r="C2789" t="s">
        <v>39</v>
      </c>
      <c r="D2789" t="s">
        <v>284</v>
      </c>
      <c r="E2789" t="s">
        <v>350</v>
      </c>
      <c r="F2789">
        <v>6</v>
      </c>
      <c r="G2789">
        <v>1.474201474201474</v>
      </c>
      <c r="H2789">
        <v>0</v>
      </c>
      <c r="I2789">
        <v>0</v>
      </c>
      <c r="J2789">
        <v>16</v>
      </c>
      <c r="K2789">
        <v>9</v>
      </c>
      <c r="L2789">
        <v>13</v>
      </c>
      <c r="M2789">
        <v>2</v>
      </c>
      <c r="N2789">
        <v>57</v>
      </c>
      <c r="O2789">
        <v>2</v>
      </c>
      <c r="P2789">
        <v>27079650</v>
      </c>
      <c r="Q2789">
        <v>0.13529913999747331</v>
      </c>
    </row>
    <row r="2790" spans="1:17" x14ac:dyDescent="0.25">
      <c r="A2790" t="str">
        <f t="shared" ca="1" si="43"/>
        <v>SANTANDER;GIRÓN;CONSTRUCCIÓN</v>
      </c>
      <c r="B2790" t="str">
        <f ca="1">+IFERROR(_xlfn.XLOOKUP(C2790,DIVIPOLA!G:G,DIVIPOLA!F:F),C2790)</f>
        <v>SANTANDER</v>
      </c>
      <c r="C2790" t="s">
        <v>39</v>
      </c>
      <c r="D2790" t="s">
        <v>285</v>
      </c>
      <c r="E2790" t="s">
        <v>350</v>
      </c>
      <c r="F2790">
        <v>2</v>
      </c>
      <c r="G2790">
        <v>0.49140049140049141</v>
      </c>
      <c r="H2790">
        <v>0</v>
      </c>
      <c r="I2790">
        <v>0</v>
      </c>
      <c r="J2790">
        <v>47</v>
      </c>
      <c r="K2790">
        <v>25</v>
      </c>
      <c r="L2790">
        <v>10</v>
      </c>
      <c r="M2790">
        <v>3</v>
      </c>
      <c r="N2790">
        <v>19</v>
      </c>
      <c r="O2790">
        <v>2</v>
      </c>
      <c r="P2790">
        <v>39455000</v>
      </c>
      <c r="Q2790">
        <v>0.19713059690949891</v>
      </c>
    </row>
    <row r="2791" spans="1:17" x14ac:dyDescent="0.25">
      <c r="A2791" t="str">
        <f t="shared" ca="1" si="43"/>
        <v>SANTANDER;PIEDECUESTA;CONSTRUCCIÓN</v>
      </c>
      <c r="B2791" t="str">
        <f ca="1">+IFERROR(_xlfn.XLOOKUP(C2791,DIVIPOLA!G:G,DIVIPOLA!F:F),C2791)</f>
        <v>SANTANDER</v>
      </c>
      <c r="C2791" t="s">
        <v>39</v>
      </c>
      <c r="D2791" t="s">
        <v>289</v>
      </c>
      <c r="E2791" t="s">
        <v>350</v>
      </c>
      <c r="F2791">
        <v>2</v>
      </c>
      <c r="G2791">
        <v>0.49140049140049141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1</v>
      </c>
      <c r="N2791">
        <v>1</v>
      </c>
      <c r="O2791">
        <v>0</v>
      </c>
      <c r="P2791">
        <v>585000</v>
      </c>
      <c r="Q2791">
        <v>2.92285893276028E-3</v>
      </c>
    </row>
    <row r="2792" spans="1:17" x14ac:dyDescent="0.25">
      <c r="A2792" t="str">
        <f t="shared" ca="1" si="43"/>
        <v>SANTANDER;RIONEGRO;CONSTRUCCIÓN</v>
      </c>
      <c r="B2792" t="str">
        <f ca="1">+IFERROR(_xlfn.XLOOKUP(C2792,DIVIPOLA!G:G,DIVIPOLA!F:F),C2792)</f>
        <v>SANTANDER</v>
      </c>
      <c r="C2792" t="s">
        <v>39</v>
      </c>
      <c r="D2792" t="s">
        <v>87</v>
      </c>
      <c r="E2792" t="s">
        <v>350</v>
      </c>
      <c r="F2792">
        <v>1</v>
      </c>
      <c r="G2792">
        <v>0.24570024570024571</v>
      </c>
      <c r="H2792">
        <v>0</v>
      </c>
      <c r="I2792">
        <v>0</v>
      </c>
      <c r="J2792">
        <v>3</v>
      </c>
      <c r="K2792">
        <v>0</v>
      </c>
      <c r="L2792">
        <v>0</v>
      </c>
      <c r="M2792">
        <v>0</v>
      </c>
      <c r="N2792">
        <v>3</v>
      </c>
      <c r="O2792">
        <v>1</v>
      </c>
      <c r="P2792">
        <v>2080000</v>
      </c>
      <c r="Q2792">
        <v>1.0392387316481001E-2</v>
      </c>
    </row>
    <row r="2793" spans="1:17" x14ac:dyDescent="0.25">
      <c r="A2793" t="str">
        <f t="shared" ca="1" si="43"/>
        <v>SANTANDER;SAN GIL;CONSTRUCCIÓN</v>
      </c>
      <c r="B2793" t="str">
        <f ca="1">+IFERROR(_xlfn.XLOOKUP(C2793,DIVIPOLA!G:G,DIVIPOLA!F:F),C2793)</f>
        <v>SANTANDER</v>
      </c>
      <c r="C2793" t="s">
        <v>39</v>
      </c>
      <c r="D2793" t="s">
        <v>292</v>
      </c>
      <c r="E2793" t="s">
        <v>350</v>
      </c>
      <c r="F2793">
        <v>4</v>
      </c>
      <c r="G2793">
        <v>0.98280098280098283</v>
      </c>
      <c r="H2793">
        <v>0</v>
      </c>
      <c r="I2793">
        <v>0</v>
      </c>
      <c r="J2793">
        <v>21</v>
      </c>
      <c r="K2793">
        <v>21</v>
      </c>
      <c r="L2793">
        <v>26</v>
      </c>
      <c r="M2793">
        <v>4</v>
      </c>
      <c r="N2793">
        <v>44</v>
      </c>
      <c r="O2793">
        <v>36</v>
      </c>
      <c r="P2793">
        <v>47710000</v>
      </c>
      <c r="Q2793">
        <v>0.2383753840717828</v>
      </c>
    </row>
    <row r="2794" spans="1:17" x14ac:dyDescent="0.25">
      <c r="A2794" t="str">
        <f t="shared" ca="1" si="43"/>
        <v>SUCRE;SINCELEJO;CONSTRUCCIÓN</v>
      </c>
      <c r="B2794" t="str">
        <f ca="1">+IFERROR(_xlfn.XLOOKUP(C2794,DIVIPOLA!G:G,DIVIPOLA!F:F),C2794)</f>
        <v>SUCRE</v>
      </c>
      <c r="C2794" t="s">
        <v>40</v>
      </c>
      <c r="D2794" t="s">
        <v>300</v>
      </c>
      <c r="E2794" t="s">
        <v>350</v>
      </c>
      <c r="F2794">
        <v>1</v>
      </c>
      <c r="G2794">
        <v>3.5714285714285712</v>
      </c>
      <c r="H2794">
        <v>0</v>
      </c>
      <c r="I2794">
        <v>0</v>
      </c>
      <c r="J2794">
        <v>7</v>
      </c>
      <c r="K2794">
        <v>3</v>
      </c>
      <c r="L2794">
        <v>2</v>
      </c>
      <c r="M2794">
        <v>0</v>
      </c>
      <c r="N2794">
        <v>23</v>
      </c>
      <c r="O2794">
        <v>8</v>
      </c>
      <c r="P2794">
        <v>12172875</v>
      </c>
      <c r="Q2794">
        <v>2.2246772569738331</v>
      </c>
    </row>
    <row r="2795" spans="1:17" x14ac:dyDescent="0.25">
      <c r="A2795" t="str">
        <f t="shared" ca="1" si="43"/>
        <v>TOLIMA;ESPINAL;CONSTRUCCIÓN</v>
      </c>
      <c r="B2795" t="str">
        <f ca="1">+IFERROR(_xlfn.XLOOKUP(C2795,DIVIPOLA!G:G,DIVIPOLA!F:F),C2795)</f>
        <v>TOLIMA</v>
      </c>
      <c r="C2795" t="s">
        <v>41</v>
      </c>
      <c r="D2795" t="s">
        <v>302</v>
      </c>
      <c r="E2795" t="s">
        <v>350</v>
      </c>
      <c r="F2795">
        <v>1</v>
      </c>
      <c r="G2795">
        <v>0.64102564102564097</v>
      </c>
      <c r="H2795">
        <v>0</v>
      </c>
      <c r="I2795">
        <v>0</v>
      </c>
      <c r="J2795">
        <v>0</v>
      </c>
      <c r="K2795">
        <v>3</v>
      </c>
      <c r="L2795">
        <v>0</v>
      </c>
      <c r="M2795">
        <v>0</v>
      </c>
      <c r="N2795">
        <v>1</v>
      </c>
      <c r="O2795">
        <v>4</v>
      </c>
      <c r="P2795">
        <v>3055000</v>
      </c>
      <c r="Q2795">
        <v>7.3033572989636295E-2</v>
      </c>
    </row>
    <row r="2796" spans="1:17" x14ac:dyDescent="0.25">
      <c r="A2796" t="str">
        <f t="shared" ca="1" si="43"/>
        <v>TOLIMA;GUAMO;CONSTRUCCIÓN</v>
      </c>
      <c r="B2796" t="str">
        <f ca="1">+IFERROR(_xlfn.XLOOKUP(C2796,DIVIPOLA!G:G,DIVIPOLA!F:F),C2796)</f>
        <v>TOLIMA</v>
      </c>
      <c r="C2796" t="s">
        <v>41</v>
      </c>
      <c r="D2796" t="s">
        <v>303</v>
      </c>
      <c r="E2796" t="s">
        <v>350</v>
      </c>
      <c r="F2796">
        <v>1</v>
      </c>
      <c r="G2796">
        <v>0.64102564102564097</v>
      </c>
      <c r="H2796">
        <v>0</v>
      </c>
      <c r="I2796">
        <v>0</v>
      </c>
      <c r="J2796">
        <v>4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1560000</v>
      </c>
      <c r="Q2796">
        <v>3.7293739398963223E-2</v>
      </c>
    </row>
    <row r="2797" spans="1:17" x14ac:dyDescent="0.25">
      <c r="A2797" t="str">
        <f t="shared" ca="1" si="43"/>
        <v>TOLIMA;IBAGUÉ;CONSTRUCCIÓN</v>
      </c>
      <c r="B2797" t="str">
        <f ca="1">+IFERROR(_xlfn.XLOOKUP(C2797,DIVIPOLA!G:G,DIVIPOLA!F:F),C2797)</f>
        <v>TOLIMA</v>
      </c>
      <c r="C2797" t="s">
        <v>41</v>
      </c>
      <c r="D2797" t="s">
        <v>304</v>
      </c>
      <c r="E2797" t="s">
        <v>350</v>
      </c>
      <c r="F2797">
        <v>20</v>
      </c>
      <c r="G2797">
        <v>12.820512820512819</v>
      </c>
      <c r="H2797">
        <v>3</v>
      </c>
      <c r="I2797">
        <v>0</v>
      </c>
      <c r="J2797">
        <v>72</v>
      </c>
      <c r="K2797">
        <v>31</v>
      </c>
      <c r="L2797">
        <v>55</v>
      </c>
      <c r="M2797">
        <v>4</v>
      </c>
      <c r="N2797">
        <v>159</v>
      </c>
      <c r="O2797">
        <v>33</v>
      </c>
      <c r="P2797">
        <v>104884000</v>
      </c>
      <c r="Q2797">
        <v>2.5073824122569599</v>
      </c>
    </row>
    <row r="2798" spans="1:17" x14ac:dyDescent="0.25">
      <c r="A2798" t="str">
        <f t="shared" ca="1" si="43"/>
        <v>TOLIMA;MELGAR;CONSTRUCCIÓN</v>
      </c>
      <c r="B2798" t="str">
        <f ca="1">+IFERROR(_xlfn.XLOOKUP(C2798,DIVIPOLA!G:G,DIVIPOLA!F:F),C2798)</f>
        <v>TOLIMA</v>
      </c>
      <c r="C2798" t="s">
        <v>41</v>
      </c>
      <c r="D2798" t="s">
        <v>305</v>
      </c>
      <c r="E2798" t="s">
        <v>350</v>
      </c>
      <c r="F2798">
        <v>1</v>
      </c>
      <c r="G2798">
        <v>0.64102564102564097</v>
      </c>
      <c r="H2798">
        <v>0</v>
      </c>
      <c r="I2798">
        <v>0</v>
      </c>
      <c r="J2798">
        <v>4</v>
      </c>
      <c r="K2798">
        <v>1</v>
      </c>
      <c r="L2798">
        <v>0</v>
      </c>
      <c r="M2798">
        <v>0</v>
      </c>
      <c r="N2798">
        <v>0</v>
      </c>
      <c r="O2798">
        <v>0</v>
      </c>
      <c r="P2798">
        <v>2080000</v>
      </c>
      <c r="Q2798">
        <v>4.9724985865284288E-2</v>
      </c>
    </row>
    <row r="2799" spans="1:17" x14ac:dyDescent="0.25">
      <c r="A2799" t="str">
        <f t="shared" ca="1" si="43"/>
        <v>TOLIMA;PURIFICACIÓN;CONSTRUCCIÓN</v>
      </c>
      <c r="B2799" t="str">
        <f ca="1">+IFERROR(_xlfn.XLOOKUP(C2799,DIVIPOLA!G:G,DIVIPOLA!F:F),C2799)</f>
        <v>TOLIMA</v>
      </c>
      <c r="C2799" t="s">
        <v>41</v>
      </c>
      <c r="D2799" t="s">
        <v>307</v>
      </c>
      <c r="E2799" t="s">
        <v>350</v>
      </c>
      <c r="F2799">
        <v>1</v>
      </c>
      <c r="G2799">
        <v>0.64102564102564097</v>
      </c>
      <c r="H2799">
        <v>0</v>
      </c>
      <c r="I2799">
        <v>0</v>
      </c>
      <c r="J2799">
        <v>1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390000</v>
      </c>
      <c r="Q2799">
        <v>9.3234348497408057E-3</v>
      </c>
    </row>
    <row r="2800" spans="1:17" x14ac:dyDescent="0.25">
      <c r="A2800" t="str">
        <f t="shared" ca="1" si="43"/>
        <v>VALLE_DEL_CAUCA;CANDELARIA;CONSTRUCCIÓN</v>
      </c>
      <c r="B2800" t="str">
        <f ca="1">+IFERROR(_xlfn.XLOOKUP(C2800,DIVIPOLA!G:G,DIVIPOLA!F:F),C2800)</f>
        <v>VALLE_DEL_CAUCA</v>
      </c>
      <c r="C2800" t="s">
        <v>1190</v>
      </c>
      <c r="D2800" t="s">
        <v>315</v>
      </c>
      <c r="E2800" t="s">
        <v>350</v>
      </c>
      <c r="F2800">
        <v>2</v>
      </c>
      <c r="G2800">
        <v>0.2677376171352075</v>
      </c>
      <c r="H2800">
        <v>0</v>
      </c>
      <c r="I2800">
        <v>0</v>
      </c>
      <c r="J2800">
        <v>4</v>
      </c>
      <c r="K2800">
        <v>3</v>
      </c>
      <c r="L2800">
        <v>2</v>
      </c>
      <c r="M2800">
        <v>2</v>
      </c>
      <c r="N2800">
        <v>2</v>
      </c>
      <c r="O2800">
        <v>0</v>
      </c>
      <c r="P2800">
        <v>4810000</v>
      </c>
      <c r="Q2800">
        <v>1.059441261988679E-2</v>
      </c>
    </row>
    <row r="2801" spans="1:17" x14ac:dyDescent="0.25">
      <c r="A2801" t="str">
        <f t="shared" ca="1" si="43"/>
        <v>VALLE_DEL_CAUCA;CARTAGO;CONSTRUCCIÓN</v>
      </c>
      <c r="B2801" t="str">
        <f ca="1">+IFERROR(_xlfn.XLOOKUP(C2801,DIVIPOLA!G:G,DIVIPOLA!F:F),C2801)</f>
        <v>VALLE_DEL_CAUCA</v>
      </c>
      <c r="C2801" t="s">
        <v>1190</v>
      </c>
      <c r="D2801" t="s">
        <v>316</v>
      </c>
      <c r="E2801" t="s">
        <v>350</v>
      </c>
      <c r="F2801">
        <v>3</v>
      </c>
      <c r="G2801">
        <v>0.40160642570281119</v>
      </c>
      <c r="H2801">
        <v>0</v>
      </c>
      <c r="I2801">
        <v>0</v>
      </c>
      <c r="J2801">
        <v>26</v>
      </c>
      <c r="K2801">
        <v>1</v>
      </c>
      <c r="L2801">
        <v>12</v>
      </c>
      <c r="M2801">
        <v>2</v>
      </c>
      <c r="N2801">
        <v>53</v>
      </c>
      <c r="O2801">
        <v>21</v>
      </c>
      <c r="P2801">
        <v>32071975</v>
      </c>
      <c r="Q2801">
        <v>7.0641109497857277E-2</v>
      </c>
    </row>
    <row r="2802" spans="1:17" x14ac:dyDescent="0.25">
      <c r="A2802" t="str">
        <f t="shared" ca="1" si="43"/>
        <v>VALLE_DEL_CAUCA;EL CERRITO;CONSTRUCCIÓN</v>
      </c>
      <c r="B2802" t="str">
        <f ca="1">+IFERROR(_xlfn.XLOOKUP(C2802,DIVIPOLA!G:G,DIVIPOLA!F:F),C2802)</f>
        <v>VALLE_DEL_CAUCA</v>
      </c>
      <c r="C2802" t="s">
        <v>1190</v>
      </c>
      <c r="D2802" t="s">
        <v>317</v>
      </c>
      <c r="E2802" t="s">
        <v>350</v>
      </c>
      <c r="F2802">
        <v>1</v>
      </c>
      <c r="G2802">
        <v>0.13386880856760369</v>
      </c>
      <c r="H2802">
        <v>0</v>
      </c>
      <c r="I2802">
        <v>0</v>
      </c>
      <c r="J2802">
        <v>3</v>
      </c>
      <c r="K2802">
        <v>4</v>
      </c>
      <c r="L2802">
        <v>9</v>
      </c>
      <c r="M2802">
        <v>0</v>
      </c>
      <c r="N2802">
        <v>22</v>
      </c>
      <c r="O2802">
        <v>14</v>
      </c>
      <c r="P2802">
        <v>14430000</v>
      </c>
      <c r="Q2802">
        <v>3.1783237859660363E-2</v>
      </c>
    </row>
    <row r="2803" spans="1:17" x14ac:dyDescent="0.25">
      <c r="A2803" t="str">
        <f t="shared" ca="1" si="43"/>
        <v>VALLE_DEL_CAUCA;JAMUNDÍ;CONSTRUCCIÓN</v>
      </c>
      <c r="B2803" t="str">
        <f ca="1">+IFERROR(_xlfn.XLOOKUP(C2803,DIVIPOLA!G:G,DIVIPOLA!F:F),C2803)</f>
        <v>VALLE_DEL_CAUCA</v>
      </c>
      <c r="C2803" t="s">
        <v>1190</v>
      </c>
      <c r="D2803" t="s">
        <v>321</v>
      </c>
      <c r="E2803" t="s">
        <v>350</v>
      </c>
      <c r="F2803">
        <v>3</v>
      </c>
      <c r="G2803">
        <v>0.40160642570281119</v>
      </c>
      <c r="H2803">
        <v>0</v>
      </c>
      <c r="I2803">
        <v>0</v>
      </c>
      <c r="J2803">
        <v>1</v>
      </c>
      <c r="K2803">
        <v>9</v>
      </c>
      <c r="L2803">
        <v>0</v>
      </c>
      <c r="M2803">
        <v>2</v>
      </c>
      <c r="N2803">
        <v>2</v>
      </c>
      <c r="O2803">
        <v>2</v>
      </c>
      <c r="P2803">
        <v>7025850</v>
      </c>
      <c r="Q2803">
        <v>1.547500081194004E-2</v>
      </c>
    </row>
    <row r="2804" spans="1:17" x14ac:dyDescent="0.25">
      <c r="A2804" t="str">
        <f t="shared" ca="1" si="43"/>
        <v>VALLE_DEL_CAUCA;PALMIRA;CONSTRUCCIÓN</v>
      </c>
      <c r="B2804" t="str">
        <f ca="1">+IFERROR(_xlfn.XLOOKUP(C2804,DIVIPOLA!G:G,DIVIPOLA!F:F),C2804)</f>
        <v>VALLE_DEL_CAUCA</v>
      </c>
      <c r="C2804" t="s">
        <v>1190</v>
      </c>
      <c r="D2804" t="s">
        <v>324</v>
      </c>
      <c r="E2804" t="s">
        <v>350</v>
      </c>
      <c r="F2804">
        <v>1</v>
      </c>
      <c r="G2804">
        <v>0.13386880856760369</v>
      </c>
      <c r="H2804">
        <v>0</v>
      </c>
      <c r="I2804">
        <v>0</v>
      </c>
      <c r="J2804">
        <v>0</v>
      </c>
      <c r="K2804">
        <v>2</v>
      </c>
      <c r="L2804">
        <v>0</v>
      </c>
      <c r="M2804">
        <v>0</v>
      </c>
      <c r="N2804">
        <v>0</v>
      </c>
      <c r="O2804">
        <v>0</v>
      </c>
      <c r="P2804">
        <v>1089400</v>
      </c>
      <c r="Q2804">
        <v>2.3994912906662499E-3</v>
      </c>
    </row>
    <row r="2805" spans="1:17" x14ac:dyDescent="0.25">
      <c r="A2805" t="str">
        <f t="shared" ca="1" si="43"/>
        <v>VALLE_DEL_CAUCA;CALI;CONSTRUCCIÓN</v>
      </c>
      <c r="B2805" t="str">
        <f ca="1">+IFERROR(_xlfn.XLOOKUP(C2805,DIVIPOLA!G:G,DIVIPOLA!F:F),C2805)</f>
        <v>VALLE_DEL_CAUCA</v>
      </c>
      <c r="C2805" t="s">
        <v>1190</v>
      </c>
      <c r="D2805" t="s">
        <v>1083</v>
      </c>
      <c r="E2805" t="s">
        <v>350</v>
      </c>
      <c r="F2805">
        <v>41</v>
      </c>
      <c r="G2805">
        <v>5.4886211512717544</v>
      </c>
      <c r="H2805">
        <v>0</v>
      </c>
      <c r="I2805">
        <v>0</v>
      </c>
      <c r="J2805">
        <v>597</v>
      </c>
      <c r="K2805">
        <v>252</v>
      </c>
      <c r="L2805">
        <v>1304</v>
      </c>
      <c r="M2805">
        <v>152</v>
      </c>
      <c r="N2805">
        <v>2206</v>
      </c>
      <c r="O2805">
        <v>266</v>
      </c>
      <c r="P2805">
        <v>1290659825</v>
      </c>
      <c r="Q2805">
        <v>2.842782274004338</v>
      </c>
    </row>
    <row r="2806" spans="1:17" x14ac:dyDescent="0.25">
      <c r="A2806" t="str">
        <f t="shared" ca="1" si="43"/>
        <v>VALLE_DEL_CAUCA;TULUÁ;CONSTRUCCIÓN</v>
      </c>
      <c r="B2806" t="str">
        <f ca="1">+IFERROR(_xlfn.XLOOKUP(C2806,DIVIPOLA!G:G,DIVIPOLA!F:F),C2806)</f>
        <v>VALLE_DEL_CAUCA</v>
      </c>
      <c r="C2806" t="s">
        <v>1190</v>
      </c>
      <c r="D2806" t="s">
        <v>328</v>
      </c>
      <c r="E2806" t="s">
        <v>350</v>
      </c>
      <c r="F2806">
        <v>3</v>
      </c>
      <c r="G2806">
        <v>0.40160642570281119</v>
      </c>
      <c r="H2806">
        <v>0</v>
      </c>
      <c r="I2806">
        <v>0</v>
      </c>
      <c r="J2806">
        <v>3</v>
      </c>
      <c r="K2806">
        <v>6</v>
      </c>
      <c r="L2806">
        <v>3</v>
      </c>
      <c r="M2806">
        <v>0</v>
      </c>
      <c r="N2806">
        <v>3</v>
      </c>
      <c r="O2806">
        <v>1</v>
      </c>
      <c r="P2806">
        <v>6325800</v>
      </c>
      <c r="Q2806">
        <v>1.393308427253219E-2</v>
      </c>
    </row>
    <row r="2807" spans="1:17" x14ac:dyDescent="0.25">
      <c r="A2807" t="str">
        <f t="shared" ca="1" si="43"/>
        <v>ANTIOQUIA;APARTADÓ;DISTRIBUCIÓN DE AGUA; EVACUACIÓN Y TRATAMIENTO DE AGUAS RESIDUALES, GESTIÓN DE DESECHOS Y ACTIVIDADES DE SANEAMIENTO AMBIENTAL</v>
      </c>
      <c r="B2807" t="str">
        <f ca="1">+IFERROR(_xlfn.XLOOKUP(C2807,DIVIPOLA!G:G,DIVIPOLA!F:F),C2807)</f>
        <v>ANTIOQUIA</v>
      </c>
      <c r="C2807" t="s">
        <v>17</v>
      </c>
      <c r="D2807" t="s">
        <v>49</v>
      </c>
      <c r="E2807" t="s">
        <v>351</v>
      </c>
      <c r="F2807">
        <v>1</v>
      </c>
      <c r="G2807">
        <v>5.2659294365455502E-2</v>
      </c>
      <c r="H2807">
        <v>0</v>
      </c>
      <c r="I2807">
        <v>0</v>
      </c>
      <c r="J2807">
        <v>48</v>
      </c>
      <c r="K2807">
        <v>46</v>
      </c>
      <c r="L2807">
        <v>0</v>
      </c>
      <c r="M2807">
        <v>0</v>
      </c>
      <c r="N2807">
        <v>0</v>
      </c>
      <c r="O2807">
        <v>0</v>
      </c>
      <c r="P2807">
        <v>42640000</v>
      </c>
      <c r="Q2807">
        <v>5.5595909202150982E-2</v>
      </c>
    </row>
    <row r="2808" spans="1:17" x14ac:dyDescent="0.25">
      <c r="A2808" t="str">
        <f t="shared" ca="1" si="43"/>
        <v>ANTIOQUIA;COPACABANA;DISTRIBUCIÓN DE AGUA; EVACUACIÓN Y TRATAMIENTO DE AGUAS RESIDUALES, GESTIÓN DE DESECHOS Y ACTIVIDADES DE SANEAMIENTO AMBIENTAL</v>
      </c>
      <c r="B2808" t="str">
        <f ca="1">+IFERROR(_xlfn.XLOOKUP(C2808,DIVIPOLA!G:G,DIVIPOLA!F:F),C2808)</f>
        <v>ANTIOQUIA</v>
      </c>
      <c r="C2808" t="s">
        <v>17</v>
      </c>
      <c r="D2808" t="s">
        <v>58</v>
      </c>
      <c r="E2808" t="s">
        <v>351</v>
      </c>
      <c r="F2808">
        <v>1</v>
      </c>
      <c r="G2808">
        <v>5.2659294365455502E-2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2</v>
      </c>
      <c r="O2808">
        <v>2</v>
      </c>
      <c r="P2808">
        <v>1040000</v>
      </c>
      <c r="Q2808">
        <v>1.355997785418317E-3</v>
      </c>
    </row>
    <row r="2809" spans="1:17" x14ac:dyDescent="0.25">
      <c r="A2809" t="str">
        <f t="shared" ca="1" si="43"/>
        <v>ANTIOQUIA;MEDELLÍN;DISTRIBUCIÓN DE AGUA; EVACUACIÓN Y TRATAMIENTO DE AGUAS RESIDUALES, GESTIÓN DE DESECHOS Y ACTIVIDADES DE SANEAMIENTO AMBIENTAL</v>
      </c>
      <c r="B2809" t="str">
        <f ca="1">+IFERROR(_xlfn.XLOOKUP(C2809,DIVIPOLA!G:G,DIVIPOLA!F:F),C2809)</f>
        <v>ANTIOQUIA</v>
      </c>
      <c r="C2809" t="s">
        <v>17</v>
      </c>
      <c r="D2809" t="s">
        <v>81</v>
      </c>
      <c r="E2809" t="s">
        <v>351</v>
      </c>
      <c r="F2809">
        <v>6</v>
      </c>
      <c r="G2809">
        <v>0.31595576619273302</v>
      </c>
      <c r="H2809">
        <v>0</v>
      </c>
      <c r="I2809">
        <v>0</v>
      </c>
      <c r="J2809">
        <v>28</v>
      </c>
      <c r="K2809">
        <v>51</v>
      </c>
      <c r="L2809">
        <v>14</v>
      </c>
      <c r="M2809">
        <v>22</v>
      </c>
      <c r="N2809">
        <v>8</v>
      </c>
      <c r="O2809">
        <v>7</v>
      </c>
      <c r="P2809">
        <v>53593800</v>
      </c>
      <c r="Q2809">
        <v>6.9877955877069409E-2</v>
      </c>
    </row>
    <row r="2810" spans="1:17" x14ac:dyDescent="0.25">
      <c r="A2810" t="str">
        <f t="shared" ca="1" si="43"/>
        <v>ANTIOQUIA;PEÑOL;DISTRIBUCIÓN DE AGUA; EVACUACIÓN Y TRATAMIENTO DE AGUAS RESIDUALES, GESTIÓN DE DESECHOS Y ACTIVIDADES DE SANEAMIENTO AMBIENTAL</v>
      </c>
      <c r="B2810" t="str">
        <f ca="1">+IFERROR(_xlfn.XLOOKUP(C2810,DIVIPOLA!G:G,DIVIPOLA!F:F),C2810)</f>
        <v>ANTIOQUIA</v>
      </c>
      <c r="C2810" t="s">
        <v>17</v>
      </c>
      <c r="D2810" t="s">
        <v>83</v>
      </c>
      <c r="E2810" t="s">
        <v>351</v>
      </c>
      <c r="F2810">
        <v>1</v>
      </c>
      <c r="G2810">
        <v>5.2659294365455502E-2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3</v>
      </c>
      <c r="N2810">
        <v>0</v>
      </c>
      <c r="O2810">
        <v>0</v>
      </c>
      <c r="P2810">
        <v>1170000</v>
      </c>
      <c r="Q2810">
        <v>1.525497508595606E-3</v>
      </c>
    </row>
    <row r="2811" spans="1:17" x14ac:dyDescent="0.25">
      <c r="A2811" t="str">
        <f t="shared" ca="1" si="43"/>
        <v>ANTIOQUIA;RETIRO;DISTRIBUCIÓN DE AGUA; EVACUACIÓN Y TRATAMIENTO DE AGUAS RESIDUALES, GESTIÓN DE DESECHOS Y ACTIVIDADES DE SANEAMIENTO AMBIENTAL</v>
      </c>
      <c r="B2811" t="str">
        <f ca="1">+IFERROR(_xlfn.XLOOKUP(C2811,DIVIPOLA!G:G,DIVIPOLA!F:F),C2811)</f>
        <v>ANTIOQUIA</v>
      </c>
      <c r="C2811" t="s">
        <v>17</v>
      </c>
      <c r="D2811" t="s">
        <v>86</v>
      </c>
      <c r="E2811" t="s">
        <v>351</v>
      </c>
      <c r="F2811">
        <v>1</v>
      </c>
      <c r="G2811">
        <v>5.2659294365455502E-2</v>
      </c>
      <c r="H2811">
        <v>0</v>
      </c>
      <c r="I2811">
        <v>0</v>
      </c>
      <c r="J2811">
        <v>1</v>
      </c>
      <c r="K2811">
        <v>2</v>
      </c>
      <c r="L2811">
        <v>0</v>
      </c>
      <c r="M2811">
        <v>0</v>
      </c>
      <c r="N2811">
        <v>7</v>
      </c>
      <c r="O2811">
        <v>1</v>
      </c>
      <c r="P2811">
        <v>3120000</v>
      </c>
      <c r="Q2811">
        <v>4.0679933562549507E-3</v>
      </c>
    </row>
    <row r="2812" spans="1:17" x14ac:dyDescent="0.25">
      <c r="A2812" t="str">
        <f t="shared" ca="1" si="43"/>
        <v>ATLÁNTICO;BARRANQUILLA;DISTRIBUCIÓN DE AGUA; EVACUACIÓN Y TRATAMIENTO DE AGUAS RESIDUALES, GESTIÓN DE DESECHOS Y ACTIVIDADES DE SANEAMIENTO AMBIENTAL</v>
      </c>
      <c r="B2812" t="str">
        <f ca="1">+IFERROR(_xlfn.XLOOKUP(C2812,DIVIPOLA!G:G,DIVIPOLA!F:F),C2812)</f>
        <v>ATLÁNTICO</v>
      </c>
      <c r="C2812" t="s">
        <v>19</v>
      </c>
      <c r="D2812" t="s">
        <v>108</v>
      </c>
      <c r="E2812" t="s">
        <v>351</v>
      </c>
      <c r="F2812">
        <v>1</v>
      </c>
      <c r="G2812">
        <v>0.34843205574912889</v>
      </c>
      <c r="H2812">
        <v>0</v>
      </c>
      <c r="I2812">
        <v>0</v>
      </c>
      <c r="J2812">
        <v>16</v>
      </c>
      <c r="K2812">
        <v>12</v>
      </c>
      <c r="L2812">
        <v>14</v>
      </c>
      <c r="M2812">
        <v>9</v>
      </c>
      <c r="N2812">
        <v>30</v>
      </c>
      <c r="O2812">
        <v>24</v>
      </c>
      <c r="P2812">
        <v>36441600</v>
      </c>
      <c r="Q2812">
        <v>0.20335181565235169</v>
      </c>
    </row>
    <row r="2813" spans="1:17" x14ac:dyDescent="0.25">
      <c r="A2813" t="str">
        <f t="shared" ca="1" si="43"/>
        <v>BOGOTÁ;BOGOTÁ, D.C.;DISTRIBUCIÓN DE AGUA; EVACUACIÓN Y TRATAMIENTO DE AGUAS RESIDUALES, GESTIÓN DE DESECHOS Y ACTIVIDADES DE SANEAMIENTO AMBIENTAL</v>
      </c>
      <c r="B2813" t="str">
        <f ca="1">+IFERROR(_xlfn.XLOOKUP(C2813,DIVIPOLA!G:G,DIVIPOLA!F:F),C2813)</f>
        <v>BOGOTÁ</v>
      </c>
      <c r="C2813" t="s">
        <v>1146</v>
      </c>
      <c r="D2813" t="s">
        <v>20</v>
      </c>
      <c r="E2813" t="s">
        <v>351</v>
      </c>
      <c r="F2813">
        <v>12</v>
      </c>
      <c r="G2813">
        <v>0.43779642466253188</v>
      </c>
      <c r="H2813">
        <v>12</v>
      </c>
      <c r="I2813">
        <v>13</v>
      </c>
      <c r="J2813">
        <v>1626</v>
      </c>
      <c r="K2813">
        <v>1246</v>
      </c>
      <c r="L2813">
        <v>440</v>
      </c>
      <c r="M2813">
        <v>498</v>
      </c>
      <c r="N2813">
        <v>409</v>
      </c>
      <c r="O2813">
        <v>198</v>
      </c>
      <c r="P2813">
        <v>1780139075</v>
      </c>
      <c r="Q2813">
        <v>0.85426273800007657</v>
      </c>
    </row>
    <row r="2814" spans="1:17" x14ac:dyDescent="0.25">
      <c r="A2814" t="str">
        <f t="shared" ca="1" si="43"/>
        <v>BOLÍVAR;CARTAGENA DE INDIAS;DISTRIBUCIÓN DE AGUA; EVACUACIÓN Y TRATAMIENTO DE AGUAS RESIDUALES, GESTIÓN DE DESECHOS Y ACTIVIDADES DE SANEAMIENTO AMBIENTAL</v>
      </c>
      <c r="B2814" t="str">
        <f ca="1">+IFERROR(_xlfn.XLOOKUP(C2814,DIVIPOLA!G:G,DIVIPOLA!F:F),C2814)</f>
        <v>BOLÍVAR</v>
      </c>
      <c r="C2814" t="s">
        <v>21</v>
      </c>
      <c r="D2814" t="s">
        <v>114</v>
      </c>
      <c r="E2814" t="s">
        <v>351</v>
      </c>
      <c r="F2814">
        <v>3</v>
      </c>
      <c r="G2814">
        <v>1.685393258426966</v>
      </c>
      <c r="H2814">
        <v>0</v>
      </c>
      <c r="I2814">
        <v>0</v>
      </c>
      <c r="J2814">
        <v>45</v>
      </c>
      <c r="K2814">
        <v>13</v>
      </c>
      <c r="L2814">
        <v>0</v>
      </c>
      <c r="M2814">
        <v>0</v>
      </c>
      <c r="N2814">
        <v>51</v>
      </c>
      <c r="O2814">
        <v>5</v>
      </c>
      <c r="P2814">
        <v>36954450</v>
      </c>
      <c r="Q2814">
        <v>0.57477472622932746</v>
      </c>
    </row>
    <row r="2815" spans="1:17" x14ac:dyDescent="0.25">
      <c r="A2815" t="str">
        <f t="shared" ca="1" si="43"/>
        <v>CAQUETÁ;FLORENCIA;DISTRIBUCIÓN DE AGUA; EVACUACIÓN Y TRATAMIENTO DE AGUAS RESIDUALES, GESTIÓN DE DESECHOS Y ACTIVIDADES DE SANEAMIENTO AMBIENTAL</v>
      </c>
      <c r="B2815" t="str">
        <f ca="1">+IFERROR(_xlfn.XLOOKUP(C2815,DIVIPOLA!G:G,DIVIPOLA!F:F),C2815)</f>
        <v>CAQUETÁ</v>
      </c>
      <c r="C2815" t="s">
        <v>24</v>
      </c>
      <c r="D2815" t="s">
        <v>153</v>
      </c>
      <c r="E2815" t="s">
        <v>351</v>
      </c>
      <c r="F2815">
        <v>1</v>
      </c>
      <c r="G2815">
        <v>3.8461538461538458</v>
      </c>
      <c r="H2815">
        <v>0</v>
      </c>
      <c r="I2815">
        <v>0</v>
      </c>
      <c r="J2815">
        <v>4</v>
      </c>
      <c r="K2815">
        <v>35</v>
      </c>
      <c r="L2815">
        <v>0</v>
      </c>
      <c r="M2815">
        <v>0</v>
      </c>
      <c r="N2815">
        <v>0</v>
      </c>
      <c r="O2815">
        <v>0</v>
      </c>
      <c r="P2815">
        <v>19760000</v>
      </c>
      <c r="Q2815">
        <v>6.9282696190819131</v>
      </c>
    </row>
    <row r="2816" spans="1:17" x14ac:dyDescent="0.25">
      <c r="A2816" t="str">
        <f t="shared" ca="1" si="43"/>
        <v>CUNDINAMARCA;COTA;DISTRIBUCIÓN DE AGUA; EVACUACIÓN Y TRATAMIENTO DE AGUAS RESIDUALES, GESTIÓN DE DESECHOS Y ACTIVIDADES DE SANEAMIENTO AMBIENTAL</v>
      </c>
      <c r="B2816" t="str">
        <f ca="1">+IFERROR(_xlfn.XLOOKUP(C2816,DIVIPOLA!G:G,DIVIPOLA!F:F),C2816)</f>
        <v>CUNDINAMARCA</v>
      </c>
      <c r="C2816" t="s">
        <v>29</v>
      </c>
      <c r="D2816" t="s">
        <v>177</v>
      </c>
      <c r="E2816" t="s">
        <v>351</v>
      </c>
      <c r="F2816">
        <v>1</v>
      </c>
      <c r="G2816">
        <v>0.25706940874035988</v>
      </c>
      <c r="H2816">
        <v>0</v>
      </c>
      <c r="I2816">
        <v>0</v>
      </c>
      <c r="J2816">
        <v>8</v>
      </c>
      <c r="K2816">
        <v>0</v>
      </c>
      <c r="L2816">
        <v>14</v>
      </c>
      <c r="M2816">
        <v>0</v>
      </c>
      <c r="N2816">
        <v>3</v>
      </c>
      <c r="O2816">
        <v>0</v>
      </c>
      <c r="P2816">
        <v>7561125</v>
      </c>
      <c r="Q2816">
        <v>7.3644751394122202E-2</v>
      </c>
    </row>
    <row r="2817" spans="1:17" x14ac:dyDescent="0.25">
      <c r="A2817" t="str">
        <f t="shared" ca="1" si="43"/>
        <v>CUNDINAMARCA;FACATATIVÁ;DISTRIBUCIÓN DE AGUA; EVACUACIÓN Y TRATAMIENTO DE AGUAS RESIDUALES, GESTIÓN DE DESECHOS Y ACTIVIDADES DE SANEAMIENTO AMBIENTAL</v>
      </c>
      <c r="B2817" t="str">
        <f ca="1">+IFERROR(_xlfn.XLOOKUP(C2817,DIVIPOLA!G:G,DIVIPOLA!F:F),C2817)</f>
        <v>CUNDINAMARCA</v>
      </c>
      <c r="C2817" t="s">
        <v>29</v>
      </c>
      <c r="D2817" t="s">
        <v>179</v>
      </c>
      <c r="E2817" t="s">
        <v>351</v>
      </c>
      <c r="F2817">
        <v>1</v>
      </c>
      <c r="G2817">
        <v>0.25706940874035988</v>
      </c>
      <c r="H2817">
        <v>0</v>
      </c>
      <c r="I2817">
        <v>0</v>
      </c>
      <c r="J2817">
        <v>2</v>
      </c>
      <c r="K2817">
        <v>2</v>
      </c>
      <c r="L2817">
        <v>24</v>
      </c>
      <c r="M2817">
        <v>9</v>
      </c>
      <c r="N2817">
        <v>3</v>
      </c>
      <c r="O2817">
        <v>0</v>
      </c>
      <c r="P2817">
        <v>12155000</v>
      </c>
      <c r="Q2817">
        <v>0.1183887256453974</v>
      </c>
    </row>
    <row r="2818" spans="1:17" x14ac:dyDescent="0.25">
      <c r="A2818" t="str">
        <f t="shared" ca="1" si="43"/>
        <v>CUNDINAMARCA;MOSQUERA;DISTRIBUCIÓN DE AGUA; EVACUACIÓN Y TRATAMIENTO DE AGUAS RESIDUALES, GESTIÓN DE DESECHOS Y ACTIVIDADES DE SANEAMIENTO AMBIENTAL</v>
      </c>
      <c r="B2818" t="str">
        <f ca="1">+IFERROR(_xlfn.XLOOKUP(C2818,DIVIPOLA!G:G,DIVIPOLA!F:F),C2818)</f>
        <v>CUNDINAMARCA</v>
      </c>
      <c r="C2818" t="s">
        <v>29</v>
      </c>
      <c r="D2818" t="s">
        <v>193</v>
      </c>
      <c r="E2818" t="s">
        <v>351</v>
      </c>
      <c r="F2818">
        <v>2</v>
      </c>
      <c r="G2818">
        <v>0.51413881748071977</v>
      </c>
      <c r="H2818">
        <v>0</v>
      </c>
      <c r="I2818">
        <v>0</v>
      </c>
      <c r="J2818">
        <v>44</v>
      </c>
      <c r="K2818">
        <v>2</v>
      </c>
      <c r="L2818">
        <v>6</v>
      </c>
      <c r="M2818">
        <v>0</v>
      </c>
      <c r="N2818">
        <v>42</v>
      </c>
      <c r="O2818">
        <v>0</v>
      </c>
      <c r="P2818">
        <v>28956525</v>
      </c>
      <c r="Q2818">
        <v>0.28203423232160357</v>
      </c>
    </row>
    <row r="2819" spans="1:17" x14ac:dyDescent="0.25">
      <c r="A2819" t="str">
        <f t="shared" ref="A2819:A2882" ca="1" si="44">B2819&amp;";"&amp;D2819&amp;";"&amp;E2819</f>
        <v>CÓRDOBA;MONTERÍA;DISTRIBUCIÓN DE AGUA; EVACUACIÓN Y TRATAMIENTO DE AGUAS RESIDUALES, GESTIÓN DE DESECHOS Y ACTIVIDADES DE SANEAMIENTO AMBIENTAL</v>
      </c>
      <c r="B2819" t="str">
        <f ca="1">+IFERROR(_xlfn.XLOOKUP(C2819,DIVIPOLA!G:G,DIVIPOLA!F:F),C2819)</f>
        <v>CÓRDOBA</v>
      </c>
      <c r="C2819" t="s">
        <v>30</v>
      </c>
      <c r="D2819" t="s">
        <v>218</v>
      </c>
      <c r="E2819" t="s">
        <v>351</v>
      </c>
      <c r="F2819">
        <v>1</v>
      </c>
      <c r="G2819">
        <v>1.1111111111111109</v>
      </c>
      <c r="H2819">
        <v>0</v>
      </c>
      <c r="I2819">
        <v>0</v>
      </c>
      <c r="J2819">
        <v>18</v>
      </c>
      <c r="K2819">
        <v>13</v>
      </c>
      <c r="L2819">
        <v>5</v>
      </c>
      <c r="M2819">
        <v>0</v>
      </c>
      <c r="N2819">
        <v>26</v>
      </c>
      <c r="O2819">
        <v>35</v>
      </c>
      <c r="P2819">
        <v>31525000</v>
      </c>
      <c r="Q2819">
        <v>0.40988078047047383</v>
      </c>
    </row>
    <row r="2820" spans="1:17" x14ac:dyDescent="0.25">
      <c r="A2820" t="str">
        <f t="shared" ca="1" si="44"/>
        <v>HUILA;NEIVA;DISTRIBUCIÓN DE AGUA; EVACUACIÓN Y TRATAMIENTO DE AGUAS RESIDUALES, GESTIÓN DE DESECHOS Y ACTIVIDADES DE SANEAMIENTO AMBIENTAL</v>
      </c>
      <c r="B2820" t="str">
        <f ca="1">+IFERROR(_xlfn.XLOOKUP(C2820,DIVIPOLA!G:G,DIVIPOLA!F:F),C2820)</f>
        <v>HUILA</v>
      </c>
      <c r="C2820" t="s">
        <v>32</v>
      </c>
      <c r="D2820" t="s">
        <v>227</v>
      </c>
      <c r="E2820" t="s">
        <v>351</v>
      </c>
      <c r="F2820">
        <v>2</v>
      </c>
      <c r="G2820">
        <v>2.2471910112359552</v>
      </c>
      <c r="H2820">
        <v>0</v>
      </c>
      <c r="I2820">
        <v>0</v>
      </c>
      <c r="J2820">
        <v>338</v>
      </c>
      <c r="K2820">
        <v>183</v>
      </c>
      <c r="L2820">
        <v>52</v>
      </c>
      <c r="M2820">
        <v>23</v>
      </c>
      <c r="N2820">
        <v>301</v>
      </c>
      <c r="O2820">
        <v>67</v>
      </c>
      <c r="P2820">
        <v>338850525</v>
      </c>
      <c r="Q2820">
        <v>13.78888823644238</v>
      </c>
    </row>
    <row r="2821" spans="1:17" x14ac:dyDescent="0.25">
      <c r="A2821" t="str">
        <f t="shared" ca="1" si="44"/>
        <v>META;CASTILLA LA NUEVA;DISTRIBUCIÓN DE AGUA; EVACUACIÓN Y TRATAMIENTO DE AGUAS RESIDUALES, GESTIÓN DE DESECHOS Y ACTIVIDADES DE SANEAMIENTO AMBIENTAL</v>
      </c>
      <c r="B2821" t="str">
        <f ca="1">+IFERROR(_xlfn.XLOOKUP(C2821,DIVIPOLA!G:G,DIVIPOLA!F:F),C2821)</f>
        <v>META</v>
      </c>
      <c r="C2821" t="s">
        <v>34</v>
      </c>
      <c r="D2821" t="s">
        <v>242</v>
      </c>
      <c r="E2821" t="s">
        <v>351</v>
      </c>
      <c r="F2821">
        <v>1</v>
      </c>
      <c r="G2821">
        <v>0.78740157480314954</v>
      </c>
      <c r="H2821">
        <v>0</v>
      </c>
      <c r="I2821">
        <v>0</v>
      </c>
      <c r="J2821">
        <v>2</v>
      </c>
      <c r="K2821">
        <v>1</v>
      </c>
      <c r="L2821">
        <v>0</v>
      </c>
      <c r="M2821">
        <v>0</v>
      </c>
      <c r="N2821">
        <v>0</v>
      </c>
      <c r="O2821">
        <v>0</v>
      </c>
      <c r="P2821">
        <v>1300000</v>
      </c>
      <c r="Q2821">
        <v>7.1195926026720896E-2</v>
      </c>
    </row>
    <row r="2822" spans="1:17" x14ac:dyDescent="0.25">
      <c r="A2822" t="str">
        <f t="shared" ca="1" si="44"/>
        <v>META;VILLAVICENCIO;DISTRIBUCIÓN DE AGUA; EVACUACIÓN Y TRATAMIENTO DE AGUAS RESIDUALES, GESTIÓN DE DESECHOS Y ACTIVIDADES DE SANEAMIENTO AMBIENTAL</v>
      </c>
      <c r="B2822" t="str">
        <f ca="1">+IFERROR(_xlfn.XLOOKUP(C2822,DIVIPOLA!G:G,DIVIPOLA!F:F),C2822)</f>
        <v>META</v>
      </c>
      <c r="C2822" t="s">
        <v>34</v>
      </c>
      <c r="D2822" t="s">
        <v>246</v>
      </c>
      <c r="E2822" t="s">
        <v>351</v>
      </c>
      <c r="F2822">
        <v>1</v>
      </c>
      <c r="G2822">
        <v>0.78740157480314954</v>
      </c>
      <c r="H2822">
        <v>0</v>
      </c>
      <c r="I2822">
        <v>0</v>
      </c>
      <c r="J2822">
        <v>241</v>
      </c>
      <c r="K2822">
        <v>176</v>
      </c>
      <c r="L2822">
        <v>0</v>
      </c>
      <c r="M2822">
        <v>0</v>
      </c>
      <c r="N2822">
        <v>0</v>
      </c>
      <c r="O2822">
        <v>0</v>
      </c>
      <c r="P2822">
        <v>190906950</v>
      </c>
      <c r="Q2822">
        <v>10.455228530913001</v>
      </c>
    </row>
    <row r="2823" spans="1:17" x14ac:dyDescent="0.25">
      <c r="A2823" t="str">
        <f t="shared" ca="1" si="44"/>
        <v>NARIÑO;PASTO;DISTRIBUCIÓN DE AGUA; EVACUACIÓN Y TRATAMIENTO DE AGUAS RESIDUALES, GESTIÓN DE DESECHOS Y ACTIVIDADES DE SANEAMIENTO AMBIENTAL</v>
      </c>
      <c r="B2823" t="str">
        <f ca="1">+IFERROR(_xlfn.XLOOKUP(C2823,DIVIPOLA!G:G,DIVIPOLA!F:F),C2823)</f>
        <v>NARIÑO</v>
      </c>
      <c r="C2823" t="s">
        <v>35</v>
      </c>
      <c r="D2823" t="s">
        <v>250</v>
      </c>
      <c r="E2823" t="s">
        <v>351</v>
      </c>
      <c r="F2823">
        <v>1</v>
      </c>
      <c r="G2823">
        <v>1.149425287356322</v>
      </c>
      <c r="H2823">
        <v>0</v>
      </c>
      <c r="I2823">
        <v>0</v>
      </c>
      <c r="J2823">
        <v>3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1170000</v>
      </c>
      <c r="Q2823">
        <v>0.1083735745488273</v>
      </c>
    </row>
    <row r="2824" spans="1:17" x14ac:dyDescent="0.25">
      <c r="A2824" t="str">
        <f t="shared" ca="1" si="44"/>
        <v>RISARALDA;PEREIRA;DISTRIBUCIÓN DE AGUA; EVACUACIÓN Y TRATAMIENTO DE AGUAS RESIDUALES, GESTIÓN DE DESECHOS Y ACTIVIDADES DE SANEAMIENTO AMBIENTAL</v>
      </c>
      <c r="B2824" t="str">
        <f ca="1">+IFERROR(_xlfn.XLOOKUP(C2824,DIVIPOLA!G:G,DIVIPOLA!F:F),C2824)</f>
        <v>RISARALDA</v>
      </c>
      <c r="C2824" t="s">
        <v>38</v>
      </c>
      <c r="D2824" t="s">
        <v>277</v>
      </c>
      <c r="E2824" t="s">
        <v>351</v>
      </c>
      <c r="F2824">
        <v>1</v>
      </c>
      <c r="G2824">
        <v>0.48543689320388339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2</v>
      </c>
      <c r="O2824">
        <v>0</v>
      </c>
      <c r="P2824">
        <v>390000</v>
      </c>
      <c r="Q2824">
        <v>3.288937609018004E-3</v>
      </c>
    </row>
    <row r="2825" spans="1:17" x14ac:dyDescent="0.25">
      <c r="A2825" t="str">
        <f t="shared" ca="1" si="44"/>
        <v>SANTANDER;BUCARAMANGA;DISTRIBUCIÓN DE AGUA; EVACUACIÓN Y TRATAMIENTO DE AGUAS RESIDUALES, GESTIÓN DE DESECHOS Y ACTIVIDADES DE SANEAMIENTO AMBIENTAL</v>
      </c>
      <c r="B2825" t="str">
        <f ca="1">+IFERROR(_xlfn.XLOOKUP(C2825,DIVIPOLA!G:G,DIVIPOLA!F:F),C2825)</f>
        <v>SANTANDER</v>
      </c>
      <c r="C2825" t="s">
        <v>39</v>
      </c>
      <c r="D2825" t="s">
        <v>283</v>
      </c>
      <c r="E2825" t="s">
        <v>351</v>
      </c>
      <c r="F2825">
        <v>1</v>
      </c>
      <c r="G2825">
        <v>0.24570024570024571</v>
      </c>
      <c r="H2825">
        <v>0</v>
      </c>
      <c r="I2825">
        <v>0</v>
      </c>
      <c r="J2825">
        <v>26</v>
      </c>
      <c r="K2825">
        <v>19</v>
      </c>
      <c r="L2825">
        <v>5</v>
      </c>
      <c r="M2825">
        <v>0</v>
      </c>
      <c r="N2825">
        <v>13</v>
      </c>
      <c r="O2825">
        <v>35</v>
      </c>
      <c r="P2825">
        <v>35230000</v>
      </c>
      <c r="Q2825">
        <v>0.17602106017289679</v>
      </c>
    </row>
    <row r="2826" spans="1:17" x14ac:dyDescent="0.25">
      <c r="A2826" t="str">
        <f t="shared" ca="1" si="44"/>
        <v>VALLE_DEL_CAUCA;PALMIRA;DISTRIBUCIÓN DE AGUA; EVACUACIÓN Y TRATAMIENTO DE AGUAS RESIDUALES, GESTIÓN DE DESECHOS Y ACTIVIDADES DE SANEAMIENTO AMBIENTAL</v>
      </c>
      <c r="B2826" t="str">
        <f ca="1">+IFERROR(_xlfn.XLOOKUP(C2826,DIVIPOLA!G:G,DIVIPOLA!F:F),C2826)</f>
        <v>VALLE_DEL_CAUCA</v>
      </c>
      <c r="C2826" t="s">
        <v>1190</v>
      </c>
      <c r="D2826" t="s">
        <v>324</v>
      </c>
      <c r="E2826" t="s">
        <v>351</v>
      </c>
      <c r="F2826">
        <v>1</v>
      </c>
      <c r="G2826">
        <v>0.13386880856760369</v>
      </c>
      <c r="H2826">
        <v>0</v>
      </c>
      <c r="I2826">
        <v>0</v>
      </c>
      <c r="J2826">
        <v>4</v>
      </c>
      <c r="K2826">
        <v>8</v>
      </c>
      <c r="L2826">
        <v>2</v>
      </c>
      <c r="M2826">
        <v>2</v>
      </c>
      <c r="N2826">
        <v>5</v>
      </c>
      <c r="O2826">
        <v>0</v>
      </c>
      <c r="P2826">
        <v>7995000</v>
      </c>
      <c r="Q2826">
        <v>1.7609631787109111E-2</v>
      </c>
    </row>
    <row r="2827" spans="1:17" x14ac:dyDescent="0.25">
      <c r="A2827" t="str">
        <f t="shared" ca="1" si="44"/>
        <v>VALLE_DEL_CAUCA;CALI;DISTRIBUCIÓN DE AGUA; EVACUACIÓN Y TRATAMIENTO DE AGUAS RESIDUALES, GESTIÓN DE DESECHOS Y ACTIVIDADES DE SANEAMIENTO AMBIENTAL</v>
      </c>
      <c r="B2827" t="str">
        <f ca="1">+IFERROR(_xlfn.XLOOKUP(C2827,DIVIPOLA!G:G,DIVIPOLA!F:F),C2827)</f>
        <v>VALLE_DEL_CAUCA</v>
      </c>
      <c r="C2827" t="s">
        <v>1190</v>
      </c>
      <c r="D2827" t="s">
        <v>1083</v>
      </c>
      <c r="E2827" t="s">
        <v>351</v>
      </c>
      <c r="F2827">
        <v>1</v>
      </c>
      <c r="G2827">
        <v>0.13386880856760369</v>
      </c>
      <c r="H2827">
        <v>0</v>
      </c>
      <c r="I2827">
        <v>0</v>
      </c>
      <c r="J2827">
        <v>2</v>
      </c>
      <c r="K2827">
        <v>0</v>
      </c>
      <c r="L2827">
        <v>0</v>
      </c>
      <c r="M2827">
        <v>0</v>
      </c>
      <c r="N2827">
        <v>1</v>
      </c>
      <c r="O2827">
        <v>1</v>
      </c>
      <c r="P2827">
        <v>1300000</v>
      </c>
      <c r="Q2827">
        <v>2.863354762131563E-3</v>
      </c>
    </row>
    <row r="2828" spans="1:17" x14ac:dyDescent="0.25">
      <c r="A2828" t="str">
        <f t="shared" ca="1" si="44"/>
        <v>ANTIOQUIA;BELLO;EDUCACIÓN</v>
      </c>
      <c r="B2828" t="str">
        <f ca="1">+IFERROR(_xlfn.XLOOKUP(C2828,DIVIPOLA!G:G,DIVIPOLA!F:F),C2828)</f>
        <v>ANTIOQUIA</v>
      </c>
      <c r="C2828" t="s">
        <v>17</v>
      </c>
      <c r="D2828" t="s">
        <v>52</v>
      </c>
      <c r="E2828" t="s">
        <v>352</v>
      </c>
      <c r="F2828">
        <v>2</v>
      </c>
      <c r="G2828">
        <v>0.105318588730911</v>
      </c>
      <c r="H2828">
        <v>0</v>
      </c>
      <c r="I2828">
        <v>0</v>
      </c>
      <c r="J2828">
        <v>16</v>
      </c>
      <c r="K2828">
        <v>8</v>
      </c>
      <c r="L2828">
        <v>60</v>
      </c>
      <c r="M2828">
        <v>1</v>
      </c>
      <c r="N2828">
        <v>1</v>
      </c>
      <c r="O2828">
        <v>0</v>
      </c>
      <c r="P2828">
        <v>26585000</v>
      </c>
      <c r="Q2828">
        <v>3.4662693389755722E-2</v>
      </c>
    </row>
    <row r="2829" spans="1:17" x14ac:dyDescent="0.25">
      <c r="A2829" t="str">
        <f t="shared" ca="1" si="44"/>
        <v>ANTIOQUIA;ENVIGADO;EDUCACIÓN</v>
      </c>
      <c r="B2829" t="str">
        <f ca="1">+IFERROR(_xlfn.XLOOKUP(C2829,DIVIPOLA!G:G,DIVIPOLA!F:F),C2829)</f>
        <v>ANTIOQUIA</v>
      </c>
      <c r="C2829" t="s">
        <v>17</v>
      </c>
      <c r="D2829" t="s">
        <v>66</v>
      </c>
      <c r="E2829" t="s">
        <v>352</v>
      </c>
      <c r="F2829">
        <v>4</v>
      </c>
      <c r="G2829">
        <v>0.21063717746182201</v>
      </c>
      <c r="H2829">
        <v>0</v>
      </c>
      <c r="I2829">
        <v>0</v>
      </c>
      <c r="J2829">
        <v>73</v>
      </c>
      <c r="K2829">
        <v>30</v>
      </c>
      <c r="L2829">
        <v>113</v>
      </c>
      <c r="M2829">
        <v>12</v>
      </c>
      <c r="N2829">
        <v>62</v>
      </c>
      <c r="O2829">
        <v>4</v>
      </c>
      <c r="P2829">
        <v>92785875</v>
      </c>
      <c r="Q2829">
        <v>0.1209783086712507</v>
      </c>
    </row>
    <row r="2830" spans="1:17" x14ac:dyDescent="0.25">
      <c r="A2830" t="str">
        <f t="shared" ca="1" si="44"/>
        <v>ANTIOQUIA;MEDELLÍN;EDUCACIÓN</v>
      </c>
      <c r="B2830" t="str">
        <f ca="1">+IFERROR(_xlfn.XLOOKUP(C2830,DIVIPOLA!G:G,DIVIPOLA!F:F),C2830)</f>
        <v>ANTIOQUIA</v>
      </c>
      <c r="C2830" t="s">
        <v>17</v>
      </c>
      <c r="D2830" t="s">
        <v>81</v>
      </c>
      <c r="E2830" t="s">
        <v>352</v>
      </c>
      <c r="F2830">
        <v>13</v>
      </c>
      <c r="G2830">
        <v>0.68457082675092151</v>
      </c>
      <c r="H2830">
        <v>3</v>
      </c>
      <c r="I2830">
        <v>0</v>
      </c>
      <c r="J2830">
        <v>439</v>
      </c>
      <c r="K2830">
        <v>276</v>
      </c>
      <c r="L2830">
        <v>116</v>
      </c>
      <c r="M2830">
        <v>41</v>
      </c>
      <c r="N2830">
        <v>65</v>
      </c>
      <c r="O2830">
        <v>5</v>
      </c>
      <c r="P2830">
        <v>382707650</v>
      </c>
      <c r="Q2830">
        <v>0.49899108256023872</v>
      </c>
    </row>
    <row r="2831" spans="1:17" x14ac:dyDescent="0.25">
      <c r="A2831" t="str">
        <f t="shared" ca="1" si="44"/>
        <v>ANTIOQUIA;RIONEGRO;EDUCACIÓN</v>
      </c>
      <c r="B2831" t="str">
        <f ca="1">+IFERROR(_xlfn.XLOOKUP(C2831,DIVIPOLA!G:G,DIVIPOLA!F:F),C2831)</f>
        <v>ANTIOQUIA</v>
      </c>
      <c r="C2831" t="s">
        <v>17</v>
      </c>
      <c r="D2831" t="s">
        <v>87</v>
      </c>
      <c r="E2831" t="s">
        <v>352</v>
      </c>
      <c r="F2831">
        <v>2</v>
      </c>
      <c r="G2831">
        <v>0.105318588730911</v>
      </c>
      <c r="H2831">
        <v>0</v>
      </c>
      <c r="I2831">
        <v>0</v>
      </c>
      <c r="J2831">
        <v>0</v>
      </c>
      <c r="K2831">
        <v>3</v>
      </c>
      <c r="L2831">
        <v>2</v>
      </c>
      <c r="M2831">
        <v>0</v>
      </c>
      <c r="N2831">
        <v>2</v>
      </c>
      <c r="O2831">
        <v>0</v>
      </c>
      <c r="P2831">
        <v>2470000</v>
      </c>
      <c r="Q2831">
        <v>3.2204947403685021E-3</v>
      </c>
    </row>
    <row r="2832" spans="1:17" x14ac:dyDescent="0.25">
      <c r="A2832" t="str">
        <f t="shared" ca="1" si="44"/>
        <v>ANTIOQUIA;SABANETA;EDUCACIÓN</v>
      </c>
      <c r="B2832" t="str">
        <f ca="1">+IFERROR(_xlfn.XLOOKUP(C2832,DIVIPOLA!G:G,DIVIPOLA!F:F),C2832)</f>
        <v>ANTIOQUIA</v>
      </c>
      <c r="C2832" t="s">
        <v>17</v>
      </c>
      <c r="D2832" t="s">
        <v>88</v>
      </c>
      <c r="E2832" t="s">
        <v>352</v>
      </c>
      <c r="F2832">
        <v>2</v>
      </c>
      <c r="G2832">
        <v>0.105318588730911</v>
      </c>
      <c r="H2832">
        <v>0</v>
      </c>
      <c r="I2832">
        <v>0</v>
      </c>
      <c r="J2832">
        <v>13</v>
      </c>
      <c r="K2832">
        <v>3</v>
      </c>
      <c r="L2832">
        <v>1</v>
      </c>
      <c r="M2832">
        <v>3</v>
      </c>
      <c r="N2832">
        <v>3</v>
      </c>
      <c r="O2832">
        <v>0</v>
      </c>
      <c r="P2832">
        <v>8780850</v>
      </c>
      <c r="Q2832">
        <v>1.1448858802010031E-2</v>
      </c>
    </row>
    <row r="2833" spans="1:17" x14ac:dyDescent="0.25">
      <c r="A2833" t="str">
        <f t="shared" ca="1" si="44"/>
        <v>ATLÁNTICO;BARRANQUILLA;EDUCACIÓN</v>
      </c>
      <c r="B2833" t="str">
        <f ca="1">+IFERROR(_xlfn.XLOOKUP(C2833,DIVIPOLA!G:G,DIVIPOLA!F:F),C2833)</f>
        <v>ATLÁNTICO</v>
      </c>
      <c r="C2833" t="s">
        <v>19</v>
      </c>
      <c r="D2833" t="s">
        <v>108</v>
      </c>
      <c r="E2833" t="s">
        <v>352</v>
      </c>
      <c r="F2833">
        <v>6</v>
      </c>
      <c r="G2833">
        <v>2.0905923344947741</v>
      </c>
      <c r="H2833">
        <v>0</v>
      </c>
      <c r="I2833">
        <v>0</v>
      </c>
      <c r="J2833">
        <v>60</v>
      </c>
      <c r="K2833">
        <v>29</v>
      </c>
      <c r="L2833">
        <v>33</v>
      </c>
      <c r="M2833">
        <v>2</v>
      </c>
      <c r="N2833">
        <v>15</v>
      </c>
      <c r="O2833">
        <v>0</v>
      </c>
      <c r="P2833">
        <v>52259350</v>
      </c>
      <c r="Q2833">
        <v>0.29161819753555618</v>
      </c>
    </row>
    <row r="2834" spans="1:17" x14ac:dyDescent="0.25">
      <c r="A2834" t="str">
        <f t="shared" ca="1" si="44"/>
        <v>ATLÁNTICO;SOLEDAD;EDUCACIÓN</v>
      </c>
      <c r="B2834" t="str">
        <f ca="1">+IFERROR(_xlfn.XLOOKUP(C2834,DIVIPOLA!G:G,DIVIPOLA!F:F),C2834)</f>
        <v>ATLÁNTICO</v>
      </c>
      <c r="C2834" t="s">
        <v>19</v>
      </c>
      <c r="D2834" t="s">
        <v>112</v>
      </c>
      <c r="E2834" t="s">
        <v>352</v>
      </c>
      <c r="F2834">
        <v>1</v>
      </c>
      <c r="G2834">
        <v>0.34843205574912889</v>
      </c>
      <c r="H2834">
        <v>0</v>
      </c>
      <c r="I2834">
        <v>0</v>
      </c>
      <c r="J2834">
        <v>3</v>
      </c>
      <c r="K2834">
        <v>8</v>
      </c>
      <c r="L2834">
        <v>0</v>
      </c>
      <c r="M2834">
        <v>0</v>
      </c>
      <c r="N2834">
        <v>0</v>
      </c>
      <c r="O2834">
        <v>0</v>
      </c>
      <c r="P2834">
        <v>5330000</v>
      </c>
      <c r="Q2834">
        <v>2.9742524406915018E-2</v>
      </c>
    </row>
    <row r="2835" spans="1:17" x14ac:dyDescent="0.25">
      <c r="A2835" t="str">
        <f t="shared" ca="1" si="44"/>
        <v>BOGOTÁ;BOGOTÁ, D.C.;EDUCACIÓN</v>
      </c>
      <c r="B2835" t="str">
        <f ca="1">+IFERROR(_xlfn.XLOOKUP(C2835,DIVIPOLA!G:G,DIVIPOLA!F:F),C2835)</f>
        <v>BOGOTÁ</v>
      </c>
      <c r="C2835" t="s">
        <v>1146</v>
      </c>
      <c r="D2835" t="s">
        <v>20</v>
      </c>
      <c r="E2835" t="s">
        <v>352</v>
      </c>
      <c r="F2835">
        <v>57</v>
      </c>
      <c r="G2835">
        <v>2.079533017147027</v>
      </c>
      <c r="H2835">
        <v>2</v>
      </c>
      <c r="I2835">
        <v>6</v>
      </c>
      <c r="J2835">
        <v>2779</v>
      </c>
      <c r="K2835">
        <v>1516</v>
      </c>
      <c r="L2835">
        <v>758</v>
      </c>
      <c r="M2835">
        <v>247</v>
      </c>
      <c r="N2835">
        <v>358</v>
      </c>
      <c r="O2835">
        <v>90</v>
      </c>
      <c r="P2835">
        <v>2277461225</v>
      </c>
      <c r="Q2835">
        <v>1.092920372953168</v>
      </c>
    </row>
    <row r="2836" spans="1:17" x14ac:dyDescent="0.25">
      <c r="A2836" t="str">
        <f t="shared" ca="1" si="44"/>
        <v>BOLÍVAR;CARTAGENA DE INDIAS;EDUCACIÓN</v>
      </c>
      <c r="B2836" t="str">
        <f ca="1">+IFERROR(_xlfn.XLOOKUP(C2836,DIVIPOLA!G:G,DIVIPOLA!F:F),C2836)</f>
        <v>BOLÍVAR</v>
      </c>
      <c r="C2836" t="s">
        <v>21</v>
      </c>
      <c r="D2836" t="s">
        <v>114</v>
      </c>
      <c r="E2836" t="s">
        <v>352</v>
      </c>
      <c r="F2836">
        <v>2</v>
      </c>
      <c r="G2836">
        <v>1.1235955056179781</v>
      </c>
      <c r="H2836">
        <v>0</v>
      </c>
      <c r="I2836">
        <v>0</v>
      </c>
      <c r="J2836">
        <v>34</v>
      </c>
      <c r="K2836">
        <v>4</v>
      </c>
      <c r="L2836">
        <v>308</v>
      </c>
      <c r="M2836">
        <v>3</v>
      </c>
      <c r="N2836">
        <v>5</v>
      </c>
      <c r="O2836">
        <v>2</v>
      </c>
      <c r="P2836">
        <v>98215000</v>
      </c>
      <c r="Q2836">
        <v>1.527596804623351</v>
      </c>
    </row>
    <row r="2837" spans="1:17" x14ac:dyDescent="0.25">
      <c r="A2837" t="str">
        <f t="shared" ca="1" si="44"/>
        <v>BOYACÁ;DUITAMA;EDUCACIÓN</v>
      </c>
      <c r="B2837" t="str">
        <f ca="1">+IFERROR(_xlfn.XLOOKUP(C2837,DIVIPOLA!G:G,DIVIPOLA!F:F),C2837)</f>
        <v>BOYACÁ</v>
      </c>
      <c r="C2837" t="s">
        <v>22</v>
      </c>
      <c r="D2837" t="s">
        <v>126</v>
      </c>
      <c r="E2837" t="s">
        <v>352</v>
      </c>
      <c r="F2837">
        <v>1</v>
      </c>
      <c r="G2837">
        <v>0.91743119266055051</v>
      </c>
      <c r="H2837">
        <v>0</v>
      </c>
      <c r="I2837">
        <v>0</v>
      </c>
      <c r="J2837">
        <v>3</v>
      </c>
      <c r="K2837">
        <v>3</v>
      </c>
      <c r="L2837">
        <v>0</v>
      </c>
      <c r="M2837">
        <v>0</v>
      </c>
      <c r="N2837">
        <v>3</v>
      </c>
      <c r="O2837">
        <v>0</v>
      </c>
      <c r="P2837">
        <v>3315000</v>
      </c>
      <c r="Q2837">
        <v>0.16089038632621</v>
      </c>
    </row>
    <row r="2838" spans="1:17" x14ac:dyDescent="0.25">
      <c r="A2838" t="str">
        <f t="shared" ca="1" si="44"/>
        <v>BOYACÁ;NOBSA;EDUCACIÓN</v>
      </c>
      <c r="B2838" t="str">
        <f ca="1">+IFERROR(_xlfn.XLOOKUP(C2838,DIVIPOLA!G:G,DIVIPOLA!F:F),C2838)</f>
        <v>BOYACÁ</v>
      </c>
      <c r="C2838" t="s">
        <v>22</v>
      </c>
      <c r="D2838" t="s">
        <v>128</v>
      </c>
      <c r="E2838" t="s">
        <v>352</v>
      </c>
      <c r="F2838">
        <v>1</v>
      </c>
      <c r="G2838">
        <v>0.91743119266055051</v>
      </c>
      <c r="H2838">
        <v>0</v>
      </c>
      <c r="I2838">
        <v>0</v>
      </c>
      <c r="J2838">
        <v>0</v>
      </c>
      <c r="K2838">
        <v>3</v>
      </c>
      <c r="L2838">
        <v>0</v>
      </c>
      <c r="M2838">
        <v>0</v>
      </c>
      <c r="N2838">
        <v>0</v>
      </c>
      <c r="O2838">
        <v>0</v>
      </c>
      <c r="P2838">
        <v>1560000</v>
      </c>
      <c r="Q2838">
        <v>7.5713122977039998E-2</v>
      </c>
    </row>
    <row r="2839" spans="1:17" x14ac:dyDescent="0.25">
      <c r="A2839" t="str">
        <f t="shared" ca="1" si="44"/>
        <v>BOYACÁ;TUNJA;EDUCACIÓN</v>
      </c>
      <c r="B2839" t="str">
        <f ca="1">+IFERROR(_xlfn.XLOOKUP(C2839,DIVIPOLA!G:G,DIVIPOLA!F:F),C2839)</f>
        <v>BOYACÁ</v>
      </c>
      <c r="C2839" t="s">
        <v>22</v>
      </c>
      <c r="D2839" t="s">
        <v>137</v>
      </c>
      <c r="E2839" t="s">
        <v>352</v>
      </c>
      <c r="F2839">
        <v>1</v>
      </c>
      <c r="G2839">
        <v>0.91743119266055051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1</v>
      </c>
      <c r="N2839">
        <v>0</v>
      </c>
      <c r="O2839">
        <v>0</v>
      </c>
      <c r="P2839">
        <v>390000</v>
      </c>
      <c r="Q2839">
        <v>1.892828074426E-2</v>
      </c>
    </row>
    <row r="2840" spans="1:17" x14ac:dyDescent="0.25">
      <c r="A2840" t="str">
        <f t="shared" ca="1" si="44"/>
        <v>CALDAS;MANIZALES;EDUCACIÓN</v>
      </c>
      <c r="B2840" t="str">
        <f ca="1">+IFERROR(_xlfn.XLOOKUP(C2840,DIVIPOLA!G:G,DIVIPOLA!F:F),C2840)</f>
        <v>CALDAS</v>
      </c>
      <c r="C2840" t="s">
        <v>23</v>
      </c>
      <c r="D2840" t="s">
        <v>145</v>
      </c>
      <c r="E2840" t="s">
        <v>352</v>
      </c>
      <c r="F2840">
        <v>1</v>
      </c>
      <c r="G2840">
        <v>0.62893081761006298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1</v>
      </c>
      <c r="N2840">
        <v>0</v>
      </c>
      <c r="O2840">
        <v>0</v>
      </c>
      <c r="P2840">
        <v>390000</v>
      </c>
      <c r="Q2840">
        <v>1.1950307038242869E-2</v>
      </c>
    </row>
    <row r="2841" spans="1:17" x14ac:dyDescent="0.25">
      <c r="A2841" t="str">
        <f t="shared" ca="1" si="44"/>
        <v>CASANARE;AGUAZUL;EDUCACIÓN</v>
      </c>
      <c r="B2841" t="str">
        <f ca="1">+IFERROR(_xlfn.XLOOKUP(C2841,DIVIPOLA!G:G,DIVIPOLA!F:F),C2841)</f>
        <v>CASANARE</v>
      </c>
      <c r="C2841" t="s">
        <v>25</v>
      </c>
      <c r="D2841" t="s">
        <v>155</v>
      </c>
      <c r="E2841" t="s">
        <v>352</v>
      </c>
      <c r="F2841">
        <v>1</v>
      </c>
      <c r="G2841">
        <v>2.2727272727272729</v>
      </c>
      <c r="H2841">
        <v>0</v>
      </c>
      <c r="I2841">
        <v>0</v>
      </c>
      <c r="J2841">
        <v>0</v>
      </c>
      <c r="K2841">
        <v>3</v>
      </c>
      <c r="L2841">
        <v>0</v>
      </c>
      <c r="M2841">
        <v>3</v>
      </c>
      <c r="N2841">
        <v>0</v>
      </c>
      <c r="O2841">
        <v>0</v>
      </c>
      <c r="P2841">
        <v>2730000</v>
      </c>
      <c r="Q2841">
        <v>0.83071427582483004</v>
      </c>
    </row>
    <row r="2842" spans="1:17" x14ac:dyDescent="0.25">
      <c r="A2842" t="str">
        <f t="shared" ca="1" si="44"/>
        <v>CASANARE;YOPAL;EDUCACIÓN</v>
      </c>
      <c r="B2842" t="str">
        <f ca="1">+IFERROR(_xlfn.XLOOKUP(C2842,DIVIPOLA!G:G,DIVIPOLA!F:F),C2842)</f>
        <v>CASANARE</v>
      </c>
      <c r="C2842" t="s">
        <v>25</v>
      </c>
      <c r="D2842" t="s">
        <v>160</v>
      </c>
      <c r="E2842" t="s">
        <v>352</v>
      </c>
      <c r="F2842">
        <v>1</v>
      </c>
      <c r="G2842">
        <v>2.2727272727272729</v>
      </c>
      <c r="H2842">
        <v>0</v>
      </c>
      <c r="I2842">
        <v>0</v>
      </c>
      <c r="J2842">
        <v>1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390000</v>
      </c>
      <c r="Q2842">
        <v>0.1186734679749757</v>
      </c>
    </row>
    <row r="2843" spans="1:17" x14ac:dyDescent="0.25">
      <c r="A2843" t="str">
        <f t="shared" ca="1" si="44"/>
        <v>CESAR;VALLEDUPAR;EDUCACIÓN</v>
      </c>
      <c r="B2843" t="str">
        <f ca="1">+IFERROR(_xlfn.XLOOKUP(C2843,DIVIPOLA!G:G,DIVIPOLA!F:F),C2843)</f>
        <v>CESAR</v>
      </c>
      <c r="C2843" t="s">
        <v>27</v>
      </c>
      <c r="D2843" t="s">
        <v>171</v>
      </c>
      <c r="E2843" t="s">
        <v>352</v>
      </c>
      <c r="F2843">
        <v>1</v>
      </c>
      <c r="G2843">
        <v>2.3255813953488369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2</v>
      </c>
      <c r="N2843">
        <v>0</v>
      </c>
      <c r="O2843">
        <v>0</v>
      </c>
      <c r="P2843">
        <v>780000</v>
      </c>
      <c r="Q2843">
        <v>0.1143912265742258</v>
      </c>
    </row>
    <row r="2844" spans="1:17" x14ac:dyDescent="0.25">
      <c r="A2844" t="str">
        <f t="shared" ca="1" si="44"/>
        <v>CUNDINAMARCA;CAJICÁ;EDUCACIÓN</v>
      </c>
      <c r="B2844" t="str">
        <f ca="1">+IFERROR(_xlfn.XLOOKUP(C2844,DIVIPOLA!G:G,DIVIPOLA!F:F),C2844)</f>
        <v>CUNDINAMARCA</v>
      </c>
      <c r="C2844" t="s">
        <v>29</v>
      </c>
      <c r="D2844" t="s">
        <v>173</v>
      </c>
      <c r="E2844" t="s">
        <v>352</v>
      </c>
      <c r="F2844">
        <v>2</v>
      </c>
      <c r="G2844">
        <v>0.51413881748071977</v>
      </c>
      <c r="H2844">
        <v>0</v>
      </c>
      <c r="I2844">
        <v>0</v>
      </c>
      <c r="J2844">
        <v>2</v>
      </c>
      <c r="K2844">
        <v>1</v>
      </c>
      <c r="L2844">
        <v>6</v>
      </c>
      <c r="M2844">
        <v>0</v>
      </c>
      <c r="N2844">
        <v>0</v>
      </c>
      <c r="O2844">
        <v>0</v>
      </c>
      <c r="P2844">
        <v>3131700</v>
      </c>
      <c r="Q2844">
        <v>3.0502506960402392E-2</v>
      </c>
    </row>
    <row r="2845" spans="1:17" x14ac:dyDescent="0.25">
      <c r="A2845" t="str">
        <f t="shared" ca="1" si="44"/>
        <v>CUNDINAMARCA;CARMEN DE CARUPA;EDUCACIÓN</v>
      </c>
      <c r="B2845" t="str">
        <f ca="1">+IFERROR(_xlfn.XLOOKUP(C2845,DIVIPOLA!G:G,DIVIPOLA!F:F),C2845)</f>
        <v>CUNDINAMARCA</v>
      </c>
      <c r="C2845" t="s">
        <v>29</v>
      </c>
      <c r="D2845" t="s">
        <v>174</v>
      </c>
      <c r="E2845" t="s">
        <v>352</v>
      </c>
      <c r="F2845">
        <v>1</v>
      </c>
      <c r="G2845">
        <v>0.25706940874035988</v>
      </c>
      <c r="H2845">
        <v>0</v>
      </c>
      <c r="I2845">
        <v>0</v>
      </c>
      <c r="J2845">
        <v>1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390000</v>
      </c>
      <c r="Q2845">
        <v>3.7985687372854779E-3</v>
      </c>
    </row>
    <row r="2846" spans="1:17" x14ac:dyDescent="0.25">
      <c r="A2846" t="str">
        <f t="shared" ca="1" si="44"/>
        <v>CUNDINAMARCA;CHÍA;EDUCACIÓN</v>
      </c>
      <c r="B2846" t="str">
        <f ca="1">+IFERROR(_xlfn.XLOOKUP(C2846,DIVIPOLA!G:G,DIVIPOLA!F:F),C2846)</f>
        <v>CUNDINAMARCA</v>
      </c>
      <c r="C2846" t="s">
        <v>29</v>
      </c>
      <c r="D2846" t="s">
        <v>175</v>
      </c>
      <c r="E2846" t="s">
        <v>352</v>
      </c>
      <c r="F2846">
        <v>2</v>
      </c>
      <c r="G2846">
        <v>0.51413881748071977</v>
      </c>
      <c r="H2846">
        <v>0</v>
      </c>
      <c r="I2846">
        <v>0</v>
      </c>
      <c r="J2846">
        <v>6</v>
      </c>
      <c r="K2846">
        <v>2</v>
      </c>
      <c r="L2846">
        <v>2</v>
      </c>
      <c r="M2846">
        <v>11</v>
      </c>
      <c r="N2846">
        <v>1</v>
      </c>
      <c r="O2846">
        <v>3</v>
      </c>
      <c r="P2846">
        <v>9508200</v>
      </c>
      <c r="Q2846">
        <v>9.2609105815019965E-2</v>
      </c>
    </row>
    <row r="2847" spans="1:17" x14ac:dyDescent="0.25">
      <c r="A2847" t="str">
        <f t="shared" ca="1" si="44"/>
        <v>CUNDINAMARCA;COTA;EDUCACIÓN</v>
      </c>
      <c r="B2847" t="str">
        <f ca="1">+IFERROR(_xlfn.XLOOKUP(C2847,DIVIPOLA!G:G,DIVIPOLA!F:F),C2847)</f>
        <v>CUNDINAMARCA</v>
      </c>
      <c r="C2847" t="s">
        <v>29</v>
      </c>
      <c r="D2847" t="s">
        <v>177</v>
      </c>
      <c r="E2847" t="s">
        <v>352</v>
      </c>
      <c r="F2847">
        <v>1</v>
      </c>
      <c r="G2847">
        <v>0.25706940874035988</v>
      </c>
      <c r="H2847">
        <v>0</v>
      </c>
      <c r="I2847">
        <v>0</v>
      </c>
      <c r="J2847">
        <v>0</v>
      </c>
      <c r="K2847">
        <v>5</v>
      </c>
      <c r="L2847">
        <v>5</v>
      </c>
      <c r="M2847">
        <v>0</v>
      </c>
      <c r="N2847">
        <v>0</v>
      </c>
      <c r="O2847">
        <v>0</v>
      </c>
      <c r="P2847">
        <v>3900000</v>
      </c>
      <c r="Q2847">
        <v>3.7985687372854779E-2</v>
      </c>
    </row>
    <row r="2848" spans="1:17" x14ac:dyDescent="0.25">
      <c r="A2848" t="str">
        <f t="shared" ca="1" si="44"/>
        <v>CUNDINAMARCA;FACATATIVÁ;EDUCACIÓN</v>
      </c>
      <c r="B2848" t="str">
        <f ca="1">+IFERROR(_xlfn.XLOOKUP(C2848,DIVIPOLA!G:G,DIVIPOLA!F:F),C2848)</f>
        <v>CUNDINAMARCA</v>
      </c>
      <c r="C2848" t="s">
        <v>29</v>
      </c>
      <c r="D2848" t="s">
        <v>179</v>
      </c>
      <c r="E2848" t="s">
        <v>352</v>
      </c>
      <c r="F2848">
        <v>1</v>
      </c>
      <c r="G2848">
        <v>0.25706940874035988</v>
      </c>
      <c r="H2848">
        <v>0</v>
      </c>
      <c r="I2848">
        <v>0</v>
      </c>
      <c r="J2848">
        <v>1</v>
      </c>
      <c r="K2848">
        <v>0</v>
      </c>
      <c r="L2848">
        <v>0</v>
      </c>
      <c r="M2848">
        <v>0</v>
      </c>
      <c r="N2848">
        <v>1</v>
      </c>
      <c r="O2848">
        <v>0</v>
      </c>
      <c r="P2848">
        <v>585000</v>
      </c>
      <c r="Q2848">
        <v>5.6978531059282168E-3</v>
      </c>
    </row>
    <row r="2849" spans="1:17" x14ac:dyDescent="0.25">
      <c r="A2849" t="str">
        <f t="shared" ca="1" si="44"/>
        <v>CUNDINAMARCA;FUNZA;EDUCACIÓN</v>
      </c>
      <c r="B2849" t="str">
        <f ca="1">+IFERROR(_xlfn.XLOOKUP(C2849,DIVIPOLA!G:G,DIVIPOLA!F:F),C2849)</f>
        <v>CUNDINAMARCA</v>
      </c>
      <c r="C2849" t="s">
        <v>29</v>
      </c>
      <c r="D2849" t="s">
        <v>180</v>
      </c>
      <c r="E2849" t="s">
        <v>352</v>
      </c>
      <c r="F2849">
        <v>1</v>
      </c>
      <c r="G2849">
        <v>0.25706940874035988</v>
      </c>
      <c r="H2849">
        <v>0</v>
      </c>
      <c r="I2849">
        <v>0</v>
      </c>
      <c r="J2849">
        <v>1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390000</v>
      </c>
      <c r="Q2849">
        <v>3.7985687372854779E-3</v>
      </c>
    </row>
    <row r="2850" spans="1:17" x14ac:dyDescent="0.25">
      <c r="A2850" t="str">
        <f t="shared" ca="1" si="44"/>
        <v>CUNDINAMARCA;FUSAGASUGÁ;EDUCACIÓN</v>
      </c>
      <c r="B2850" t="str">
        <f ca="1">+IFERROR(_xlfn.XLOOKUP(C2850,DIVIPOLA!G:G,DIVIPOLA!F:F),C2850)</f>
        <v>CUNDINAMARCA</v>
      </c>
      <c r="C2850" t="s">
        <v>29</v>
      </c>
      <c r="D2850" t="s">
        <v>181</v>
      </c>
      <c r="E2850" t="s">
        <v>352</v>
      </c>
      <c r="F2850">
        <v>1</v>
      </c>
      <c r="G2850">
        <v>0.25706940874035988</v>
      </c>
      <c r="H2850">
        <v>0</v>
      </c>
      <c r="I2850">
        <v>0</v>
      </c>
      <c r="J2850">
        <v>0</v>
      </c>
      <c r="K2850">
        <v>0</v>
      </c>
      <c r="L2850">
        <v>14</v>
      </c>
      <c r="M2850">
        <v>0</v>
      </c>
      <c r="N2850">
        <v>1</v>
      </c>
      <c r="O2850">
        <v>0</v>
      </c>
      <c r="P2850">
        <v>3835000</v>
      </c>
      <c r="Q2850">
        <v>3.7352592583307212E-2</v>
      </c>
    </row>
    <row r="2851" spans="1:17" x14ac:dyDescent="0.25">
      <c r="A2851" t="str">
        <f t="shared" ca="1" si="44"/>
        <v>CUNDINAMARCA;LA CALERA;EDUCACIÓN</v>
      </c>
      <c r="B2851" t="str">
        <f ca="1">+IFERROR(_xlfn.XLOOKUP(C2851,DIVIPOLA!G:G,DIVIPOLA!F:F),C2851)</f>
        <v>CUNDINAMARCA</v>
      </c>
      <c r="C2851" t="s">
        <v>29</v>
      </c>
      <c r="D2851" t="s">
        <v>189</v>
      </c>
      <c r="E2851" t="s">
        <v>352</v>
      </c>
      <c r="F2851">
        <v>1</v>
      </c>
      <c r="G2851">
        <v>0.25706940874035988</v>
      </c>
      <c r="H2851">
        <v>0</v>
      </c>
      <c r="I2851">
        <v>0</v>
      </c>
      <c r="J2851">
        <v>19</v>
      </c>
      <c r="K2851">
        <v>0</v>
      </c>
      <c r="L2851">
        <v>19</v>
      </c>
      <c r="M2851">
        <v>5</v>
      </c>
      <c r="N2851">
        <v>6</v>
      </c>
      <c r="O2851">
        <v>0</v>
      </c>
      <c r="P2851">
        <v>15809625</v>
      </c>
      <c r="Q2851">
        <v>0.1539844801877101</v>
      </c>
    </row>
    <row r="2852" spans="1:17" x14ac:dyDescent="0.25">
      <c r="A2852" t="str">
        <f t="shared" ca="1" si="44"/>
        <v>CUNDINAMARCA;MOSQUERA;EDUCACIÓN</v>
      </c>
      <c r="B2852" t="str">
        <f ca="1">+IFERROR(_xlfn.XLOOKUP(C2852,DIVIPOLA!G:G,DIVIPOLA!F:F),C2852)</f>
        <v>CUNDINAMARCA</v>
      </c>
      <c r="C2852" t="s">
        <v>29</v>
      </c>
      <c r="D2852" t="s">
        <v>193</v>
      </c>
      <c r="E2852" t="s">
        <v>352</v>
      </c>
      <c r="F2852">
        <v>1</v>
      </c>
      <c r="G2852">
        <v>0.25706940874035988</v>
      </c>
      <c r="H2852">
        <v>0</v>
      </c>
      <c r="I2852">
        <v>0</v>
      </c>
      <c r="J2852">
        <v>0</v>
      </c>
      <c r="K2852">
        <v>2</v>
      </c>
      <c r="L2852">
        <v>0</v>
      </c>
      <c r="M2852">
        <v>0</v>
      </c>
      <c r="N2852">
        <v>0</v>
      </c>
      <c r="O2852">
        <v>0</v>
      </c>
      <c r="P2852">
        <v>1040000</v>
      </c>
      <c r="Q2852">
        <v>1.012951663276127E-2</v>
      </c>
    </row>
    <row r="2853" spans="1:17" x14ac:dyDescent="0.25">
      <c r="A2853" t="str">
        <f t="shared" ca="1" si="44"/>
        <v>CUNDINAMARCA;SOPÓ;EDUCACIÓN</v>
      </c>
      <c r="B2853" t="str">
        <f ca="1">+IFERROR(_xlfn.XLOOKUP(C2853,DIVIPOLA!G:G,DIVIPOLA!F:F),C2853)</f>
        <v>CUNDINAMARCA</v>
      </c>
      <c r="C2853" t="s">
        <v>29</v>
      </c>
      <c r="D2853" t="s">
        <v>201</v>
      </c>
      <c r="E2853" t="s">
        <v>352</v>
      </c>
      <c r="F2853">
        <v>1</v>
      </c>
      <c r="G2853">
        <v>0.25706940874035988</v>
      </c>
      <c r="H2853">
        <v>0</v>
      </c>
      <c r="I2853">
        <v>0</v>
      </c>
      <c r="J2853">
        <v>1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390000</v>
      </c>
      <c r="Q2853">
        <v>3.7985687372854779E-3</v>
      </c>
    </row>
    <row r="2854" spans="1:17" x14ac:dyDescent="0.25">
      <c r="A2854" t="str">
        <f t="shared" ca="1" si="44"/>
        <v>CÓRDOBA;MONTERÍA;EDUCACIÓN</v>
      </c>
      <c r="B2854" t="str">
        <f ca="1">+IFERROR(_xlfn.XLOOKUP(C2854,DIVIPOLA!G:G,DIVIPOLA!F:F),C2854)</f>
        <v>CÓRDOBA</v>
      </c>
      <c r="C2854" t="s">
        <v>30</v>
      </c>
      <c r="D2854" t="s">
        <v>218</v>
      </c>
      <c r="E2854" t="s">
        <v>352</v>
      </c>
      <c r="F2854">
        <v>1</v>
      </c>
      <c r="G2854">
        <v>1.1111111111111109</v>
      </c>
      <c r="H2854">
        <v>0</v>
      </c>
      <c r="I2854">
        <v>0</v>
      </c>
      <c r="J2854">
        <v>18</v>
      </c>
      <c r="K2854">
        <v>33</v>
      </c>
      <c r="L2854">
        <v>0</v>
      </c>
      <c r="M2854">
        <v>0</v>
      </c>
      <c r="N2854">
        <v>0</v>
      </c>
      <c r="O2854">
        <v>0</v>
      </c>
      <c r="P2854">
        <v>25130950</v>
      </c>
      <c r="Q2854">
        <v>0.32674681681092638</v>
      </c>
    </row>
    <row r="2855" spans="1:17" x14ac:dyDescent="0.25">
      <c r="A2855" t="str">
        <f t="shared" ca="1" si="44"/>
        <v>HUILA;NEIVA;EDUCACIÓN</v>
      </c>
      <c r="B2855" t="str">
        <f ca="1">+IFERROR(_xlfn.XLOOKUP(C2855,DIVIPOLA!G:G,DIVIPOLA!F:F),C2855)</f>
        <v>HUILA</v>
      </c>
      <c r="C2855" t="s">
        <v>32</v>
      </c>
      <c r="D2855" t="s">
        <v>227</v>
      </c>
      <c r="E2855" t="s">
        <v>352</v>
      </c>
      <c r="F2855">
        <v>1</v>
      </c>
      <c r="G2855">
        <v>1.1235955056179781</v>
      </c>
      <c r="H2855">
        <v>0</v>
      </c>
      <c r="I2855">
        <v>0</v>
      </c>
      <c r="J2855">
        <v>4</v>
      </c>
      <c r="K2855">
        <v>10</v>
      </c>
      <c r="L2855">
        <v>0</v>
      </c>
      <c r="M2855">
        <v>5</v>
      </c>
      <c r="N2855">
        <v>0</v>
      </c>
      <c r="O2855">
        <v>0</v>
      </c>
      <c r="P2855">
        <v>8710000</v>
      </c>
      <c r="Q2855">
        <v>0.35443715644062568</v>
      </c>
    </row>
    <row r="2856" spans="1:17" x14ac:dyDescent="0.25">
      <c r="A2856" t="str">
        <f t="shared" ca="1" si="44"/>
        <v>LA_GUAJIRA;RIOHACHA;EDUCACIÓN</v>
      </c>
      <c r="B2856" t="str">
        <f ca="1">+IFERROR(_xlfn.XLOOKUP(C2856,DIVIPOLA!G:G,DIVIPOLA!F:F),C2856)</f>
        <v>LA_GUAJIRA</v>
      </c>
      <c r="C2856" t="s">
        <v>1187</v>
      </c>
      <c r="D2856" t="s">
        <v>235</v>
      </c>
      <c r="E2856" t="s">
        <v>352</v>
      </c>
      <c r="F2856">
        <v>1</v>
      </c>
      <c r="G2856">
        <v>7.6923076923076934</v>
      </c>
      <c r="H2856">
        <v>0</v>
      </c>
      <c r="I2856">
        <v>0</v>
      </c>
      <c r="J2856">
        <v>0</v>
      </c>
      <c r="K2856">
        <v>1</v>
      </c>
      <c r="L2856">
        <v>0</v>
      </c>
      <c r="M2856">
        <v>3</v>
      </c>
      <c r="N2856">
        <v>0</v>
      </c>
      <c r="O2856">
        <v>0</v>
      </c>
      <c r="P2856">
        <v>1690000</v>
      </c>
      <c r="Q2856">
        <v>0.31815236683946829</v>
      </c>
    </row>
    <row r="2857" spans="1:17" x14ac:dyDescent="0.25">
      <c r="A2857" t="str">
        <f t="shared" ca="1" si="44"/>
        <v>META;VILLAVICENCIO;EDUCACIÓN</v>
      </c>
      <c r="B2857" t="str">
        <f ca="1">+IFERROR(_xlfn.XLOOKUP(C2857,DIVIPOLA!G:G,DIVIPOLA!F:F),C2857)</f>
        <v>META</v>
      </c>
      <c r="C2857" t="s">
        <v>34</v>
      </c>
      <c r="D2857" t="s">
        <v>246</v>
      </c>
      <c r="E2857" t="s">
        <v>352</v>
      </c>
      <c r="F2857">
        <v>4</v>
      </c>
      <c r="G2857">
        <v>3.1496062992125982</v>
      </c>
      <c r="H2857">
        <v>0</v>
      </c>
      <c r="I2857">
        <v>0</v>
      </c>
      <c r="J2857">
        <v>3</v>
      </c>
      <c r="K2857">
        <v>10</v>
      </c>
      <c r="L2857">
        <v>12</v>
      </c>
      <c r="M2857">
        <v>6</v>
      </c>
      <c r="N2857">
        <v>8</v>
      </c>
      <c r="O2857">
        <v>8</v>
      </c>
      <c r="P2857">
        <v>15990000</v>
      </c>
      <c r="Q2857">
        <v>0.87570989012866696</v>
      </c>
    </row>
    <row r="2858" spans="1:17" x14ac:dyDescent="0.25">
      <c r="A2858" t="str">
        <f t="shared" ca="1" si="44"/>
        <v>NORTE_DE_SANTANDER;SAN JOSÉ DE CÚCUTA;EDUCACIÓN</v>
      </c>
      <c r="B2858" t="str">
        <f ca="1">+IFERROR(_xlfn.XLOOKUP(C2858,DIVIPOLA!G:G,DIVIPOLA!F:F),C2858)</f>
        <v>NORTE_DE_SANTANDER</v>
      </c>
      <c r="C2858" t="s">
        <v>1186</v>
      </c>
      <c r="D2858" t="s">
        <v>260</v>
      </c>
      <c r="E2858" t="s">
        <v>352</v>
      </c>
      <c r="F2858">
        <v>2</v>
      </c>
      <c r="G2858">
        <v>0.72992700729927007</v>
      </c>
      <c r="H2858">
        <v>0</v>
      </c>
      <c r="I2858">
        <v>0</v>
      </c>
      <c r="J2858">
        <v>2</v>
      </c>
      <c r="K2858">
        <v>2</v>
      </c>
      <c r="L2858">
        <v>0</v>
      </c>
      <c r="M2858">
        <v>0</v>
      </c>
      <c r="N2858">
        <v>0</v>
      </c>
      <c r="O2858">
        <v>0</v>
      </c>
      <c r="P2858">
        <v>1894100</v>
      </c>
      <c r="Q2858">
        <v>4.1102164267324298E-2</v>
      </c>
    </row>
    <row r="2859" spans="1:17" x14ac:dyDescent="0.25">
      <c r="A2859" t="str">
        <f t="shared" ca="1" si="44"/>
        <v>QUINDÍO;ARMENIA;EDUCACIÓN</v>
      </c>
      <c r="B2859" t="str">
        <f ca="1">+IFERROR(_xlfn.XLOOKUP(C2859,DIVIPOLA!G:G,DIVIPOLA!F:F),C2859)</f>
        <v>QUINDÍO</v>
      </c>
      <c r="C2859" t="s">
        <v>37</v>
      </c>
      <c r="D2859" t="s">
        <v>51</v>
      </c>
      <c r="E2859" t="s">
        <v>352</v>
      </c>
      <c r="F2859">
        <v>1</v>
      </c>
      <c r="G2859">
        <v>1.0309278350515461</v>
      </c>
      <c r="H2859">
        <v>0</v>
      </c>
      <c r="I2859">
        <v>0</v>
      </c>
      <c r="J2859">
        <v>3</v>
      </c>
      <c r="K2859">
        <v>24</v>
      </c>
      <c r="L2859">
        <v>4</v>
      </c>
      <c r="M2859">
        <v>9</v>
      </c>
      <c r="N2859">
        <v>1</v>
      </c>
      <c r="O2859">
        <v>0</v>
      </c>
      <c r="P2859">
        <v>18499975</v>
      </c>
      <c r="Q2859">
        <v>0.30342174743379069</v>
      </c>
    </row>
    <row r="2860" spans="1:17" x14ac:dyDescent="0.25">
      <c r="A2860" t="str">
        <f t="shared" ca="1" si="44"/>
        <v>RISARALDA;PEREIRA;EDUCACIÓN</v>
      </c>
      <c r="B2860" t="str">
        <f ca="1">+IFERROR(_xlfn.XLOOKUP(C2860,DIVIPOLA!G:G,DIVIPOLA!F:F),C2860)</f>
        <v>RISARALDA</v>
      </c>
      <c r="C2860" t="s">
        <v>38</v>
      </c>
      <c r="D2860" t="s">
        <v>277</v>
      </c>
      <c r="E2860" t="s">
        <v>352</v>
      </c>
      <c r="F2860">
        <v>3</v>
      </c>
      <c r="G2860">
        <v>1.4563106796116509</v>
      </c>
      <c r="H2860">
        <v>0</v>
      </c>
      <c r="I2860">
        <v>0</v>
      </c>
      <c r="J2860">
        <v>18</v>
      </c>
      <c r="K2860">
        <v>14</v>
      </c>
      <c r="L2860">
        <v>21</v>
      </c>
      <c r="M2860">
        <v>38</v>
      </c>
      <c r="N2860">
        <v>3</v>
      </c>
      <c r="O2860">
        <v>0</v>
      </c>
      <c r="P2860">
        <v>35344075</v>
      </c>
      <c r="Q2860">
        <v>0.29806271159859737</v>
      </c>
    </row>
    <row r="2861" spans="1:17" x14ac:dyDescent="0.25">
      <c r="A2861" t="str">
        <f t="shared" ca="1" si="44"/>
        <v>SANTANDER;BARRANCABERMEJA;EDUCACIÓN</v>
      </c>
      <c r="B2861" t="str">
        <f ca="1">+IFERROR(_xlfn.XLOOKUP(C2861,DIVIPOLA!G:G,DIVIPOLA!F:F),C2861)</f>
        <v>SANTANDER</v>
      </c>
      <c r="C2861" t="s">
        <v>39</v>
      </c>
      <c r="D2861" t="s">
        <v>281</v>
      </c>
      <c r="E2861" t="s">
        <v>352</v>
      </c>
      <c r="F2861">
        <v>1</v>
      </c>
      <c r="G2861">
        <v>0.24570024570024571</v>
      </c>
      <c r="H2861">
        <v>0</v>
      </c>
      <c r="I2861">
        <v>0</v>
      </c>
      <c r="J2861">
        <v>24</v>
      </c>
      <c r="K2861">
        <v>16</v>
      </c>
      <c r="L2861">
        <v>0</v>
      </c>
      <c r="M2861">
        <v>0</v>
      </c>
      <c r="N2861">
        <v>0</v>
      </c>
      <c r="O2861">
        <v>0</v>
      </c>
      <c r="P2861">
        <v>17680000</v>
      </c>
      <c r="Q2861">
        <v>8.8335292190088455E-2</v>
      </c>
    </row>
    <row r="2862" spans="1:17" x14ac:dyDescent="0.25">
      <c r="A2862" t="str">
        <f t="shared" ca="1" si="44"/>
        <v>SANTANDER;BUCARAMANGA;EDUCACIÓN</v>
      </c>
      <c r="B2862" t="str">
        <f ca="1">+IFERROR(_xlfn.XLOOKUP(C2862,DIVIPOLA!G:G,DIVIPOLA!F:F),C2862)</f>
        <v>SANTANDER</v>
      </c>
      <c r="C2862" t="s">
        <v>39</v>
      </c>
      <c r="D2862" t="s">
        <v>283</v>
      </c>
      <c r="E2862" t="s">
        <v>352</v>
      </c>
      <c r="F2862">
        <v>3</v>
      </c>
      <c r="G2862">
        <v>0.73710073710073709</v>
      </c>
      <c r="H2862">
        <v>0</v>
      </c>
      <c r="I2862">
        <v>0</v>
      </c>
      <c r="J2862">
        <v>10</v>
      </c>
      <c r="K2862">
        <v>8</v>
      </c>
      <c r="L2862">
        <v>0</v>
      </c>
      <c r="M2862">
        <v>0</v>
      </c>
      <c r="N2862">
        <v>0</v>
      </c>
      <c r="O2862">
        <v>0</v>
      </c>
      <c r="P2862">
        <v>8097050</v>
      </c>
      <c r="Q2862">
        <v>4.045561525043867E-2</v>
      </c>
    </row>
    <row r="2863" spans="1:17" x14ac:dyDescent="0.25">
      <c r="A2863" t="str">
        <f t="shared" ca="1" si="44"/>
        <v>SANTANDER;FLORIDABLANCA;EDUCACIÓN</v>
      </c>
      <c r="B2863" t="str">
        <f ca="1">+IFERROR(_xlfn.XLOOKUP(C2863,DIVIPOLA!G:G,DIVIPOLA!F:F),C2863)</f>
        <v>SANTANDER</v>
      </c>
      <c r="C2863" t="s">
        <v>39</v>
      </c>
      <c r="D2863" t="s">
        <v>284</v>
      </c>
      <c r="E2863" t="s">
        <v>352</v>
      </c>
      <c r="F2863">
        <v>1</v>
      </c>
      <c r="G2863">
        <v>0.24570024570024571</v>
      </c>
      <c r="H2863">
        <v>0</v>
      </c>
      <c r="I2863">
        <v>0</v>
      </c>
      <c r="J2863">
        <v>7</v>
      </c>
      <c r="K2863">
        <v>6</v>
      </c>
      <c r="L2863">
        <v>0</v>
      </c>
      <c r="M2863">
        <v>0</v>
      </c>
      <c r="N2863">
        <v>0</v>
      </c>
      <c r="O2863">
        <v>0</v>
      </c>
      <c r="P2863">
        <v>5850000</v>
      </c>
      <c r="Q2863">
        <v>2.9228589327602798E-2</v>
      </c>
    </row>
    <row r="2864" spans="1:17" x14ac:dyDescent="0.25">
      <c r="A2864" t="str">
        <f t="shared" ca="1" si="44"/>
        <v>SANTANDER;PIEDECUESTA;EDUCACIÓN</v>
      </c>
      <c r="B2864" t="str">
        <f ca="1">+IFERROR(_xlfn.XLOOKUP(C2864,DIVIPOLA!G:G,DIVIPOLA!F:F),C2864)</f>
        <v>SANTANDER</v>
      </c>
      <c r="C2864" t="s">
        <v>39</v>
      </c>
      <c r="D2864" t="s">
        <v>289</v>
      </c>
      <c r="E2864" t="s">
        <v>352</v>
      </c>
      <c r="F2864">
        <v>1</v>
      </c>
      <c r="G2864">
        <v>0.24570024570024571</v>
      </c>
      <c r="H2864">
        <v>0</v>
      </c>
      <c r="I2864">
        <v>0</v>
      </c>
      <c r="J2864">
        <v>12</v>
      </c>
      <c r="K2864">
        <v>3</v>
      </c>
      <c r="L2864">
        <v>24</v>
      </c>
      <c r="M2864">
        <v>0</v>
      </c>
      <c r="N2864">
        <v>18</v>
      </c>
      <c r="O2864">
        <v>0</v>
      </c>
      <c r="P2864">
        <v>15990000</v>
      </c>
      <c r="Q2864">
        <v>7.9891477495447644E-2</v>
      </c>
    </row>
    <row r="2865" spans="1:17" x14ac:dyDescent="0.25">
      <c r="A2865" t="str">
        <f t="shared" ca="1" si="44"/>
        <v>SUCRE;SINCELEJO;EDUCACIÓN</v>
      </c>
      <c r="B2865" t="str">
        <f ca="1">+IFERROR(_xlfn.XLOOKUP(C2865,DIVIPOLA!G:G,DIVIPOLA!F:F),C2865)</f>
        <v>SUCRE</v>
      </c>
      <c r="C2865" t="s">
        <v>40</v>
      </c>
      <c r="D2865" t="s">
        <v>300</v>
      </c>
      <c r="E2865" t="s">
        <v>352</v>
      </c>
      <c r="F2865">
        <v>1</v>
      </c>
      <c r="G2865">
        <v>3.5714285714285712</v>
      </c>
      <c r="H2865">
        <v>0</v>
      </c>
      <c r="I2865">
        <v>0</v>
      </c>
      <c r="J2865">
        <v>1</v>
      </c>
      <c r="K2865">
        <v>1</v>
      </c>
      <c r="L2865">
        <v>4</v>
      </c>
      <c r="M2865">
        <v>1</v>
      </c>
      <c r="N2865">
        <v>2</v>
      </c>
      <c r="O2865">
        <v>0</v>
      </c>
      <c r="P2865">
        <v>2730000</v>
      </c>
      <c r="Q2865">
        <v>0.49892641726285403</v>
      </c>
    </row>
    <row r="2866" spans="1:17" x14ac:dyDescent="0.25">
      <c r="A2866" t="str">
        <f t="shared" ca="1" si="44"/>
        <v>TOLIMA;IBAGUÉ;EDUCACIÓN</v>
      </c>
      <c r="B2866" t="str">
        <f ca="1">+IFERROR(_xlfn.XLOOKUP(C2866,DIVIPOLA!G:G,DIVIPOLA!F:F),C2866)</f>
        <v>TOLIMA</v>
      </c>
      <c r="C2866" t="s">
        <v>41</v>
      </c>
      <c r="D2866" t="s">
        <v>304</v>
      </c>
      <c r="E2866" t="s">
        <v>352</v>
      </c>
      <c r="F2866">
        <v>4</v>
      </c>
      <c r="G2866">
        <v>2.5641025641025639</v>
      </c>
      <c r="H2866">
        <v>0</v>
      </c>
      <c r="I2866">
        <v>0</v>
      </c>
      <c r="J2866">
        <v>26</v>
      </c>
      <c r="K2866">
        <v>10</v>
      </c>
      <c r="L2866">
        <v>2</v>
      </c>
      <c r="M2866">
        <v>0</v>
      </c>
      <c r="N2866">
        <v>1</v>
      </c>
      <c r="O2866">
        <v>1</v>
      </c>
      <c r="P2866">
        <v>16380000</v>
      </c>
      <c r="Q2866">
        <v>0.39158426368911381</v>
      </c>
    </row>
    <row r="2867" spans="1:17" x14ac:dyDescent="0.25">
      <c r="A2867" t="str">
        <f t="shared" ca="1" si="44"/>
        <v>VALLE_DEL_CAUCA;PALMIRA;EDUCACIÓN</v>
      </c>
      <c r="B2867" t="str">
        <f ca="1">+IFERROR(_xlfn.XLOOKUP(C2867,DIVIPOLA!G:G,DIVIPOLA!F:F),C2867)</f>
        <v>VALLE_DEL_CAUCA</v>
      </c>
      <c r="C2867" t="s">
        <v>1190</v>
      </c>
      <c r="D2867" t="s">
        <v>324</v>
      </c>
      <c r="E2867" t="s">
        <v>352</v>
      </c>
      <c r="F2867">
        <v>2</v>
      </c>
      <c r="G2867">
        <v>0.2677376171352075</v>
      </c>
      <c r="H2867">
        <v>0</v>
      </c>
      <c r="I2867">
        <v>0</v>
      </c>
      <c r="J2867">
        <v>5</v>
      </c>
      <c r="K2867">
        <v>2</v>
      </c>
      <c r="L2867">
        <v>14</v>
      </c>
      <c r="M2867">
        <v>6</v>
      </c>
      <c r="N2867">
        <v>1</v>
      </c>
      <c r="O2867">
        <v>0</v>
      </c>
      <c r="P2867">
        <v>9337900</v>
      </c>
      <c r="Q2867">
        <v>2.056747725639102E-2</v>
      </c>
    </row>
    <row r="2868" spans="1:17" x14ac:dyDescent="0.25">
      <c r="A2868" t="str">
        <f t="shared" ca="1" si="44"/>
        <v>VALLE_DEL_CAUCA;CALI;EDUCACIÓN</v>
      </c>
      <c r="B2868" t="str">
        <f ca="1">+IFERROR(_xlfn.XLOOKUP(C2868,DIVIPOLA!G:G,DIVIPOLA!F:F),C2868)</f>
        <v>VALLE_DEL_CAUCA</v>
      </c>
      <c r="C2868" t="s">
        <v>1190</v>
      </c>
      <c r="D2868" t="s">
        <v>1083</v>
      </c>
      <c r="E2868" t="s">
        <v>352</v>
      </c>
      <c r="F2868">
        <v>13</v>
      </c>
      <c r="G2868">
        <v>1.7402945113788491</v>
      </c>
      <c r="H2868">
        <v>0</v>
      </c>
      <c r="I2868">
        <v>0</v>
      </c>
      <c r="J2868">
        <v>68</v>
      </c>
      <c r="K2868">
        <v>34</v>
      </c>
      <c r="L2868">
        <v>78</v>
      </c>
      <c r="M2868">
        <v>15</v>
      </c>
      <c r="N2868">
        <v>57</v>
      </c>
      <c r="O2868">
        <v>0</v>
      </c>
      <c r="P2868">
        <v>81568500</v>
      </c>
      <c r="Q2868">
        <v>0.17966119454994489</v>
      </c>
    </row>
    <row r="2869" spans="1:17" x14ac:dyDescent="0.25">
      <c r="A2869" t="str">
        <f t="shared" ca="1" si="44"/>
        <v>VALLE_DEL_CAUCA;TULUÁ;EDUCACIÓN</v>
      </c>
      <c r="B2869" t="str">
        <f ca="1">+IFERROR(_xlfn.XLOOKUP(C2869,DIVIPOLA!G:G,DIVIPOLA!F:F),C2869)</f>
        <v>VALLE_DEL_CAUCA</v>
      </c>
      <c r="C2869" t="s">
        <v>1190</v>
      </c>
      <c r="D2869" t="s">
        <v>328</v>
      </c>
      <c r="E2869" t="s">
        <v>352</v>
      </c>
      <c r="F2869">
        <v>1</v>
      </c>
      <c r="G2869">
        <v>0.13386880856760369</v>
      </c>
      <c r="H2869">
        <v>0</v>
      </c>
      <c r="I2869">
        <v>0</v>
      </c>
      <c r="J2869">
        <v>4</v>
      </c>
      <c r="K2869">
        <v>4</v>
      </c>
      <c r="L2869">
        <v>0</v>
      </c>
      <c r="M2869">
        <v>0</v>
      </c>
      <c r="N2869">
        <v>0</v>
      </c>
      <c r="O2869">
        <v>0</v>
      </c>
      <c r="P2869">
        <v>3640000</v>
      </c>
      <c r="Q2869">
        <v>8.0173933339683767E-3</v>
      </c>
    </row>
    <row r="2870" spans="1:17" x14ac:dyDescent="0.25">
      <c r="A2870" t="str">
        <f t="shared" ca="1" si="44"/>
        <v>VALLE_DEL_CAUCA;YUMBO;EDUCACIÓN</v>
      </c>
      <c r="B2870" t="str">
        <f ca="1">+IFERROR(_xlfn.XLOOKUP(C2870,DIVIPOLA!G:G,DIVIPOLA!F:F),C2870)</f>
        <v>VALLE_DEL_CAUCA</v>
      </c>
      <c r="C2870" t="s">
        <v>1190</v>
      </c>
      <c r="D2870" t="s">
        <v>329</v>
      </c>
      <c r="E2870" t="s">
        <v>352</v>
      </c>
      <c r="F2870">
        <v>2</v>
      </c>
      <c r="G2870">
        <v>0.2677376171352075</v>
      </c>
      <c r="H2870">
        <v>0</v>
      </c>
      <c r="I2870">
        <v>0</v>
      </c>
      <c r="J2870">
        <v>7</v>
      </c>
      <c r="K2870">
        <v>0</v>
      </c>
      <c r="L2870">
        <v>6</v>
      </c>
      <c r="M2870">
        <v>0</v>
      </c>
      <c r="N2870">
        <v>8</v>
      </c>
      <c r="O2870">
        <v>5</v>
      </c>
      <c r="P2870">
        <v>7475000</v>
      </c>
      <c r="Q2870">
        <v>1.646428988225649E-2</v>
      </c>
    </row>
    <row r="2871" spans="1:17" x14ac:dyDescent="0.25">
      <c r="A2871" t="str">
        <f t="shared" ca="1" si="44"/>
        <v>ANTIOQUIA;MEDELLÍN;EXPLOTACIÓN DE MINAS Y CANTERAS</v>
      </c>
      <c r="B2871" t="str">
        <f ca="1">+IFERROR(_xlfn.XLOOKUP(C2871,DIVIPOLA!G:G,DIVIPOLA!F:F),C2871)</f>
        <v>ANTIOQUIA</v>
      </c>
      <c r="C2871" t="s">
        <v>17</v>
      </c>
      <c r="D2871" t="s">
        <v>81</v>
      </c>
      <c r="E2871" t="s">
        <v>353</v>
      </c>
      <c r="F2871">
        <v>2</v>
      </c>
      <c r="G2871">
        <v>0.105318588730911</v>
      </c>
      <c r="H2871">
        <v>0</v>
      </c>
      <c r="I2871">
        <v>0</v>
      </c>
      <c r="J2871">
        <v>66</v>
      </c>
      <c r="K2871">
        <v>1</v>
      </c>
      <c r="L2871">
        <v>15</v>
      </c>
      <c r="M2871">
        <v>0</v>
      </c>
      <c r="N2871">
        <v>13</v>
      </c>
      <c r="O2871">
        <v>2</v>
      </c>
      <c r="P2871">
        <v>33573475</v>
      </c>
      <c r="Q2871">
        <v>4.3774574758458869E-2</v>
      </c>
    </row>
    <row r="2872" spans="1:17" x14ac:dyDescent="0.25">
      <c r="A2872" t="str">
        <f t="shared" ca="1" si="44"/>
        <v>ANTIOQUIA;SABANETA;EXPLOTACIÓN DE MINAS Y CANTERAS</v>
      </c>
      <c r="B2872" t="str">
        <f ca="1">+IFERROR(_xlfn.XLOOKUP(C2872,DIVIPOLA!G:G,DIVIPOLA!F:F),C2872)</f>
        <v>ANTIOQUIA</v>
      </c>
      <c r="C2872" t="s">
        <v>17</v>
      </c>
      <c r="D2872" t="s">
        <v>88</v>
      </c>
      <c r="E2872" t="s">
        <v>353</v>
      </c>
      <c r="F2872">
        <v>1</v>
      </c>
      <c r="G2872">
        <v>5.2659294365455502E-2</v>
      </c>
      <c r="H2872">
        <v>0</v>
      </c>
      <c r="I2872">
        <v>0</v>
      </c>
      <c r="J2872">
        <v>2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854100</v>
      </c>
      <c r="Q2872">
        <v>1.113613181274793E-3</v>
      </c>
    </row>
    <row r="2873" spans="1:17" x14ac:dyDescent="0.25">
      <c r="A2873" t="str">
        <f t="shared" ca="1" si="44"/>
        <v>BOGOTÁ;BOGOTÁ, D.C.;EXPLOTACIÓN DE MINAS Y CANTERAS</v>
      </c>
      <c r="B2873" t="str">
        <f ca="1">+IFERROR(_xlfn.XLOOKUP(C2873,DIVIPOLA!G:G,DIVIPOLA!F:F),C2873)</f>
        <v>BOGOTÁ</v>
      </c>
      <c r="C2873" t="s">
        <v>1146</v>
      </c>
      <c r="D2873" t="s">
        <v>20</v>
      </c>
      <c r="E2873" t="s">
        <v>353</v>
      </c>
      <c r="F2873">
        <v>15</v>
      </c>
      <c r="G2873">
        <v>0.54724553082816485</v>
      </c>
      <c r="H2873">
        <v>8</v>
      </c>
      <c r="I2873">
        <v>7</v>
      </c>
      <c r="J2873">
        <v>2417</v>
      </c>
      <c r="K2873">
        <v>1040</v>
      </c>
      <c r="L2873">
        <v>286</v>
      </c>
      <c r="M2873">
        <v>121</v>
      </c>
      <c r="N2873">
        <v>1240</v>
      </c>
      <c r="O2873">
        <v>413</v>
      </c>
      <c r="P2873">
        <v>2000910925</v>
      </c>
      <c r="Q2873">
        <v>0.96020792380211406</v>
      </c>
    </row>
    <row r="2874" spans="1:17" x14ac:dyDescent="0.25">
      <c r="A2874" t="str">
        <f t="shared" ca="1" si="44"/>
        <v>BOLÍVAR;SANTA ROSA DEL SUR;EXPLOTACIÓN DE MINAS Y CANTERAS</v>
      </c>
      <c r="B2874" t="str">
        <f ca="1">+IFERROR(_xlfn.XLOOKUP(C2874,DIVIPOLA!G:G,DIVIPOLA!F:F),C2874)</f>
        <v>BOLÍVAR</v>
      </c>
      <c r="C2874" t="s">
        <v>21</v>
      </c>
      <c r="D2874" t="s">
        <v>118</v>
      </c>
      <c r="E2874" t="s">
        <v>353</v>
      </c>
      <c r="F2874">
        <v>1</v>
      </c>
      <c r="G2874">
        <v>0.5617977528089888</v>
      </c>
      <c r="H2874">
        <v>0</v>
      </c>
      <c r="I2874">
        <v>0</v>
      </c>
      <c r="J2874">
        <v>220</v>
      </c>
      <c r="K2874">
        <v>273</v>
      </c>
      <c r="L2874">
        <v>2</v>
      </c>
      <c r="M2874">
        <v>11</v>
      </c>
      <c r="N2874">
        <v>16</v>
      </c>
      <c r="O2874">
        <v>20</v>
      </c>
      <c r="P2874">
        <v>247815425</v>
      </c>
      <c r="Q2874">
        <v>3.8544219453889701</v>
      </c>
    </row>
    <row r="2875" spans="1:17" x14ac:dyDescent="0.25">
      <c r="A2875" t="str">
        <f t="shared" ca="1" si="44"/>
        <v>BOYACÁ;CHIVATÁ;EXPLOTACIÓN DE MINAS Y CANTERAS</v>
      </c>
      <c r="B2875" t="str">
        <f ca="1">+IFERROR(_xlfn.XLOOKUP(C2875,DIVIPOLA!G:G,DIVIPOLA!F:F),C2875)</f>
        <v>BOYACÁ</v>
      </c>
      <c r="C2875" t="s">
        <v>22</v>
      </c>
      <c r="D2875" t="s">
        <v>124</v>
      </c>
      <c r="E2875" t="s">
        <v>353</v>
      </c>
      <c r="F2875">
        <v>1</v>
      </c>
      <c r="G2875">
        <v>0.91743119266055051</v>
      </c>
      <c r="H2875">
        <v>0</v>
      </c>
      <c r="I2875">
        <v>0</v>
      </c>
      <c r="J2875">
        <v>26</v>
      </c>
      <c r="K2875">
        <v>7</v>
      </c>
      <c r="L2875">
        <v>0</v>
      </c>
      <c r="M2875">
        <v>0</v>
      </c>
      <c r="N2875">
        <v>16</v>
      </c>
      <c r="O2875">
        <v>6</v>
      </c>
      <c r="P2875">
        <v>19665100</v>
      </c>
      <c r="Q2875">
        <v>0.95442700939473657</v>
      </c>
    </row>
    <row r="2876" spans="1:17" x14ac:dyDescent="0.25">
      <c r="A2876" t="str">
        <f t="shared" ca="1" si="44"/>
        <v>BOYACÁ;DUITAMA;EXPLOTACIÓN DE MINAS Y CANTERAS</v>
      </c>
      <c r="B2876" t="str">
        <f ca="1">+IFERROR(_xlfn.XLOOKUP(C2876,DIVIPOLA!G:G,DIVIPOLA!F:F),C2876)</f>
        <v>BOYACÁ</v>
      </c>
      <c r="C2876" t="s">
        <v>22</v>
      </c>
      <c r="D2876" t="s">
        <v>126</v>
      </c>
      <c r="E2876" t="s">
        <v>353</v>
      </c>
      <c r="F2876">
        <v>1</v>
      </c>
      <c r="G2876">
        <v>0.91743119266055051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2</v>
      </c>
      <c r="O2876">
        <v>0</v>
      </c>
      <c r="P2876">
        <v>390000</v>
      </c>
      <c r="Q2876">
        <v>1.892828074426E-2</v>
      </c>
    </row>
    <row r="2877" spans="1:17" x14ac:dyDescent="0.25">
      <c r="A2877" t="str">
        <f t="shared" ca="1" si="44"/>
        <v>BOYACÁ;SAMACÁ;EXPLOTACIÓN DE MINAS Y CANTERAS</v>
      </c>
      <c r="B2877" t="str">
        <f ca="1">+IFERROR(_xlfn.XLOOKUP(C2877,DIVIPOLA!G:G,DIVIPOLA!F:F),C2877)</f>
        <v>BOYACÁ</v>
      </c>
      <c r="C2877" t="s">
        <v>22</v>
      </c>
      <c r="D2877" t="s">
        <v>131</v>
      </c>
      <c r="E2877" t="s">
        <v>353</v>
      </c>
      <c r="F2877">
        <v>2</v>
      </c>
      <c r="G2877">
        <v>1.834862385321101</v>
      </c>
      <c r="H2877">
        <v>0</v>
      </c>
      <c r="I2877">
        <v>0</v>
      </c>
      <c r="J2877">
        <v>26</v>
      </c>
      <c r="K2877">
        <v>9</v>
      </c>
      <c r="L2877">
        <v>2</v>
      </c>
      <c r="M2877">
        <v>0</v>
      </c>
      <c r="N2877">
        <v>0</v>
      </c>
      <c r="O2877">
        <v>0</v>
      </c>
      <c r="P2877">
        <v>16019250</v>
      </c>
      <c r="Q2877">
        <v>0.77747913157047943</v>
      </c>
    </row>
    <row r="2878" spans="1:17" x14ac:dyDescent="0.25">
      <c r="A2878" t="str">
        <f t="shared" ca="1" si="44"/>
        <v>CALDAS;MARMATO;EXPLOTACIÓN DE MINAS Y CANTERAS</v>
      </c>
      <c r="B2878" t="str">
        <f ca="1">+IFERROR(_xlfn.XLOOKUP(C2878,DIVIPOLA!G:G,DIVIPOLA!F:F),C2878)</f>
        <v>CALDAS</v>
      </c>
      <c r="C2878" t="s">
        <v>23</v>
      </c>
      <c r="D2878" t="s">
        <v>147</v>
      </c>
      <c r="E2878" t="s">
        <v>353</v>
      </c>
      <c r="F2878">
        <v>1</v>
      </c>
      <c r="G2878">
        <v>0.62893081761006298</v>
      </c>
      <c r="H2878">
        <v>0</v>
      </c>
      <c r="I2878">
        <v>0</v>
      </c>
      <c r="J2878">
        <v>7</v>
      </c>
      <c r="K2878">
        <v>4</v>
      </c>
      <c r="L2878">
        <v>0</v>
      </c>
      <c r="M2878">
        <v>0</v>
      </c>
      <c r="N2878">
        <v>22</v>
      </c>
      <c r="O2878">
        <v>5</v>
      </c>
      <c r="P2878">
        <v>10725000</v>
      </c>
      <c r="Q2878">
        <v>0.32863344355167912</v>
      </c>
    </row>
    <row r="2879" spans="1:17" x14ac:dyDescent="0.25">
      <c r="A2879" t="str">
        <f t="shared" ca="1" si="44"/>
        <v>HUILA;PALERMO;EXPLOTACIÓN DE MINAS Y CANTERAS</v>
      </c>
      <c r="B2879" t="str">
        <f ca="1">+IFERROR(_xlfn.XLOOKUP(C2879,DIVIPOLA!G:G,DIVIPOLA!F:F),C2879)</f>
        <v>HUILA</v>
      </c>
      <c r="C2879" t="s">
        <v>32</v>
      </c>
      <c r="D2879" t="s">
        <v>228</v>
      </c>
      <c r="E2879" t="s">
        <v>353</v>
      </c>
      <c r="F2879">
        <v>1</v>
      </c>
      <c r="G2879">
        <v>1.1235955056179781</v>
      </c>
      <c r="H2879">
        <v>0</v>
      </c>
      <c r="I2879">
        <v>0</v>
      </c>
      <c r="J2879">
        <v>3</v>
      </c>
      <c r="K2879">
        <v>0</v>
      </c>
      <c r="L2879">
        <v>0</v>
      </c>
      <c r="M2879">
        <v>0</v>
      </c>
      <c r="N2879">
        <v>5</v>
      </c>
      <c r="O2879">
        <v>5</v>
      </c>
      <c r="P2879">
        <v>3986125</v>
      </c>
      <c r="Q2879">
        <v>0.1622079001397117</v>
      </c>
    </row>
    <row r="2880" spans="1:17" x14ac:dyDescent="0.25">
      <c r="A2880" t="str">
        <f t="shared" ca="1" si="44"/>
        <v>MAGDALENA;SANTA MARTA;EXPLOTACIÓN DE MINAS Y CANTERAS</v>
      </c>
      <c r="B2880" t="str">
        <f ca="1">+IFERROR(_xlfn.XLOOKUP(C2880,DIVIPOLA!G:G,DIVIPOLA!F:F),C2880)</f>
        <v>MAGDALENA</v>
      </c>
      <c r="C2880" t="s">
        <v>33</v>
      </c>
      <c r="D2880" t="s">
        <v>239</v>
      </c>
      <c r="E2880" t="s">
        <v>353</v>
      </c>
      <c r="F2880">
        <v>1</v>
      </c>
      <c r="G2880">
        <v>1.428571428571429</v>
      </c>
      <c r="H2880">
        <v>0</v>
      </c>
      <c r="I2880">
        <v>0</v>
      </c>
      <c r="J2880">
        <v>24</v>
      </c>
      <c r="K2880">
        <v>8</v>
      </c>
      <c r="L2880">
        <v>3</v>
      </c>
      <c r="M2880">
        <v>3</v>
      </c>
      <c r="N2880">
        <v>47</v>
      </c>
      <c r="O2880">
        <v>27</v>
      </c>
      <c r="P2880">
        <v>33410000</v>
      </c>
      <c r="Q2880">
        <v>2.021274901448102</v>
      </c>
    </row>
    <row r="2881" spans="1:17" x14ac:dyDescent="0.25">
      <c r="A2881" t="str">
        <f t="shared" ca="1" si="44"/>
        <v>META;VILLAVICENCIO;EXPLOTACIÓN DE MINAS Y CANTERAS</v>
      </c>
      <c r="B2881" t="str">
        <f ca="1">+IFERROR(_xlfn.XLOOKUP(C2881,DIVIPOLA!G:G,DIVIPOLA!F:F),C2881)</f>
        <v>META</v>
      </c>
      <c r="C2881" t="s">
        <v>34</v>
      </c>
      <c r="D2881" t="s">
        <v>246</v>
      </c>
      <c r="E2881" t="s">
        <v>353</v>
      </c>
      <c r="F2881">
        <v>1</v>
      </c>
      <c r="G2881">
        <v>0.78740157480314954</v>
      </c>
      <c r="H2881">
        <v>0</v>
      </c>
      <c r="I2881">
        <v>0</v>
      </c>
      <c r="J2881">
        <v>26</v>
      </c>
      <c r="K2881">
        <v>10</v>
      </c>
      <c r="L2881">
        <v>10</v>
      </c>
      <c r="M2881">
        <v>0</v>
      </c>
      <c r="N2881">
        <v>31</v>
      </c>
      <c r="O2881">
        <v>7</v>
      </c>
      <c r="P2881">
        <v>26260000</v>
      </c>
      <c r="Q2881">
        <v>1.4381577057397621</v>
      </c>
    </row>
    <row r="2882" spans="1:17" x14ac:dyDescent="0.25">
      <c r="A2882" t="str">
        <f t="shared" ca="1" si="44"/>
        <v>NARIÑO;PASTO;EXPLOTACIÓN DE MINAS Y CANTERAS</v>
      </c>
      <c r="B2882" t="str">
        <f ca="1">+IFERROR(_xlfn.XLOOKUP(C2882,DIVIPOLA!G:G,DIVIPOLA!F:F),C2882)</f>
        <v>NARIÑO</v>
      </c>
      <c r="C2882" t="s">
        <v>35</v>
      </c>
      <c r="D2882" t="s">
        <v>250</v>
      </c>
      <c r="E2882" t="s">
        <v>353</v>
      </c>
      <c r="F2882">
        <v>1</v>
      </c>
      <c r="G2882">
        <v>1.149425287356322</v>
      </c>
      <c r="H2882">
        <v>0</v>
      </c>
      <c r="I2882">
        <v>0</v>
      </c>
      <c r="J2882">
        <v>0</v>
      </c>
      <c r="K2882">
        <v>3</v>
      </c>
      <c r="L2882">
        <v>0</v>
      </c>
      <c r="M2882">
        <v>0</v>
      </c>
      <c r="N2882">
        <v>0</v>
      </c>
      <c r="O2882">
        <v>0</v>
      </c>
      <c r="P2882">
        <v>1560000</v>
      </c>
      <c r="Q2882">
        <v>0.14449809939843641</v>
      </c>
    </row>
    <row r="2883" spans="1:17" x14ac:dyDescent="0.25">
      <c r="A2883" t="str">
        <f t="shared" ref="A2883:A2946" ca="1" si="45">B2883&amp;";"&amp;D2883&amp;";"&amp;E2883</f>
        <v>NORTE_DE_SANTANDER;LOS PATIOS;EXPLOTACIÓN DE MINAS Y CANTERAS</v>
      </c>
      <c r="B2883" t="str">
        <f ca="1">+IFERROR(_xlfn.XLOOKUP(C2883,DIVIPOLA!G:G,DIVIPOLA!F:F),C2883)</f>
        <v>NORTE_DE_SANTANDER</v>
      </c>
      <c r="C2883" t="s">
        <v>1186</v>
      </c>
      <c r="D2883" t="s">
        <v>257</v>
      </c>
      <c r="E2883" t="s">
        <v>353</v>
      </c>
      <c r="F2883">
        <v>1</v>
      </c>
      <c r="G2883">
        <v>0.36496350364963498</v>
      </c>
      <c r="H2883">
        <v>0</v>
      </c>
      <c r="I2883">
        <v>0</v>
      </c>
      <c r="J2883">
        <v>0</v>
      </c>
      <c r="K2883">
        <v>1</v>
      </c>
      <c r="L2883">
        <v>0</v>
      </c>
      <c r="M2883">
        <v>0</v>
      </c>
      <c r="N2883">
        <v>0</v>
      </c>
      <c r="O2883">
        <v>6</v>
      </c>
      <c r="P2883">
        <v>2470000</v>
      </c>
      <c r="Q2883">
        <v>5.3599253334190917E-2</v>
      </c>
    </row>
    <row r="2884" spans="1:17" x14ac:dyDescent="0.25">
      <c r="A2884" t="str">
        <f t="shared" ca="1" si="45"/>
        <v>NORTE_DE_SANTANDER;SAN JOSÉ DE CÚCUTA;EXPLOTACIÓN DE MINAS Y CANTERAS</v>
      </c>
      <c r="B2884" t="str">
        <f ca="1">+IFERROR(_xlfn.XLOOKUP(C2884,DIVIPOLA!G:G,DIVIPOLA!F:F),C2884)</f>
        <v>NORTE_DE_SANTANDER</v>
      </c>
      <c r="C2884" t="s">
        <v>1186</v>
      </c>
      <c r="D2884" t="s">
        <v>260</v>
      </c>
      <c r="E2884" t="s">
        <v>353</v>
      </c>
      <c r="F2884">
        <v>1</v>
      </c>
      <c r="G2884">
        <v>0.36496350364963498</v>
      </c>
      <c r="H2884">
        <v>0</v>
      </c>
      <c r="I2884">
        <v>0</v>
      </c>
      <c r="J2884">
        <v>33</v>
      </c>
      <c r="K2884">
        <v>0</v>
      </c>
      <c r="L2884">
        <v>1</v>
      </c>
      <c r="M2884">
        <v>0</v>
      </c>
      <c r="N2884">
        <v>46</v>
      </c>
      <c r="O2884">
        <v>12</v>
      </c>
      <c r="P2884">
        <v>26191425</v>
      </c>
      <c r="Q2884">
        <v>0.56835660880909378</v>
      </c>
    </row>
    <row r="2885" spans="1:17" x14ac:dyDescent="0.25">
      <c r="A2885" t="str">
        <f t="shared" ca="1" si="45"/>
        <v>SANTANDER;FLORIDABLANCA;EXPLOTACIÓN DE MINAS Y CANTERAS</v>
      </c>
      <c r="B2885" t="str">
        <f ca="1">+IFERROR(_xlfn.XLOOKUP(C2885,DIVIPOLA!G:G,DIVIPOLA!F:F),C2885)</f>
        <v>SANTANDER</v>
      </c>
      <c r="C2885" t="s">
        <v>39</v>
      </c>
      <c r="D2885" t="s">
        <v>284</v>
      </c>
      <c r="E2885" t="s">
        <v>353</v>
      </c>
      <c r="F2885">
        <v>1</v>
      </c>
      <c r="G2885">
        <v>0.24570024570024571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2</v>
      </c>
      <c r="N2885">
        <v>0</v>
      </c>
      <c r="O2885">
        <v>2</v>
      </c>
      <c r="P2885">
        <v>1565850</v>
      </c>
      <c r="Q2885">
        <v>7.8235190766883494E-3</v>
      </c>
    </row>
    <row r="2886" spans="1:17" x14ac:dyDescent="0.25">
      <c r="A2886" t="str">
        <f t="shared" ca="1" si="45"/>
        <v>SANTANDER;SAN GIL;EXPLOTACIÓN DE MINAS Y CANTERAS</v>
      </c>
      <c r="B2886" t="str">
        <f ca="1">+IFERROR(_xlfn.XLOOKUP(C2886,DIVIPOLA!G:G,DIVIPOLA!F:F),C2886)</f>
        <v>SANTANDER</v>
      </c>
      <c r="C2886" t="s">
        <v>39</v>
      </c>
      <c r="D2886" t="s">
        <v>292</v>
      </c>
      <c r="E2886" t="s">
        <v>353</v>
      </c>
      <c r="F2886">
        <v>1</v>
      </c>
      <c r="G2886">
        <v>0.24570024570024571</v>
      </c>
      <c r="H2886">
        <v>0</v>
      </c>
      <c r="I2886">
        <v>0</v>
      </c>
      <c r="J2886">
        <v>8</v>
      </c>
      <c r="K2886">
        <v>4</v>
      </c>
      <c r="L2886">
        <v>0</v>
      </c>
      <c r="M2886">
        <v>0</v>
      </c>
      <c r="N2886">
        <v>0</v>
      </c>
      <c r="O2886">
        <v>0</v>
      </c>
      <c r="P2886">
        <v>5200000</v>
      </c>
      <c r="Q2886">
        <v>2.5980968291202489E-2</v>
      </c>
    </row>
    <row r="2887" spans="1:17" x14ac:dyDescent="0.25">
      <c r="A2887" t="str">
        <f t="shared" ca="1" si="45"/>
        <v>TOLIMA;IBAGUÉ;EXPLOTACIÓN DE MINAS Y CANTERAS</v>
      </c>
      <c r="B2887" t="str">
        <f ca="1">+IFERROR(_xlfn.XLOOKUP(C2887,DIVIPOLA!G:G,DIVIPOLA!F:F),C2887)</f>
        <v>TOLIMA</v>
      </c>
      <c r="C2887" t="s">
        <v>41</v>
      </c>
      <c r="D2887" t="s">
        <v>304</v>
      </c>
      <c r="E2887" t="s">
        <v>353</v>
      </c>
      <c r="F2887">
        <v>2</v>
      </c>
      <c r="G2887">
        <v>1.2820512820512819</v>
      </c>
      <c r="H2887">
        <v>0</v>
      </c>
      <c r="I2887">
        <v>0</v>
      </c>
      <c r="J2887">
        <v>17</v>
      </c>
      <c r="K2887">
        <v>7</v>
      </c>
      <c r="L2887">
        <v>3</v>
      </c>
      <c r="M2887">
        <v>0</v>
      </c>
      <c r="N2887">
        <v>9</v>
      </c>
      <c r="O2887">
        <v>12</v>
      </c>
      <c r="P2887">
        <v>17402775</v>
      </c>
      <c r="Q2887">
        <v>0.41603497158255898</v>
      </c>
    </row>
    <row r="2888" spans="1:17" x14ac:dyDescent="0.25">
      <c r="A2888" t="str">
        <f t="shared" ca="1" si="45"/>
        <v>ANTIOQUIA;AMAGÁ;INDUSTRIAS MANUFACTURERAS</v>
      </c>
      <c r="B2888" t="str">
        <f ca="1">+IFERROR(_xlfn.XLOOKUP(C2888,DIVIPOLA!G:G,DIVIPOLA!F:F),C2888)</f>
        <v>ANTIOQUIA</v>
      </c>
      <c r="C2888" t="s">
        <v>17</v>
      </c>
      <c r="D2888" t="s">
        <v>45</v>
      </c>
      <c r="E2888" t="s">
        <v>354</v>
      </c>
      <c r="F2888">
        <v>2</v>
      </c>
      <c r="G2888">
        <v>0.105318588730911</v>
      </c>
      <c r="H2888">
        <v>0</v>
      </c>
      <c r="I2888">
        <v>0</v>
      </c>
      <c r="J2888">
        <v>274</v>
      </c>
      <c r="K2888">
        <v>151</v>
      </c>
      <c r="L2888">
        <v>35</v>
      </c>
      <c r="M2888">
        <v>46</v>
      </c>
      <c r="N2888">
        <v>97</v>
      </c>
      <c r="O2888">
        <v>18</v>
      </c>
      <c r="P2888">
        <v>240655350</v>
      </c>
      <c r="Q2888">
        <v>0.3137770400471826</v>
      </c>
    </row>
    <row r="2889" spans="1:17" x14ac:dyDescent="0.25">
      <c r="A2889" t="str">
        <f t="shared" ca="1" si="45"/>
        <v>ANTIOQUIA;ARMENIA;INDUSTRIAS MANUFACTURERAS</v>
      </c>
      <c r="B2889" t="str">
        <f ca="1">+IFERROR(_xlfn.XLOOKUP(C2889,DIVIPOLA!G:G,DIVIPOLA!F:F),C2889)</f>
        <v>ANTIOQUIA</v>
      </c>
      <c r="C2889" t="s">
        <v>17</v>
      </c>
      <c r="D2889" t="s">
        <v>51</v>
      </c>
      <c r="E2889" t="s">
        <v>354</v>
      </c>
      <c r="F2889">
        <v>1</v>
      </c>
      <c r="G2889">
        <v>5.2659294365455502E-2</v>
      </c>
      <c r="H2889">
        <v>0</v>
      </c>
      <c r="I2889">
        <v>0</v>
      </c>
      <c r="J2889">
        <v>0</v>
      </c>
      <c r="K2889">
        <v>2</v>
      </c>
      <c r="L2889">
        <v>0</v>
      </c>
      <c r="M2889">
        <v>0</v>
      </c>
      <c r="N2889">
        <v>1</v>
      </c>
      <c r="O2889">
        <v>0</v>
      </c>
      <c r="P2889">
        <v>1235000</v>
      </c>
      <c r="Q2889">
        <v>1.6102473701842511E-3</v>
      </c>
    </row>
    <row r="2890" spans="1:17" x14ac:dyDescent="0.25">
      <c r="A2890" t="str">
        <f t="shared" ca="1" si="45"/>
        <v>ANTIOQUIA;BELLO;INDUSTRIAS MANUFACTURERAS</v>
      </c>
      <c r="B2890" t="str">
        <f ca="1">+IFERROR(_xlfn.XLOOKUP(C2890,DIVIPOLA!G:G,DIVIPOLA!F:F),C2890)</f>
        <v>ANTIOQUIA</v>
      </c>
      <c r="C2890" t="s">
        <v>17</v>
      </c>
      <c r="D2890" t="s">
        <v>52</v>
      </c>
      <c r="E2890" t="s">
        <v>354</v>
      </c>
      <c r="F2890">
        <v>13</v>
      </c>
      <c r="G2890">
        <v>0.68457082675092151</v>
      </c>
      <c r="H2890">
        <v>0</v>
      </c>
      <c r="I2890">
        <v>0</v>
      </c>
      <c r="J2890">
        <v>180</v>
      </c>
      <c r="K2890">
        <v>53</v>
      </c>
      <c r="L2890">
        <v>591</v>
      </c>
      <c r="M2890">
        <v>125</v>
      </c>
      <c r="N2890">
        <v>93</v>
      </c>
      <c r="O2890">
        <v>39</v>
      </c>
      <c r="P2890">
        <v>333233875</v>
      </c>
      <c r="Q2890">
        <v>0.43448499665996559</v>
      </c>
    </row>
    <row r="2891" spans="1:17" x14ac:dyDescent="0.25">
      <c r="A2891" t="str">
        <f t="shared" ca="1" si="45"/>
        <v>ANTIOQUIA;CALDAS;INDUSTRIAS MANUFACTURERAS</v>
      </c>
      <c r="B2891" t="str">
        <f ca="1">+IFERROR(_xlfn.XLOOKUP(C2891,DIVIPOLA!G:G,DIVIPOLA!F:F),C2891)</f>
        <v>ANTIOQUIA</v>
      </c>
      <c r="C2891" t="s">
        <v>17</v>
      </c>
      <c r="D2891" t="s">
        <v>23</v>
      </c>
      <c r="E2891" t="s">
        <v>354</v>
      </c>
      <c r="F2891">
        <v>4</v>
      </c>
      <c r="G2891">
        <v>0.21063717746182201</v>
      </c>
      <c r="H2891">
        <v>0</v>
      </c>
      <c r="I2891">
        <v>0</v>
      </c>
      <c r="J2891">
        <v>9</v>
      </c>
      <c r="K2891">
        <v>15</v>
      </c>
      <c r="L2891">
        <v>2</v>
      </c>
      <c r="M2891">
        <v>9</v>
      </c>
      <c r="N2891">
        <v>10</v>
      </c>
      <c r="O2891">
        <v>10</v>
      </c>
      <c r="P2891">
        <v>20682025</v>
      </c>
      <c r="Q2891">
        <v>2.696613470958294E-2</v>
      </c>
    </row>
    <row r="2892" spans="1:17" x14ac:dyDescent="0.25">
      <c r="A2892" t="str">
        <f t="shared" ca="1" si="45"/>
        <v>ANTIOQUIA;CAREPA;INDUSTRIAS MANUFACTURERAS</v>
      </c>
      <c r="B2892" t="str">
        <f ca="1">+IFERROR(_xlfn.XLOOKUP(C2892,DIVIPOLA!G:G,DIVIPOLA!F:F),C2892)</f>
        <v>ANTIOQUIA</v>
      </c>
      <c r="C2892" t="s">
        <v>17</v>
      </c>
      <c r="D2892" t="s">
        <v>55</v>
      </c>
      <c r="E2892" t="s">
        <v>354</v>
      </c>
      <c r="F2892">
        <v>1</v>
      </c>
      <c r="G2892">
        <v>5.2659294365455502E-2</v>
      </c>
      <c r="H2892">
        <v>0</v>
      </c>
      <c r="I2892">
        <v>0</v>
      </c>
      <c r="J2892">
        <v>1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390000</v>
      </c>
      <c r="Q2892">
        <v>5.0849916953186883E-4</v>
      </c>
    </row>
    <row r="2893" spans="1:17" x14ac:dyDescent="0.25">
      <c r="A2893" t="str">
        <f t="shared" ca="1" si="45"/>
        <v>ANTIOQUIA;CAUCASIA;INDUSTRIAS MANUFACTURERAS</v>
      </c>
      <c r="B2893" t="str">
        <f ca="1">+IFERROR(_xlfn.XLOOKUP(C2893,DIVIPOLA!G:G,DIVIPOLA!F:F),C2893)</f>
        <v>ANTIOQUIA</v>
      </c>
      <c r="C2893" t="s">
        <v>17</v>
      </c>
      <c r="D2893" t="s">
        <v>56</v>
      </c>
      <c r="E2893" t="s">
        <v>354</v>
      </c>
      <c r="F2893">
        <v>1</v>
      </c>
      <c r="G2893">
        <v>5.2659294365455502E-2</v>
      </c>
      <c r="H2893">
        <v>0</v>
      </c>
      <c r="I2893">
        <v>0</v>
      </c>
      <c r="J2893">
        <v>7</v>
      </c>
      <c r="K2893">
        <v>5</v>
      </c>
      <c r="L2893">
        <v>14</v>
      </c>
      <c r="M2893">
        <v>0</v>
      </c>
      <c r="N2893">
        <v>3</v>
      </c>
      <c r="O2893">
        <v>0</v>
      </c>
      <c r="P2893">
        <v>9555000</v>
      </c>
      <c r="Q2893">
        <v>1.2458229653530779E-2</v>
      </c>
    </row>
    <row r="2894" spans="1:17" x14ac:dyDescent="0.25">
      <c r="A2894" t="str">
        <f t="shared" ca="1" si="45"/>
        <v>ANTIOQUIA;CIUDAD BOLÍVAR;INDUSTRIAS MANUFACTURERAS</v>
      </c>
      <c r="B2894" t="str">
        <f ca="1">+IFERROR(_xlfn.XLOOKUP(C2894,DIVIPOLA!G:G,DIVIPOLA!F:F),C2894)</f>
        <v>ANTIOQUIA</v>
      </c>
      <c r="C2894" t="s">
        <v>17</v>
      </c>
      <c r="D2894" t="s">
        <v>57</v>
      </c>
      <c r="E2894" t="s">
        <v>354</v>
      </c>
      <c r="F2894">
        <v>1</v>
      </c>
      <c r="G2894">
        <v>5.2659294365455502E-2</v>
      </c>
      <c r="H2894">
        <v>0</v>
      </c>
      <c r="I2894">
        <v>0</v>
      </c>
      <c r="J2894">
        <v>0</v>
      </c>
      <c r="K2894">
        <v>0</v>
      </c>
      <c r="L2894">
        <v>2</v>
      </c>
      <c r="M2894">
        <v>0</v>
      </c>
      <c r="N2894">
        <v>0</v>
      </c>
      <c r="O2894">
        <v>2</v>
      </c>
      <c r="P2894">
        <v>1281150</v>
      </c>
      <c r="Q2894">
        <v>1.6704197719121889E-3</v>
      </c>
    </row>
    <row r="2895" spans="1:17" x14ac:dyDescent="0.25">
      <c r="A2895" t="str">
        <f t="shared" ca="1" si="45"/>
        <v>ANTIOQUIA;COPACABANA;INDUSTRIAS MANUFACTURERAS</v>
      </c>
      <c r="B2895" t="str">
        <f ca="1">+IFERROR(_xlfn.XLOOKUP(C2895,DIVIPOLA!G:G,DIVIPOLA!F:F),C2895)</f>
        <v>ANTIOQUIA</v>
      </c>
      <c r="C2895" t="s">
        <v>17</v>
      </c>
      <c r="D2895" t="s">
        <v>58</v>
      </c>
      <c r="E2895" t="s">
        <v>354</v>
      </c>
      <c r="F2895">
        <v>5</v>
      </c>
      <c r="G2895">
        <v>0.2632964718272775</v>
      </c>
      <c r="H2895">
        <v>0</v>
      </c>
      <c r="I2895">
        <v>0</v>
      </c>
      <c r="J2895">
        <v>66</v>
      </c>
      <c r="K2895">
        <v>10</v>
      </c>
      <c r="L2895">
        <v>45</v>
      </c>
      <c r="M2895">
        <v>10</v>
      </c>
      <c r="N2895">
        <v>9</v>
      </c>
      <c r="O2895">
        <v>0</v>
      </c>
      <c r="P2895">
        <v>49233600</v>
      </c>
      <c r="Q2895">
        <v>6.4192935161703116E-2</v>
      </c>
    </row>
    <row r="2896" spans="1:17" x14ac:dyDescent="0.25">
      <c r="A2896" t="str">
        <f t="shared" ca="1" si="45"/>
        <v>ANTIOQUIA;DONMATÍAS;INDUSTRIAS MANUFACTURERAS</v>
      </c>
      <c r="B2896" t="str">
        <f ca="1">+IFERROR(_xlfn.XLOOKUP(C2896,DIVIPOLA!G:G,DIVIPOLA!F:F),C2896)</f>
        <v>ANTIOQUIA</v>
      </c>
      <c r="C2896" t="s">
        <v>17</v>
      </c>
      <c r="D2896" t="s">
        <v>60</v>
      </c>
      <c r="E2896" t="s">
        <v>354</v>
      </c>
      <c r="F2896">
        <v>1</v>
      </c>
      <c r="G2896">
        <v>5.2659294365455502E-2</v>
      </c>
      <c r="H2896">
        <v>0</v>
      </c>
      <c r="I2896">
        <v>0</v>
      </c>
      <c r="J2896">
        <v>0</v>
      </c>
      <c r="K2896">
        <v>2</v>
      </c>
      <c r="L2896">
        <v>0</v>
      </c>
      <c r="M2896">
        <v>1</v>
      </c>
      <c r="N2896">
        <v>0</v>
      </c>
      <c r="O2896">
        <v>0</v>
      </c>
      <c r="P2896">
        <v>1430000</v>
      </c>
      <c r="Q2896">
        <v>1.864496954950186E-3</v>
      </c>
    </row>
    <row r="2897" spans="1:17" x14ac:dyDescent="0.25">
      <c r="A2897" t="str">
        <f t="shared" ca="1" si="45"/>
        <v>ANTIOQUIA;EL CARMEN DE VIBORAL;INDUSTRIAS MANUFACTURERAS</v>
      </c>
      <c r="B2897" t="str">
        <f ca="1">+IFERROR(_xlfn.XLOOKUP(C2897,DIVIPOLA!G:G,DIVIPOLA!F:F),C2897)</f>
        <v>ANTIOQUIA</v>
      </c>
      <c r="C2897" t="s">
        <v>17</v>
      </c>
      <c r="D2897" t="s">
        <v>63</v>
      </c>
      <c r="E2897" t="s">
        <v>354</v>
      </c>
      <c r="F2897">
        <v>3</v>
      </c>
      <c r="G2897">
        <v>0.15797788309636651</v>
      </c>
      <c r="H2897">
        <v>0</v>
      </c>
      <c r="I2897">
        <v>0</v>
      </c>
      <c r="J2897">
        <v>2</v>
      </c>
      <c r="K2897">
        <v>0</v>
      </c>
      <c r="L2897">
        <v>19</v>
      </c>
      <c r="M2897">
        <v>4</v>
      </c>
      <c r="N2897">
        <v>0</v>
      </c>
      <c r="O2897">
        <v>0</v>
      </c>
      <c r="P2897">
        <v>7280000</v>
      </c>
      <c r="Q2897">
        <v>9.4919844979282179E-3</v>
      </c>
    </row>
    <row r="2898" spans="1:17" x14ac:dyDescent="0.25">
      <c r="A2898" t="str">
        <f t="shared" ca="1" si="45"/>
        <v>ANTIOQUIA;EL SANTUARIO;INDUSTRIAS MANUFACTURERAS</v>
      </c>
      <c r="B2898" t="str">
        <f ca="1">+IFERROR(_xlfn.XLOOKUP(C2898,DIVIPOLA!G:G,DIVIPOLA!F:F),C2898)</f>
        <v>ANTIOQUIA</v>
      </c>
      <c r="C2898" t="s">
        <v>17</v>
      </c>
      <c r="D2898" t="s">
        <v>64</v>
      </c>
      <c r="E2898" t="s">
        <v>354</v>
      </c>
      <c r="F2898">
        <v>1</v>
      </c>
      <c r="G2898">
        <v>5.2659294365455502E-2</v>
      </c>
      <c r="H2898">
        <v>0</v>
      </c>
      <c r="I2898">
        <v>0</v>
      </c>
      <c r="J2898">
        <v>11</v>
      </c>
      <c r="K2898">
        <v>19</v>
      </c>
      <c r="L2898">
        <v>3</v>
      </c>
      <c r="M2898">
        <v>10</v>
      </c>
      <c r="N2898">
        <v>1</v>
      </c>
      <c r="O2898">
        <v>0</v>
      </c>
      <c r="P2898">
        <v>19687200</v>
      </c>
      <c r="Q2898">
        <v>2.5669038077968741E-2</v>
      </c>
    </row>
    <row r="2899" spans="1:17" x14ac:dyDescent="0.25">
      <c r="A2899" t="str">
        <f t="shared" ca="1" si="45"/>
        <v>ANTIOQUIA;ENVIGADO;INDUSTRIAS MANUFACTURERAS</v>
      </c>
      <c r="B2899" t="str">
        <f ca="1">+IFERROR(_xlfn.XLOOKUP(C2899,DIVIPOLA!G:G,DIVIPOLA!F:F),C2899)</f>
        <v>ANTIOQUIA</v>
      </c>
      <c r="C2899" t="s">
        <v>17</v>
      </c>
      <c r="D2899" t="s">
        <v>66</v>
      </c>
      <c r="E2899" t="s">
        <v>354</v>
      </c>
      <c r="F2899">
        <v>20</v>
      </c>
      <c r="G2899">
        <v>1.05318588730911</v>
      </c>
      <c r="H2899">
        <v>0</v>
      </c>
      <c r="I2899">
        <v>1</v>
      </c>
      <c r="J2899">
        <v>689</v>
      </c>
      <c r="K2899">
        <v>366</v>
      </c>
      <c r="L2899">
        <v>181</v>
      </c>
      <c r="M2899">
        <v>57</v>
      </c>
      <c r="N2899">
        <v>63</v>
      </c>
      <c r="O2899">
        <v>17</v>
      </c>
      <c r="P2899">
        <v>563881500</v>
      </c>
      <c r="Q2899">
        <v>0.73521352426765252</v>
      </c>
    </row>
    <row r="2900" spans="1:17" x14ac:dyDescent="0.25">
      <c r="A2900" t="str">
        <f t="shared" ca="1" si="45"/>
        <v>ANTIOQUIA;GIRARDOTA;INDUSTRIAS MANUFACTURERAS</v>
      </c>
      <c r="B2900" t="str">
        <f ca="1">+IFERROR(_xlfn.XLOOKUP(C2900,DIVIPOLA!G:G,DIVIPOLA!F:F),C2900)</f>
        <v>ANTIOQUIA</v>
      </c>
      <c r="C2900" t="s">
        <v>17</v>
      </c>
      <c r="D2900" t="s">
        <v>68</v>
      </c>
      <c r="E2900" t="s">
        <v>354</v>
      </c>
      <c r="F2900">
        <v>9</v>
      </c>
      <c r="G2900">
        <v>0.47393364928909948</v>
      </c>
      <c r="H2900">
        <v>0</v>
      </c>
      <c r="I2900">
        <v>0</v>
      </c>
      <c r="J2900">
        <v>725</v>
      </c>
      <c r="K2900">
        <v>273</v>
      </c>
      <c r="L2900">
        <v>118</v>
      </c>
      <c r="M2900">
        <v>41</v>
      </c>
      <c r="N2900">
        <v>99</v>
      </c>
      <c r="O2900">
        <v>12</v>
      </c>
      <c r="P2900">
        <v>504199475</v>
      </c>
      <c r="Q2900">
        <v>0.65739747260488268</v>
      </c>
    </row>
    <row r="2901" spans="1:17" x14ac:dyDescent="0.25">
      <c r="A2901" t="str">
        <f t="shared" ca="1" si="45"/>
        <v>ANTIOQUIA;GUARNE;INDUSTRIAS MANUFACTURERAS</v>
      </c>
      <c r="B2901" t="str">
        <f ca="1">+IFERROR(_xlfn.XLOOKUP(C2901,DIVIPOLA!G:G,DIVIPOLA!F:F),C2901)</f>
        <v>ANTIOQUIA</v>
      </c>
      <c r="C2901" t="s">
        <v>17</v>
      </c>
      <c r="D2901" t="s">
        <v>69</v>
      </c>
      <c r="E2901" t="s">
        <v>354</v>
      </c>
      <c r="F2901">
        <v>9</v>
      </c>
      <c r="G2901">
        <v>0.47393364928909948</v>
      </c>
      <c r="H2901">
        <v>26</v>
      </c>
      <c r="I2901">
        <v>0</v>
      </c>
      <c r="J2901">
        <v>490</v>
      </c>
      <c r="K2901">
        <v>60</v>
      </c>
      <c r="L2901">
        <v>354</v>
      </c>
      <c r="M2901">
        <v>17</v>
      </c>
      <c r="N2901">
        <v>59</v>
      </c>
      <c r="O2901">
        <v>2</v>
      </c>
      <c r="P2901">
        <v>348771150</v>
      </c>
      <c r="Q2901">
        <v>0.45474317982480728</v>
      </c>
    </row>
    <row r="2902" spans="1:17" x14ac:dyDescent="0.25">
      <c r="A2902" t="str">
        <f t="shared" ca="1" si="45"/>
        <v>ANTIOQUIA;ITAGÜÍ;INDUSTRIAS MANUFACTURERAS</v>
      </c>
      <c r="B2902" t="str">
        <f ca="1">+IFERROR(_xlfn.XLOOKUP(C2902,DIVIPOLA!G:G,DIVIPOLA!F:F),C2902)</f>
        <v>ANTIOQUIA</v>
      </c>
      <c r="C2902" t="s">
        <v>17</v>
      </c>
      <c r="D2902" t="s">
        <v>72</v>
      </c>
      <c r="E2902" t="s">
        <v>354</v>
      </c>
      <c r="F2902">
        <v>35</v>
      </c>
      <c r="G2902">
        <v>1.843075302790943</v>
      </c>
      <c r="H2902">
        <v>0</v>
      </c>
      <c r="I2902">
        <v>0</v>
      </c>
      <c r="J2902">
        <v>1036</v>
      </c>
      <c r="K2902">
        <v>424</v>
      </c>
      <c r="L2902">
        <v>398</v>
      </c>
      <c r="M2902">
        <v>95</v>
      </c>
      <c r="N2902">
        <v>173</v>
      </c>
      <c r="O2902">
        <v>41</v>
      </c>
      <c r="P2902">
        <v>827498100</v>
      </c>
      <c r="Q2902">
        <v>1.0789284529210239</v>
      </c>
    </row>
    <row r="2903" spans="1:17" x14ac:dyDescent="0.25">
      <c r="A2903" t="str">
        <f t="shared" ca="1" si="45"/>
        <v>ANTIOQUIA;LA CEJA;INDUSTRIAS MANUFACTURERAS</v>
      </c>
      <c r="B2903" t="str">
        <f ca="1">+IFERROR(_xlfn.XLOOKUP(C2903,DIVIPOLA!G:G,DIVIPOLA!F:F),C2903)</f>
        <v>ANTIOQUIA</v>
      </c>
      <c r="C2903" t="s">
        <v>17</v>
      </c>
      <c r="D2903" t="s">
        <v>76</v>
      </c>
      <c r="E2903" t="s">
        <v>354</v>
      </c>
      <c r="F2903">
        <v>2</v>
      </c>
      <c r="G2903">
        <v>0.105318588730911</v>
      </c>
      <c r="H2903">
        <v>0</v>
      </c>
      <c r="I2903">
        <v>0</v>
      </c>
      <c r="J2903">
        <v>126</v>
      </c>
      <c r="K2903">
        <v>16</v>
      </c>
      <c r="L2903">
        <v>26</v>
      </c>
      <c r="M2903">
        <v>2</v>
      </c>
      <c r="N2903">
        <v>54</v>
      </c>
      <c r="O2903">
        <v>8</v>
      </c>
      <c r="P2903">
        <v>81013725</v>
      </c>
      <c r="Q2903">
        <v>0.10562926123893129</v>
      </c>
    </row>
    <row r="2904" spans="1:17" x14ac:dyDescent="0.25">
      <c r="A2904" t="str">
        <f t="shared" ca="1" si="45"/>
        <v>ANTIOQUIA;LA ESTRELLA;INDUSTRIAS MANUFACTURERAS</v>
      </c>
      <c r="B2904" t="str">
        <f ca="1">+IFERROR(_xlfn.XLOOKUP(C2904,DIVIPOLA!G:G,DIVIPOLA!F:F),C2904)</f>
        <v>ANTIOQUIA</v>
      </c>
      <c r="C2904" t="s">
        <v>17</v>
      </c>
      <c r="D2904" t="s">
        <v>77</v>
      </c>
      <c r="E2904" t="s">
        <v>354</v>
      </c>
      <c r="F2904">
        <v>26</v>
      </c>
      <c r="G2904">
        <v>1.369141653501843</v>
      </c>
      <c r="H2904">
        <v>0</v>
      </c>
      <c r="I2904">
        <v>0</v>
      </c>
      <c r="J2904">
        <v>651</v>
      </c>
      <c r="K2904">
        <v>68</v>
      </c>
      <c r="L2904">
        <v>248</v>
      </c>
      <c r="M2904">
        <v>35</v>
      </c>
      <c r="N2904">
        <v>124</v>
      </c>
      <c r="O2904">
        <v>37</v>
      </c>
      <c r="P2904">
        <v>409784700</v>
      </c>
      <c r="Q2904">
        <v>0.53429533240222049</v>
      </c>
    </row>
    <row r="2905" spans="1:17" x14ac:dyDescent="0.25">
      <c r="A2905" t="str">
        <f t="shared" ca="1" si="45"/>
        <v>ANTIOQUIA;LA UNIÓN;INDUSTRIAS MANUFACTURERAS</v>
      </c>
      <c r="B2905" t="str">
        <f ca="1">+IFERROR(_xlfn.XLOOKUP(C2905,DIVIPOLA!G:G,DIVIPOLA!F:F),C2905)</f>
        <v>ANTIOQUIA</v>
      </c>
      <c r="C2905" t="s">
        <v>17</v>
      </c>
      <c r="D2905" t="s">
        <v>79</v>
      </c>
      <c r="E2905" t="s">
        <v>354</v>
      </c>
      <c r="F2905">
        <v>1</v>
      </c>
      <c r="G2905">
        <v>5.2659294365455502E-2</v>
      </c>
      <c r="H2905">
        <v>0</v>
      </c>
      <c r="I2905">
        <v>0</v>
      </c>
      <c r="J2905">
        <v>86</v>
      </c>
      <c r="K2905">
        <v>18</v>
      </c>
      <c r="L2905">
        <v>29</v>
      </c>
      <c r="M2905">
        <v>11</v>
      </c>
      <c r="N2905">
        <v>32</v>
      </c>
      <c r="O2905">
        <v>11</v>
      </c>
      <c r="P2905">
        <v>65656500</v>
      </c>
      <c r="Q2905">
        <v>8.5605835190690108E-2</v>
      </c>
    </row>
    <row r="2906" spans="1:17" x14ac:dyDescent="0.25">
      <c r="A2906" t="str">
        <f t="shared" ca="1" si="45"/>
        <v>ANTIOQUIA;MARINILLA;INDUSTRIAS MANUFACTURERAS</v>
      </c>
      <c r="B2906" t="str">
        <f ca="1">+IFERROR(_xlfn.XLOOKUP(C2906,DIVIPOLA!G:G,DIVIPOLA!F:F),C2906)</f>
        <v>ANTIOQUIA</v>
      </c>
      <c r="C2906" t="s">
        <v>17</v>
      </c>
      <c r="D2906" t="s">
        <v>80</v>
      </c>
      <c r="E2906" t="s">
        <v>354</v>
      </c>
      <c r="F2906">
        <v>3</v>
      </c>
      <c r="G2906">
        <v>0.15797788309636651</v>
      </c>
      <c r="H2906">
        <v>0</v>
      </c>
      <c r="I2906">
        <v>0</v>
      </c>
      <c r="J2906">
        <v>44</v>
      </c>
      <c r="K2906">
        <v>4</v>
      </c>
      <c r="L2906">
        <v>22</v>
      </c>
      <c r="M2906">
        <v>7</v>
      </c>
      <c r="N2906">
        <v>4</v>
      </c>
      <c r="O2906">
        <v>11</v>
      </c>
      <c r="P2906">
        <v>32298175</v>
      </c>
      <c r="Q2906">
        <v>4.2111782474089657E-2</v>
      </c>
    </row>
    <row r="2907" spans="1:17" x14ac:dyDescent="0.25">
      <c r="A2907" t="str">
        <f t="shared" ca="1" si="45"/>
        <v>ANTIOQUIA;MEDELLÍN;INDUSTRIAS MANUFACTURERAS</v>
      </c>
      <c r="B2907" t="str">
        <f ca="1">+IFERROR(_xlfn.XLOOKUP(C2907,DIVIPOLA!G:G,DIVIPOLA!F:F),C2907)</f>
        <v>ANTIOQUIA</v>
      </c>
      <c r="C2907" t="s">
        <v>17</v>
      </c>
      <c r="D2907" t="s">
        <v>81</v>
      </c>
      <c r="E2907" t="s">
        <v>354</v>
      </c>
      <c r="F2907">
        <v>176</v>
      </c>
      <c r="G2907">
        <v>9.2680358083201693</v>
      </c>
      <c r="H2907">
        <v>4</v>
      </c>
      <c r="I2907">
        <v>1</v>
      </c>
      <c r="J2907">
        <v>10859</v>
      </c>
      <c r="K2907">
        <v>2816</v>
      </c>
      <c r="L2907">
        <v>6827</v>
      </c>
      <c r="M2907">
        <v>1404</v>
      </c>
      <c r="N2907">
        <v>3962</v>
      </c>
      <c r="O2907">
        <v>562</v>
      </c>
      <c r="P2907">
        <v>9184348875</v>
      </c>
      <c r="Q2907">
        <v>11.974958399047321</v>
      </c>
    </row>
    <row r="2908" spans="1:17" x14ac:dyDescent="0.25">
      <c r="A2908" t="str">
        <f t="shared" ca="1" si="45"/>
        <v>ANTIOQUIA;RIONEGRO;INDUSTRIAS MANUFACTURERAS</v>
      </c>
      <c r="B2908" t="str">
        <f ca="1">+IFERROR(_xlfn.XLOOKUP(C2908,DIVIPOLA!G:G,DIVIPOLA!F:F),C2908)</f>
        <v>ANTIOQUIA</v>
      </c>
      <c r="C2908" t="s">
        <v>17</v>
      </c>
      <c r="D2908" t="s">
        <v>87</v>
      </c>
      <c r="E2908" t="s">
        <v>354</v>
      </c>
      <c r="F2908">
        <v>18</v>
      </c>
      <c r="G2908">
        <v>0.94786729857819907</v>
      </c>
      <c r="H2908">
        <v>0</v>
      </c>
      <c r="I2908">
        <v>0</v>
      </c>
      <c r="J2908">
        <v>297</v>
      </c>
      <c r="K2908">
        <v>55</v>
      </c>
      <c r="L2908">
        <v>116</v>
      </c>
      <c r="M2908">
        <v>17</v>
      </c>
      <c r="N2908">
        <v>109</v>
      </c>
      <c r="O2908">
        <v>25</v>
      </c>
      <c r="P2908">
        <v>214589050</v>
      </c>
      <c r="Q2908">
        <v>0.27979065055290431</v>
      </c>
    </row>
    <row r="2909" spans="1:17" x14ac:dyDescent="0.25">
      <c r="A2909" t="str">
        <f t="shared" ca="1" si="45"/>
        <v>ANTIOQUIA;SABANETA;INDUSTRIAS MANUFACTURERAS</v>
      </c>
      <c r="B2909" t="str">
        <f ca="1">+IFERROR(_xlfn.XLOOKUP(C2909,DIVIPOLA!G:G,DIVIPOLA!F:F),C2909)</f>
        <v>ANTIOQUIA</v>
      </c>
      <c r="C2909" t="s">
        <v>17</v>
      </c>
      <c r="D2909" t="s">
        <v>88</v>
      </c>
      <c r="E2909" t="s">
        <v>354</v>
      </c>
      <c r="F2909">
        <v>21</v>
      </c>
      <c r="G2909">
        <v>1.105845181674566</v>
      </c>
      <c r="H2909">
        <v>0</v>
      </c>
      <c r="I2909">
        <v>0</v>
      </c>
      <c r="J2909">
        <v>537</v>
      </c>
      <c r="K2909">
        <v>166</v>
      </c>
      <c r="L2909">
        <v>212</v>
      </c>
      <c r="M2909">
        <v>74</v>
      </c>
      <c r="N2909">
        <v>382</v>
      </c>
      <c r="O2909">
        <v>43</v>
      </c>
      <c r="P2909">
        <v>476667100</v>
      </c>
      <c r="Q2909">
        <v>0.62149954998247248</v>
      </c>
    </row>
    <row r="2910" spans="1:17" x14ac:dyDescent="0.25">
      <c r="A2910" t="str">
        <f t="shared" ca="1" si="45"/>
        <v>ANTIOQUIA;SAN PEDRO DE LOS MILAGROS;INDUSTRIAS MANUFACTURERAS</v>
      </c>
      <c r="B2910" t="str">
        <f ca="1">+IFERROR(_xlfn.XLOOKUP(C2910,DIVIPOLA!G:G,DIVIPOLA!F:F),C2910)</f>
        <v>ANTIOQUIA</v>
      </c>
      <c r="C2910" t="s">
        <v>17</v>
      </c>
      <c r="D2910" t="s">
        <v>94</v>
      </c>
      <c r="E2910" t="s">
        <v>354</v>
      </c>
      <c r="F2910">
        <v>3</v>
      </c>
      <c r="G2910">
        <v>0.15797788309636651</v>
      </c>
      <c r="H2910">
        <v>0</v>
      </c>
      <c r="I2910">
        <v>0</v>
      </c>
      <c r="J2910">
        <v>7</v>
      </c>
      <c r="K2910">
        <v>1</v>
      </c>
      <c r="L2910">
        <v>8</v>
      </c>
      <c r="M2910">
        <v>0</v>
      </c>
      <c r="N2910">
        <v>20</v>
      </c>
      <c r="O2910">
        <v>5</v>
      </c>
      <c r="P2910">
        <v>11064950</v>
      </c>
      <c r="Q2910">
        <v>1.4426968938235E-2</v>
      </c>
    </row>
    <row r="2911" spans="1:17" x14ac:dyDescent="0.25">
      <c r="A2911" t="str">
        <f t="shared" ca="1" si="45"/>
        <v>ANTIOQUIA;SAN ROQUE;INDUSTRIAS MANUFACTURERAS</v>
      </c>
      <c r="B2911" t="str">
        <f ca="1">+IFERROR(_xlfn.XLOOKUP(C2911,DIVIPOLA!G:G,DIVIPOLA!F:F),C2911)</f>
        <v>ANTIOQUIA</v>
      </c>
      <c r="C2911" t="s">
        <v>17</v>
      </c>
      <c r="D2911" t="s">
        <v>95</v>
      </c>
      <c r="E2911" t="s">
        <v>354</v>
      </c>
      <c r="F2911">
        <v>1</v>
      </c>
      <c r="G2911">
        <v>5.2659294365455502E-2</v>
      </c>
      <c r="H2911">
        <v>0</v>
      </c>
      <c r="I2911">
        <v>0</v>
      </c>
      <c r="J2911">
        <v>1</v>
      </c>
      <c r="K2911">
        <v>1</v>
      </c>
      <c r="L2911">
        <v>0</v>
      </c>
      <c r="M2911">
        <v>0</v>
      </c>
      <c r="N2911">
        <v>0</v>
      </c>
      <c r="O2911">
        <v>0</v>
      </c>
      <c r="P2911">
        <v>910000</v>
      </c>
      <c r="Q2911">
        <v>1.186498062241027E-3</v>
      </c>
    </row>
    <row r="2912" spans="1:17" x14ac:dyDescent="0.25">
      <c r="A2912" t="str">
        <f t="shared" ca="1" si="45"/>
        <v>ANTIOQUIA;SANTA BÁRBARA;INDUSTRIAS MANUFACTURERAS</v>
      </c>
      <c r="B2912" t="str">
        <f ca="1">+IFERROR(_xlfn.XLOOKUP(C2912,DIVIPOLA!G:G,DIVIPOLA!F:F),C2912)</f>
        <v>ANTIOQUIA</v>
      </c>
      <c r="C2912" t="s">
        <v>17</v>
      </c>
      <c r="D2912" t="s">
        <v>96</v>
      </c>
      <c r="E2912" t="s">
        <v>354</v>
      </c>
      <c r="F2912">
        <v>1</v>
      </c>
      <c r="G2912">
        <v>5.2659294365455502E-2</v>
      </c>
      <c r="H2912">
        <v>0</v>
      </c>
      <c r="I2912">
        <v>0</v>
      </c>
      <c r="J2912">
        <v>10</v>
      </c>
      <c r="K2912">
        <v>4</v>
      </c>
      <c r="L2912">
        <v>6</v>
      </c>
      <c r="M2912">
        <v>0</v>
      </c>
      <c r="N2912">
        <v>3</v>
      </c>
      <c r="O2912">
        <v>5</v>
      </c>
      <c r="P2912">
        <v>10120500</v>
      </c>
      <c r="Q2912">
        <v>1.3195553449352001E-2</v>
      </c>
    </row>
    <row r="2913" spans="1:17" x14ac:dyDescent="0.25">
      <c r="A2913" t="str">
        <f t="shared" ca="1" si="45"/>
        <v>ANTIOQUIA;SANTA FÉ DE ANTIOQUIA;INDUSTRIAS MANUFACTURERAS</v>
      </c>
      <c r="B2913" t="str">
        <f ca="1">+IFERROR(_xlfn.XLOOKUP(C2913,DIVIPOLA!G:G,DIVIPOLA!F:F),C2913)</f>
        <v>ANTIOQUIA</v>
      </c>
      <c r="C2913" t="s">
        <v>17</v>
      </c>
      <c r="D2913" t="s">
        <v>97</v>
      </c>
      <c r="E2913" t="s">
        <v>354</v>
      </c>
      <c r="F2913">
        <v>1</v>
      </c>
      <c r="G2913">
        <v>5.2659294365455502E-2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1</v>
      </c>
      <c r="N2913">
        <v>0</v>
      </c>
      <c r="O2913">
        <v>1</v>
      </c>
      <c r="P2913">
        <v>715000</v>
      </c>
      <c r="Q2913">
        <v>9.3224847747509288E-4</v>
      </c>
    </row>
    <row r="2914" spans="1:17" x14ac:dyDescent="0.25">
      <c r="A2914" t="str">
        <f t="shared" ca="1" si="45"/>
        <v>ANTIOQUIA;SANTA ROSA DE OSOS;INDUSTRIAS MANUFACTURERAS</v>
      </c>
      <c r="B2914" t="str">
        <f ca="1">+IFERROR(_xlfn.XLOOKUP(C2914,DIVIPOLA!G:G,DIVIPOLA!F:F),C2914)</f>
        <v>ANTIOQUIA</v>
      </c>
      <c r="C2914" t="s">
        <v>17</v>
      </c>
      <c r="D2914" t="s">
        <v>98</v>
      </c>
      <c r="E2914" t="s">
        <v>354</v>
      </c>
      <c r="F2914">
        <v>4</v>
      </c>
      <c r="G2914">
        <v>0.21063717746182201</v>
      </c>
      <c r="H2914">
        <v>0</v>
      </c>
      <c r="I2914">
        <v>0</v>
      </c>
      <c r="J2914">
        <v>21</v>
      </c>
      <c r="K2914">
        <v>18</v>
      </c>
      <c r="L2914">
        <v>154</v>
      </c>
      <c r="M2914">
        <v>37</v>
      </c>
      <c r="N2914">
        <v>15</v>
      </c>
      <c r="O2914">
        <v>4</v>
      </c>
      <c r="P2914">
        <v>76380850</v>
      </c>
      <c r="Q2914">
        <v>9.9588714854200622E-2</v>
      </c>
    </row>
    <row r="2915" spans="1:17" x14ac:dyDescent="0.25">
      <c r="A2915" t="str">
        <f t="shared" ca="1" si="45"/>
        <v>ANTIOQUIA;SONSÓN;INDUSTRIAS MANUFACTURERAS</v>
      </c>
      <c r="B2915" t="str">
        <f ca="1">+IFERROR(_xlfn.XLOOKUP(C2915,DIVIPOLA!G:G,DIVIPOLA!F:F),C2915)</f>
        <v>ANTIOQUIA</v>
      </c>
      <c r="C2915" t="s">
        <v>17</v>
      </c>
      <c r="D2915" t="s">
        <v>99</v>
      </c>
      <c r="E2915" t="s">
        <v>354</v>
      </c>
      <c r="F2915">
        <v>1</v>
      </c>
      <c r="G2915">
        <v>5.2659294365455502E-2</v>
      </c>
      <c r="H2915">
        <v>0</v>
      </c>
      <c r="I2915">
        <v>0</v>
      </c>
      <c r="J2915">
        <v>22</v>
      </c>
      <c r="K2915">
        <v>2</v>
      </c>
      <c r="L2915">
        <v>5</v>
      </c>
      <c r="M2915">
        <v>4</v>
      </c>
      <c r="N2915">
        <v>9</v>
      </c>
      <c r="O2915">
        <v>0</v>
      </c>
      <c r="P2915">
        <v>15587325</v>
      </c>
      <c r="Q2915">
        <v>2.0323440558264971E-2</v>
      </c>
    </row>
    <row r="2916" spans="1:17" x14ac:dyDescent="0.25">
      <c r="A2916" t="str">
        <f t="shared" ca="1" si="45"/>
        <v>ARAUCA;SARAVENA;INDUSTRIAS MANUFACTURERAS</v>
      </c>
      <c r="B2916" t="str">
        <f ca="1">+IFERROR(_xlfn.XLOOKUP(C2916,DIVIPOLA!G:G,DIVIPOLA!F:F),C2916)</f>
        <v>ARAUCA</v>
      </c>
      <c r="C2916" t="s">
        <v>18</v>
      </c>
      <c r="D2916" t="s">
        <v>105</v>
      </c>
      <c r="E2916" t="s">
        <v>354</v>
      </c>
      <c r="F2916">
        <v>2</v>
      </c>
      <c r="G2916">
        <v>11.76470588235294</v>
      </c>
      <c r="H2916">
        <v>0</v>
      </c>
      <c r="I2916">
        <v>0</v>
      </c>
      <c r="J2916">
        <v>2</v>
      </c>
      <c r="K2916">
        <v>3</v>
      </c>
      <c r="L2916">
        <v>1</v>
      </c>
      <c r="M2916">
        <v>0</v>
      </c>
      <c r="N2916">
        <v>3</v>
      </c>
      <c r="O2916">
        <v>1</v>
      </c>
      <c r="P2916">
        <v>3510000</v>
      </c>
      <c r="Q2916">
        <v>4.0823114954867776</v>
      </c>
    </row>
    <row r="2917" spans="1:17" x14ac:dyDescent="0.25">
      <c r="A2917" t="str">
        <f t="shared" ca="1" si="45"/>
        <v>ATLÁNTICO;BARRANQUILLA;INDUSTRIAS MANUFACTURERAS</v>
      </c>
      <c r="B2917" t="str">
        <f ca="1">+IFERROR(_xlfn.XLOOKUP(C2917,DIVIPOLA!G:G,DIVIPOLA!F:F),C2917)</f>
        <v>ATLÁNTICO</v>
      </c>
      <c r="C2917" t="s">
        <v>19</v>
      </c>
      <c r="D2917" t="s">
        <v>108</v>
      </c>
      <c r="E2917" t="s">
        <v>354</v>
      </c>
      <c r="F2917">
        <v>41</v>
      </c>
      <c r="G2917">
        <v>14.285714285714279</v>
      </c>
      <c r="H2917">
        <v>0</v>
      </c>
      <c r="I2917">
        <v>8</v>
      </c>
      <c r="J2917">
        <v>974</v>
      </c>
      <c r="K2917">
        <v>415</v>
      </c>
      <c r="L2917">
        <v>313</v>
      </c>
      <c r="M2917">
        <v>430</v>
      </c>
      <c r="N2917">
        <v>394</v>
      </c>
      <c r="O2917">
        <v>162</v>
      </c>
      <c r="P2917">
        <v>987236250</v>
      </c>
      <c r="Q2917">
        <v>5.5089865405283787</v>
      </c>
    </row>
    <row r="2918" spans="1:17" x14ac:dyDescent="0.25">
      <c r="A2918" t="str">
        <f t="shared" ca="1" si="45"/>
        <v>ATLÁNTICO;GALAPA;INDUSTRIAS MANUFACTURERAS</v>
      </c>
      <c r="B2918" t="str">
        <f ca="1">+IFERROR(_xlfn.XLOOKUP(C2918,DIVIPOLA!G:G,DIVIPOLA!F:F),C2918)</f>
        <v>ATLÁNTICO</v>
      </c>
      <c r="C2918" t="s">
        <v>19</v>
      </c>
      <c r="D2918" t="s">
        <v>109</v>
      </c>
      <c r="E2918" t="s">
        <v>354</v>
      </c>
      <c r="F2918">
        <v>3</v>
      </c>
      <c r="G2918">
        <v>1.0452961672473871</v>
      </c>
      <c r="H2918">
        <v>0</v>
      </c>
      <c r="I2918">
        <v>0</v>
      </c>
      <c r="J2918">
        <v>220</v>
      </c>
      <c r="K2918">
        <v>43</v>
      </c>
      <c r="L2918">
        <v>39</v>
      </c>
      <c r="M2918">
        <v>2</v>
      </c>
      <c r="N2918">
        <v>194</v>
      </c>
      <c r="O2918">
        <v>16</v>
      </c>
      <c r="P2918">
        <v>168445550</v>
      </c>
      <c r="Q2918">
        <v>0.93996170396083012</v>
      </c>
    </row>
    <row r="2919" spans="1:17" x14ac:dyDescent="0.25">
      <c r="A2919" t="str">
        <f t="shared" ca="1" si="45"/>
        <v>ATLÁNTICO;MALAMBO;INDUSTRIAS MANUFACTURERAS</v>
      </c>
      <c r="B2919" t="str">
        <f ca="1">+IFERROR(_xlfn.XLOOKUP(C2919,DIVIPOLA!G:G,DIVIPOLA!F:F),C2919)</f>
        <v>ATLÁNTICO</v>
      </c>
      <c r="C2919" t="s">
        <v>19</v>
      </c>
      <c r="D2919" t="s">
        <v>110</v>
      </c>
      <c r="E2919" t="s">
        <v>354</v>
      </c>
      <c r="F2919">
        <v>1</v>
      </c>
      <c r="G2919">
        <v>0.34843205574912889</v>
      </c>
      <c r="H2919">
        <v>0</v>
      </c>
      <c r="I2919">
        <v>0</v>
      </c>
      <c r="J2919">
        <v>2</v>
      </c>
      <c r="K2919">
        <v>5</v>
      </c>
      <c r="L2919">
        <v>0</v>
      </c>
      <c r="M2919">
        <v>0</v>
      </c>
      <c r="N2919">
        <v>0</v>
      </c>
      <c r="O2919">
        <v>0</v>
      </c>
      <c r="P2919">
        <v>3701100</v>
      </c>
      <c r="Q2919">
        <v>2.065291877719197E-2</v>
      </c>
    </row>
    <row r="2920" spans="1:17" x14ac:dyDescent="0.25">
      <c r="A2920" t="str">
        <f t="shared" ca="1" si="45"/>
        <v>BOGOTÁ;BOGOTÁ, D.C.;INDUSTRIAS MANUFACTURERAS</v>
      </c>
      <c r="B2920" t="str">
        <f ca="1">+IFERROR(_xlfn.XLOOKUP(C2920,DIVIPOLA!G:G,DIVIPOLA!F:F),C2920)</f>
        <v>BOGOTÁ</v>
      </c>
      <c r="C2920" t="s">
        <v>1146</v>
      </c>
      <c r="D2920" t="s">
        <v>20</v>
      </c>
      <c r="E2920" t="s">
        <v>354</v>
      </c>
      <c r="F2920">
        <v>295</v>
      </c>
      <c r="G2920">
        <v>10.762495439620579</v>
      </c>
      <c r="H2920">
        <v>96</v>
      </c>
      <c r="I2920">
        <v>106</v>
      </c>
      <c r="J2920">
        <v>14017</v>
      </c>
      <c r="K2920">
        <v>7132</v>
      </c>
      <c r="L2920">
        <v>5460</v>
      </c>
      <c r="M2920">
        <v>2134</v>
      </c>
      <c r="N2920">
        <v>2711</v>
      </c>
      <c r="O2920">
        <v>741</v>
      </c>
      <c r="P2920">
        <v>12605507200</v>
      </c>
      <c r="Q2920">
        <v>6.0491987652996588</v>
      </c>
    </row>
    <row r="2921" spans="1:17" x14ac:dyDescent="0.25">
      <c r="A2921" t="str">
        <f t="shared" ca="1" si="45"/>
        <v>BOLÍVAR;CARTAGENA DE INDIAS;INDUSTRIAS MANUFACTURERAS</v>
      </c>
      <c r="B2921" t="str">
        <f ca="1">+IFERROR(_xlfn.XLOOKUP(C2921,DIVIPOLA!G:G,DIVIPOLA!F:F),C2921)</f>
        <v>BOLÍVAR</v>
      </c>
      <c r="C2921" t="s">
        <v>21</v>
      </c>
      <c r="D2921" t="s">
        <v>114</v>
      </c>
      <c r="E2921" t="s">
        <v>354</v>
      </c>
      <c r="F2921">
        <v>13</v>
      </c>
      <c r="G2921">
        <v>7.3033707865168536</v>
      </c>
      <c r="H2921">
        <v>0</v>
      </c>
      <c r="I2921">
        <v>0</v>
      </c>
      <c r="J2921">
        <v>257</v>
      </c>
      <c r="K2921">
        <v>185</v>
      </c>
      <c r="L2921">
        <v>133</v>
      </c>
      <c r="M2921">
        <v>20</v>
      </c>
      <c r="N2921">
        <v>414</v>
      </c>
      <c r="O2921">
        <v>85</v>
      </c>
      <c r="P2921">
        <v>354741725</v>
      </c>
      <c r="Q2921">
        <v>5.5175108239736854</v>
      </c>
    </row>
    <row r="2922" spans="1:17" x14ac:dyDescent="0.25">
      <c r="A2922" t="str">
        <f t="shared" ca="1" si="45"/>
        <v>BOYACÁ;CALDAS;INDUSTRIAS MANUFACTURERAS</v>
      </c>
      <c r="B2922" t="str">
        <f ca="1">+IFERROR(_xlfn.XLOOKUP(C2922,DIVIPOLA!G:G,DIVIPOLA!F:F),C2922)</f>
        <v>BOYACÁ</v>
      </c>
      <c r="C2922" t="s">
        <v>22</v>
      </c>
      <c r="D2922" t="s">
        <v>23</v>
      </c>
      <c r="E2922" t="s">
        <v>354</v>
      </c>
      <c r="F2922">
        <v>1</v>
      </c>
      <c r="G2922">
        <v>0.91743119266055051</v>
      </c>
      <c r="H2922">
        <v>0</v>
      </c>
      <c r="I2922">
        <v>0</v>
      </c>
      <c r="J2922">
        <v>0</v>
      </c>
      <c r="K2922">
        <v>6</v>
      </c>
      <c r="L2922">
        <v>0</v>
      </c>
      <c r="M2922">
        <v>0</v>
      </c>
      <c r="N2922">
        <v>4</v>
      </c>
      <c r="O2922">
        <v>4</v>
      </c>
      <c r="P2922">
        <v>5200000</v>
      </c>
      <c r="Q2922">
        <v>0.25237707659013331</v>
      </c>
    </row>
    <row r="2923" spans="1:17" x14ac:dyDescent="0.25">
      <c r="A2923" t="str">
        <f t="shared" ca="1" si="45"/>
        <v>BOYACÁ;DUITAMA;INDUSTRIAS MANUFACTURERAS</v>
      </c>
      <c r="B2923" t="str">
        <f ca="1">+IFERROR(_xlfn.XLOOKUP(C2923,DIVIPOLA!G:G,DIVIPOLA!F:F),C2923)</f>
        <v>BOYACÁ</v>
      </c>
      <c r="C2923" t="s">
        <v>22</v>
      </c>
      <c r="D2923" t="s">
        <v>126</v>
      </c>
      <c r="E2923" t="s">
        <v>354</v>
      </c>
      <c r="F2923">
        <v>2</v>
      </c>
      <c r="G2923">
        <v>1.834862385321101</v>
      </c>
      <c r="H2923">
        <v>0</v>
      </c>
      <c r="I2923">
        <v>0</v>
      </c>
      <c r="J2923">
        <v>2</v>
      </c>
      <c r="K2923">
        <v>1</v>
      </c>
      <c r="L2923">
        <v>3</v>
      </c>
      <c r="M2923">
        <v>0</v>
      </c>
      <c r="N2923">
        <v>2</v>
      </c>
      <c r="O2923">
        <v>7</v>
      </c>
      <c r="P2923">
        <v>4745000</v>
      </c>
      <c r="Q2923">
        <v>0.23029408238849669</v>
      </c>
    </row>
    <row r="2924" spans="1:17" x14ac:dyDescent="0.25">
      <c r="A2924" t="str">
        <f t="shared" ca="1" si="45"/>
        <v>BOYACÁ;MONIQUIRÁ;INDUSTRIAS MANUFACTURERAS</v>
      </c>
      <c r="B2924" t="str">
        <f ca="1">+IFERROR(_xlfn.XLOOKUP(C2924,DIVIPOLA!G:G,DIVIPOLA!F:F),C2924)</f>
        <v>BOYACÁ</v>
      </c>
      <c r="C2924" t="s">
        <v>22</v>
      </c>
      <c r="D2924" t="s">
        <v>127</v>
      </c>
      <c r="E2924" t="s">
        <v>354</v>
      </c>
      <c r="F2924">
        <v>2</v>
      </c>
      <c r="G2924">
        <v>1.834862385321101</v>
      </c>
      <c r="H2924">
        <v>0</v>
      </c>
      <c r="I2924">
        <v>0</v>
      </c>
      <c r="J2924">
        <v>7</v>
      </c>
      <c r="K2924">
        <v>34</v>
      </c>
      <c r="L2924">
        <v>18</v>
      </c>
      <c r="M2924">
        <v>5</v>
      </c>
      <c r="N2924">
        <v>13</v>
      </c>
      <c r="O2924">
        <v>13</v>
      </c>
      <c r="P2924">
        <v>34621275</v>
      </c>
      <c r="Q2924">
        <v>1.680310802369821</v>
      </c>
    </row>
    <row r="2925" spans="1:17" x14ac:dyDescent="0.25">
      <c r="A2925" t="str">
        <f t="shared" ca="1" si="45"/>
        <v>BOYACÁ;SAN JOSÉ DE PARE;INDUSTRIAS MANUFACTURERAS</v>
      </c>
      <c r="B2925" t="str">
        <f ca="1">+IFERROR(_xlfn.XLOOKUP(C2925,DIVIPOLA!G:G,DIVIPOLA!F:F),C2925)</f>
        <v>BOYACÁ</v>
      </c>
      <c r="C2925" t="s">
        <v>22</v>
      </c>
      <c r="D2925" t="s">
        <v>132</v>
      </c>
      <c r="E2925" t="s">
        <v>354</v>
      </c>
      <c r="F2925">
        <v>1</v>
      </c>
      <c r="G2925">
        <v>0.91743119266055051</v>
      </c>
      <c r="H2925">
        <v>0</v>
      </c>
      <c r="I2925">
        <v>0</v>
      </c>
      <c r="J2925">
        <v>0</v>
      </c>
      <c r="K2925">
        <v>30</v>
      </c>
      <c r="L2925">
        <v>0</v>
      </c>
      <c r="M2925">
        <v>6</v>
      </c>
      <c r="N2925">
        <v>0</v>
      </c>
      <c r="O2925">
        <v>40</v>
      </c>
      <c r="P2925">
        <v>31650125</v>
      </c>
      <c r="Q2925">
        <v>1.536108850233133</v>
      </c>
    </row>
    <row r="2926" spans="1:17" x14ac:dyDescent="0.25">
      <c r="A2926" t="str">
        <f t="shared" ca="1" si="45"/>
        <v>BOYACÁ;SOGAMOSO;INDUSTRIAS MANUFACTURERAS</v>
      </c>
      <c r="B2926" t="str">
        <f ca="1">+IFERROR(_xlfn.XLOOKUP(C2926,DIVIPOLA!G:G,DIVIPOLA!F:F),C2926)</f>
        <v>BOYACÁ</v>
      </c>
      <c r="C2926" t="s">
        <v>22</v>
      </c>
      <c r="D2926" t="s">
        <v>133</v>
      </c>
      <c r="E2926" t="s">
        <v>354</v>
      </c>
      <c r="F2926">
        <v>1</v>
      </c>
      <c r="G2926">
        <v>0.91743119266055051</v>
      </c>
      <c r="H2926">
        <v>0</v>
      </c>
      <c r="I2926">
        <v>0</v>
      </c>
      <c r="J2926">
        <v>6</v>
      </c>
      <c r="K2926">
        <v>0</v>
      </c>
      <c r="L2926">
        <v>1</v>
      </c>
      <c r="M2926">
        <v>0</v>
      </c>
      <c r="N2926">
        <v>10</v>
      </c>
      <c r="O2926">
        <v>4</v>
      </c>
      <c r="P2926">
        <v>6084650</v>
      </c>
      <c r="Q2926">
        <v>0.29531272674502967</v>
      </c>
    </row>
    <row r="2927" spans="1:17" x14ac:dyDescent="0.25">
      <c r="A2927" t="str">
        <f t="shared" ca="1" si="45"/>
        <v>BOYACÁ;TUNJA;INDUSTRIAS MANUFACTURERAS</v>
      </c>
      <c r="B2927" t="str">
        <f ca="1">+IFERROR(_xlfn.XLOOKUP(C2927,DIVIPOLA!G:G,DIVIPOLA!F:F),C2927)</f>
        <v>BOYACÁ</v>
      </c>
      <c r="C2927" t="s">
        <v>22</v>
      </c>
      <c r="D2927" t="s">
        <v>137</v>
      </c>
      <c r="E2927" t="s">
        <v>354</v>
      </c>
      <c r="F2927">
        <v>4</v>
      </c>
      <c r="G2927">
        <v>3.669724770642202</v>
      </c>
      <c r="H2927">
        <v>0</v>
      </c>
      <c r="I2927">
        <v>0</v>
      </c>
      <c r="J2927">
        <v>126</v>
      </c>
      <c r="K2927">
        <v>61</v>
      </c>
      <c r="L2927">
        <v>105</v>
      </c>
      <c r="M2927">
        <v>40</v>
      </c>
      <c r="N2927">
        <v>22</v>
      </c>
      <c r="O2927">
        <v>2</v>
      </c>
      <c r="P2927">
        <v>131077375</v>
      </c>
      <c r="Q2927">
        <v>6.3617162903093512</v>
      </c>
    </row>
    <row r="2928" spans="1:17" x14ac:dyDescent="0.25">
      <c r="A2928" t="str">
        <f t="shared" ca="1" si="45"/>
        <v>BOYACÁ;TURMEQUÉ;INDUSTRIAS MANUFACTURERAS</v>
      </c>
      <c r="B2928" t="str">
        <f ca="1">+IFERROR(_xlfn.XLOOKUP(C2928,DIVIPOLA!G:G,DIVIPOLA!F:F),C2928)</f>
        <v>BOYACÁ</v>
      </c>
      <c r="C2928" t="s">
        <v>22</v>
      </c>
      <c r="D2928" t="s">
        <v>138</v>
      </c>
      <c r="E2928" t="s">
        <v>354</v>
      </c>
      <c r="F2928">
        <v>1</v>
      </c>
      <c r="G2928">
        <v>0.91743119266055051</v>
      </c>
      <c r="H2928">
        <v>0</v>
      </c>
      <c r="I2928">
        <v>0</v>
      </c>
      <c r="J2928">
        <v>0</v>
      </c>
      <c r="K2928">
        <v>1</v>
      </c>
      <c r="L2928">
        <v>0</v>
      </c>
      <c r="M2928">
        <v>0</v>
      </c>
      <c r="N2928">
        <v>0</v>
      </c>
      <c r="O2928">
        <v>0</v>
      </c>
      <c r="P2928">
        <v>520000</v>
      </c>
      <c r="Q2928">
        <v>2.5237707659013332E-2</v>
      </c>
    </row>
    <row r="2929" spans="1:17" x14ac:dyDescent="0.25">
      <c r="A2929" t="str">
        <f t="shared" ca="1" si="45"/>
        <v>CALDAS;CHINCHINÁ;INDUSTRIAS MANUFACTURERAS</v>
      </c>
      <c r="B2929" t="str">
        <f ca="1">+IFERROR(_xlfn.XLOOKUP(C2929,DIVIPOLA!G:G,DIVIPOLA!F:F),C2929)</f>
        <v>CALDAS</v>
      </c>
      <c r="C2929" t="s">
        <v>23</v>
      </c>
      <c r="D2929" t="s">
        <v>143</v>
      </c>
      <c r="E2929" t="s">
        <v>354</v>
      </c>
      <c r="F2929">
        <v>2</v>
      </c>
      <c r="G2929">
        <v>1.257861635220126</v>
      </c>
      <c r="H2929">
        <v>0</v>
      </c>
      <c r="I2929">
        <v>0</v>
      </c>
      <c r="J2929">
        <v>58</v>
      </c>
      <c r="K2929">
        <v>32</v>
      </c>
      <c r="L2929">
        <v>10</v>
      </c>
      <c r="M2929">
        <v>6</v>
      </c>
      <c r="N2929">
        <v>76</v>
      </c>
      <c r="O2929">
        <v>27</v>
      </c>
      <c r="P2929">
        <v>70215600</v>
      </c>
      <c r="Q2929">
        <v>2.1515332791652471</v>
      </c>
    </row>
    <row r="2930" spans="1:17" x14ac:dyDescent="0.25">
      <c r="A2930" t="str">
        <f t="shared" ca="1" si="45"/>
        <v>CALDAS;MANIZALES;INDUSTRIAS MANUFACTURERAS</v>
      </c>
      <c r="B2930" t="str">
        <f ca="1">+IFERROR(_xlfn.XLOOKUP(C2930,DIVIPOLA!G:G,DIVIPOLA!F:F),C2930)</f>
        <v>CALDAS</v>
      </c>
      <c r="C2930" t="s">
        <v>23</v>
      </c>
      <c r="D2930" t="s">
        <v>145</v>
      </c>
      <c r="E2930" t="s">
        <v>354</v>
      </c>
      <c r="F2930">
        <v>34</v>
      </c>
      <c r="G2930">
        <v>21.383647798742139</v>
      </c>
      <c r="H2930">
        <v>0</v>
      </c>
      <c r="I2930">
        <v>2</v>
      </c>
      <c r="J2930">
        <v>1561</v>
      </c>
      <c r="K2930">
        <v>208</v>
      </c>
      <c r="L2930">
        <v>674</v>
      </c>
      <c r="M2930">
        <v>152</v>
      </c>
      <c r="N2930">
        <v>378</v>
      </c>
      <c r="O2930">
        <v>35</v>
      </c>
      <c r="P2930">
        <v>1061961875</v>
      </c>
      <c r="Q2930">
        <v>32.540437100405377</v>
      </c>
    </row>
    <row r="2931" spans="1:17" x14ac:dyDescent="0.25">
      <c r="A2931" t="str">
        <f t="shared" ca="1" si="45"/>
        <v>CALDAS;RIOSUCIO;INDUSTRIAS MANUFACTURERAS</v>
      </c>
      <c r="B2931" t="str">
        <f ca="1">+IFERROR(_xlfn.XLOOKUP(C2931,DIVIPOLA!G:G,DIVIPOLA!F:F),C2931)</f>
        <v>CALDAS</v>
      </c>
      <c r="C2931" t="s">
        <v>23</v>
      </c>
      <c r="D2931" t="s">
        <v>149</v>
      </c>
      <c r="E2931" t="s">
        <v>354</v>
      </c>
      <c r="F2931">
        <v>1</v>
      </c>
      <c r="G2931">
        <v>0.62893081761006298</v>
      </c>
      <c r="H2931">
        <v>0</v>
      </c>
      <c r="I2931">
        <v>0</v>
      </c>
      <c r="J2931">
        <v>5</v>
      </c>
      <c r="K2931">
        <v>13</v>
      </c>
      <c r="L2931">
        <v>0</v>
      </c>
      <c r="M2931">
        <v>18</v>
      </c>
      <c r="N2931">
        <v>0</v>
      </c>
      <c r="O2931">
        <v>3</v>
      </c>
      <c r="P2931">
        <v>17322500</v>
      </c>
      <c r="Q2931">
        <v>0.53079280428195441</v>
      </c>
    </row>
    <row r="2932" spans="1:17" x14ac:dyDescent="0.25">
      <c r="A2932" t="str">
        <f t="shared" ca="1" si="45"/>
        <v>CALDAS;VILLAMARÍA;INDUSTRIAS MANUFACTURERAS</v>
      </c>
      <c r="B2932" t="str">
        <f ca="1">+IFERROR(_xlfn.XLOOKUP(C2932,DIVIPOLA!G:G,DIVIPOLA!F:F),C2932)</f>
        <v>CALDAS</v>
      </c>
      <c r="C2932" t="s">
        <v>23</v>
      </c>
      <c r="D2932" t="s">
        <v>150</v>
      </c>
      <c r="E2932" t="s">
        <v>354</v>
      </c>
      <c r="F2932">
        <v>2</v>
      </c>
      <c r="G2932">
        <v>1.257861635220126</v>
      </c>
      <c r="H2932">
        <v>0</v>
      </c>
      <c r="I2932">
        <v>8</v>
      </c>
      <c r="J2932">
        <v>26</v>
      </c>
      <c r="K2932">
        <v>25</v>
      </c>
      <c r="L2932">
        <v>386</v>
      </c>
      <c r="M2932">
        <v>214</v>
      </c>
      <c r="N2932">
        <v>109</v>
      </c>
      <c r="O2932">
        <v>64</v>
      </c>
      <c r="P2932">
        <v>260018200</v>
      </c>
      <c r="Q2932">
        <v>7.9674290398237009</v>
      </c>
    </row>
    <row r="2933" spans="1:17" x14ac:dyDescent="0.25">
      <c r="A2933" t="str">
        <f t="shared" ca="1" si="45"/>
        <v>CASANARE;MONTERREY;INDUSTRIAS MANUFACTURERAS</v>
      </c>
      <c r="B2933" t="str">
        <f ca="1">+IFERROR(_xlfn.XLOOKUP(C2933,DIVIPOLA!G:G,DIVIPOLA!F:F),C2933)</f>
        <v>CASANARE</v>
      </c>
      <c r="C2933" t="s">
        <v>25</v>
      </c>
      <c r="D2933" t="s">
        <v>157</v>
      </c>
      <c r="E2933" t="s">
        <v>354</v>
      </c>
      <c r="F2933">
        <v>1</v>
      </c>
      <c r="G2933">
        <v>2.2727272727272729</v>
      </c>
      <c r="H2933">
        <v>0</v>
      </c>
      <c r="I2933">
        <v>0</v>
      </c>
      <c r="J2933">
        <v>1</v>
      </c>
      <c r="K2933">
        <v>0</v>
      </c>
      <c r="L2933">
        <v>0</v>
      </c>
      <c r="M2933">
        <v>0</v>
      </c>
      <c r="N2933">
        <v>0</v>
      </c>
      <c r="O2933">
        <v>1</v>
      </c>
      <c r="P2933">
        <v>715000</v>
      </c>
      <c r="Q2933">
        <v>0.21756802462078881</v>
      </c>
    </row>
    <row r="2934" spans="1:17" x14ac:dyDescent="0.25">
      <c r="A2934" t="str">
        <f t="shared" ca="1" si="45"/>
        <v>CASANARE;YOPAL;INDUSTRIAS MANUFACTURERAS</v>
      </c>
      <c r="B2934" t="str">
        <f ca="1">+IFERROR(_xlfn.XLOOKUP(C2934,DIVIPOLA!G:G,DIVIPOLA!F:F),C2934)</f>
        <v>CASANARE</v>
      </c>
      <c r="C2934" t="s">
        <v>25</v>
      </c>
      <c r="D2934" t="s">
        <v>160</v>
      </c>
      <c r="E2934" t="s">
        <v>354</v>
      </c>
      <c r="F2934">
        <v>5</v>
      </c>
      <c r="G2934">
        <v>11.36363636363636</v>
      </c>
      <c r="H2934">
        <v>0</v>
      </c>
      <c r="I2934">
        <v>0</v>
      </c>
      <c r="J2934">
        <v>7</v>
      </c>
      <c r="K2934">
        <v>8</v>
      </c>
      <c r="L2934">
        <v>6</v>
      </c>
      <c r="M2934">
        <v>10</v>
      </c>
      <c r="N2934">
        <v>7</v>
      </c>
      <c r="O2934">
        <v>0</v>
      </c>
      <c r="P2934">
        <v>14128725</v>
      </c>
      <c r="Q2934">
        <v>4.2992430610634331</v>
      </c>
    </row>
    <row r="2935" spans="1:17" x14ac:dyDescent="0.25">
      <c r="A2935" t="str">
        <f t="shared" ca="1" si="45"/>
        <v>CAUCA;CALOTO;INDUSTRIAS MANUFACTURERAS</v>
      </c>
      <c r="B2935" t="str">
        <f ca="1">+IFERROR(_xlfn.XLOOKUP(C2935,DIVIPOLA!G:G,DIVIPOLA!F:F),C2935)</f>
        <v>CAUCA</v>
      </c>
      <c r="C2935" t="s">
        <v>26</v>
      </c>
      <c r="D2935" t="s">
        <v>161</v>
      </c>
      <c r="E2935" t="s">
        <v>354</v>
      </c>
      <c r="F2935">
        <v>1</v>
      </c>
      <c r="G2935">
        <v>2.1739130434782612</v>
      </c>
      <c r="H2935">
        <v>0</v>
      </c>
      <c r="I2935">
        <v>0</v>
      </c>
      <c r="J2935">
        <v>4</v>
      </c>
      <c r="K2935">
        <v>0</v>
      </c>
      <c r="L2935">
        <v>11</v>
      </c>
      <c r="M2935">
        <v>0</v>
      </c>
      <c r="N2935">
        <v>1</v>
      </c>
      <c r="O2935">
        <v>0</v>
      </c>
      <c r="P2935">
        <v>4615000</v>
      </c>
      <c r="Q2935">
        <v>0.38982384080253202</v>
      </c>
    </row>
    <row r="2936" spans="1:17" x14ac:dyDescent="0.25">
      <c r="A2936" t="str">
        <f t="shared" ca="1" si="45"/>
        <v>CAUCA;POPAYÁN;INDUSTRIAS MANUFACTURERAS</v>
      </c>
      <c r="B2936" t="str">
        <f ca="1">+IFERROR(_xlfn.XLOOKUP(C2936,DIVIPOLA!G:G,DIVIPOLA!F:F),C2936)</f>
        <v>CAUCA</v>
      </c>
      <c r="C2936" t="s">
        <v>26</v>
      </c>
      <c r="D2936" t="s">
        <v>163</v>
      </c>
      <c r="E2936" t="s">
        <v>354</v>
      </c>
      <c r="F2936">
        <v>2</v>
      </c>
      <c r="G2936">
        <v>4.3478260869565224</v>
      </c>
      <c r="H2936">
        <v>0</v>
      </c>
      <c r="I2936">
        <v>0</v>
      </c>
      <c r="J2936">
        <v>5</v>
      </c>
      <c r="K2936">
        <v>6</v>
      </c>
      <c r="L2936">
        <v>0</v>
      </c>
      <c r="M2936">
        <v>0</v>
      </c>
      <c r="N2936">
        <v>13</v>
      </c>
      <c r="O2936">
        <v>2</v>
      </c>
      <c r="P2936">
        <v>8255000</v>
      </c>
      <c r="Q2936">
        <v>0.69729053213974035</v>
      </c>
    </row>
    <row r="2937" spans="1:17" x14ac:dyDescent="0.25">
      <c r="A2937" t="str">
        <f t="shared" ca="1" si="45"/>
        <v>CAUCA;PUERTO TEJADA;INDUSTRIAS MANUFACTURERAS</v>
      </c>
      <c r="B2937" t="str">
        <f ca="1">+IFERROR(_xlfn.XLOOKUP(C2937,DIVIPOLA!G:G,DIVIPOLA!F:F),C2937)</f>
        <v>CAUCA</v>
      </c>
      <c r="C2937" t="s">
        <v>26</v>
      </c>
      <c r="D2937" t="s">
        <v>164</v>
      </c>
      <c r="E2937" t="s">
        <v>354</v>
      </c>
      <c r="F2937">
        <v>1</v>
      </c>
      <c r="G2937">
        <v>2.1739130434782612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27</v>
      </c>
      <c r="P2937">
        <v>8960250</v>
      </c>
      <c r="Q2937">
        <v>0.75686220358632439</v>
      </c>
    </row>
    <row r="2938" spans="1:17" x14ac:dyDescent="0.25">
      <c r="A2938" t="str">
        <f t="shared" ca="1" si="45"/>
        <v>CAUCA;SANTANDER DE QUILICHAO;INDUSTRIAS MANUFACTURERAS</v>
      </c>
      <c r="B2938" t="str">
        <f ca="1">+IFERROR(_xlfn.XLOOKUP(C2938,DIVIPOLA!G:G,DIVIPOLA!F:F),C2938)</f>
        <v>CAUCA</v>
      </c>
      <c r="C2938" t="s">
        <v>26</v>
      </c>
      <c r="D2938" t="s">
        <v>165</v>
      </c>
      <c r="E2938" t="s">
        <v>354</v>
      </c>
      <c r="F2938">
        <v>1</v>
      </c>
      <c r="G2938">
        <v>2.1739130434782612</v>
      </c>
      <c r="H2938">
        <v>0</v>
      </c>
      <c r="I2938">
        <v>0</v>
      </c>
      <c r="J2938">
        <v>0</v>
      </c>
      <c r="K2938">
        <v>12</v>
      </c>
      <c r="L2938">
        <v>6</v>
      </c>
      <c r="M2938">
        <v>0</v>
      </c>
      <c r="N2938">
        <v>0</v>
      </c>
      <c r="O2938">
        <v>0</v>
      </c>
      <c r="P2938">
        <v>7800000</v>
      </c>
      <c r="Q2938">
        <v>0.65885719572258927</v>
      </c>
    </row>
    <row r="2939" spans="1:17" x14ac:dyDescent="0.25">
      <c r="A2939" t="str">
        <f t="shared" ca="1" si="45"/>
        <v>CAUCA;VILLA RICA;INDUSTRIAS MANUFACTURERAS</v>
      </c>
      <c r="B2939" t="str">
        <f ca="1">+IFERROR(_xlfn.XLOOKUP(C2939,DIVIPOLA!G:G,DIVIPOLA!F:F),C2939)</f>
        <v>CAUCA</v>
      </c>
      <c r="C2939" t="s">
        <v>26</v>
      </c>
      <c r="D2939" t="s">
        <v>166</v>
      </c>
      <c r="E2939" t="s">
        <v>354</v>
      </c>
      <c r="F2939">
        <v>2</v>
      </c>
      <c r="G2939">
        <v>4.3478260869565224</v>
      </c>
      <c r="H2939">
        <v>0</v>
      </c>
      <c r="I2939">
        <v>0</v>
      </c>
      <c r="J2939">
        <v>44</v>
      </c>
      <c r="K2939">
        <v>10</v>
      </c>
      <c r="L2939">
        <v>0</v>
      </c>
      <c r="M2939">
        <v>0</v>
      </c>
      <c r="N2939">
        <v>0</v>
      </c>
      <c r="O2939">
        <v>0</v>
      </c>
      <c r="P2939">
        <v>23335650</v>
      </c>
      <c r="Q2939">
        <v>1.9711360153030559</v>
      </c>
    </row>
    <row r="2940" spans="1:17" x14ac:dyDescent="0.25">
      <c r="A2940" t="str">
        <f t="shared" ca="1" si="45"/>
        <v>CESAR;AGUACHICA;INDUSTRIAS MANUFACTURERAS</v>
      </c>
      <c r="B2940" t="str">
        <f ca="1">+IFERROR(_xlfn.XLOOKUP(C2940,DIVIPOLA!G:G,DIVIPOLA!F:F),C2940)</f>
        <v>CESAR</v>
      </c>
      <c r="C2940" t="s">
        <v>27</v>
      </c>
      <c r="D2940" t="s">
        <v>167</v>
      </c>
      <c r="E2940" t="s">
        <v>354</v>
      </c>
      <c r="F2940">
        <v>1</v>
      </c>
      <c r="G2940">
        <v>2.3255813953488369</v>
      </c>
      <c r="H2940">
        <v>0</v>
      </c>
      <c r="I2940">
        <v>0</v>
      </c>
      <c r="J2940">
        <v>6</v>
      </c>
      <c r="K2940">
        <v>3</v>
      </c>
      <c r="L2940">
        <v>2</v>
      </c>
      <c r="M2940">
        <v>3</v>
      </c>
      <c r="N2940">
        <v>11</v>
      </c>
      <c r="O2940">
        <v>0</v>
      </c>
      <c r="P2940">
        <v>7735000</v>
      </c>
      <c r="Q2940">
        <v>1.1343796635277399</v>
      </c>
    </row>
    <row r="2941" spans="1:17" x14ac:dyDescent="0.25">
      <c r="A2941" t="str">
        <f t="shared" ca="1" si="45"/>
        <v>CESAR;LA PAZ;INDUSTRIAS MANUFACTURERAS</v>
      </c>
      <c r="B2941" t="str">
        <f ca="1">+IFERROR(_xlfn.XLOOKUP(C2941,DIVIPOLA!G:G,DIVIPOLA!F:F),C2941)</f>
        <v>CESAR</v>
      </c>
      <c r="C2941" t="s">
        <v>27</v>
      </c>
      <c r="D2941" t="s">
        <v>169</v>
      </c>
      <c r="E2941" t="s">
        <v>354</v>
      </c>
      <c r="F2941">
        <v>1</v>
      </c>
      <c r="G2941">
        <v>2.3255813953488369</v>
      </c>
      <c r="H2941">
        <v>0</v>
      </c>
      <c r="I2941">
        <v>0</v>
      </c>
      <c r="J2941">
        <v>23</v>
      </c>
      <c r="K2941">
        <v>16</v>
      </c>
      <c r="L2941">
        <v>10</v>
      </c>
      <c r="M2941">
        <v>4</v>
      </c>
      <c r="N2941">
        <v>8</v>
      </c>
      <c r="O2941">
        <v>4</v>
      </c>
      <c r="P2941">
        <v>24310000</v>
      </c>
      <c r="Q2941">
        <v>3.5651932282300391</v>
      </c>
    </row>
    <row r="2942" spans="1:17" x14ac:dyDescent="0.25">
      <c r="A2942" t="str">
        <f t="shared" ca="1" si="45"/>
        <v>CESAR;SAN MARTÍN;INDUSTRIAS MANUFACTURERAS</v>
      </c>
      <c r="B2942" t="str">
        <f ca="1">+IFERROR(_xlfn.XLOOKUP(C2942,DIVIPOLA!G:G,DIVIPOLA!F:F),C2942)</f>
        <v>CESAR</v>
      </c>
      <c r="C2942" t="s">
        <v>27</v>
      </c>
      <c r="D2942" t="s">
        <v>170</v>
      </c>
      <c r="E2942" t="s">
        <v>354</v>
      </c>
      <c r="F2942">
        <v>1</v>
      </c>
      <c r="G2942">
        <v>2.3255813953488369</v>
      </c>
      <c r="H2942">
        <v>0</v>
      </c>
      <c r="I2942">
        <v>0</v>
      </c>
      <c r="J2942">
        <v>3</v>
      </c>
      <c r="K2942">
        <v>9</v>
      </c>
      <c r="L2942">
        <v>0</v>
      </c>
      <c r="M2942">
        <v>3</v>
      </c>
      <c r="N2942">
        <v>0</v>
      </c>
      <c r="O2942">
        <v>0</v>
      </c>
      <c r="P2942">
        <v>7464600</v>
      </c>
      <c r="Q2942">
        <v>1.0947240383153409</v>
      </c>
    </row>
    <row r="2943" spans="1:17" x14ac:dyDescent="0.25">
      <c r="A2943" t="str">
        <f t="shared" ca="1" si="45"/>
        <v>CESAR;VALLEDUPAR;INDUSTRIAS MANUFACTURERAS</v>
      </c>
      <c r="B2943" t="str">
        <f ca="1">+IFERROR(_xlfn.XLOOKUP(C2943,DIVIPOLA!G:G,DIVIPOLA!F:F),C2943)</f>
        <v>CESAR</v>
      </c>
      <c r="C2943" t="s">
        <v>27</v>
      </c>
      <c r="D2943" t="s">
        <v>171</v>
      </c>
      <c r="E2943" t="s">
        <v>354</v>
      </c>
      <c r="F2943">
        <v>1</v>
      </c>
      <c r="G2943">
        <v>2.3255813953488369</v>
      </c>
      <c r="H2943">
        <v>0</v>
      </c>
      <c r="I2943">
        <v>1</v>
      </c>
      <c r="J2943">
        <v>4</v>
      </c>
      <c r="K2943">
        <v>10</v>
      </c>
      <c r="L2943">
        <v>0</v>
      </c>
      <c r="M2943">
        <v>0</v>
      </c>
      <c r="N2943">
        <v>3</v>
      </c>
      <c r="O2943">
        <v>7</v>
      </c>
      <c r="P2943">
        <v>10205000</v>
      </c>
      <c r="Q2943">
        <v>1.4966185476794549</v>
      </c>
    </row>
    <row r="2944" spans="1:17" x14ac:dyDescent="0.25">
      <c r="A2944" t="str">
        <f t="shared" ca="1" si="45"/>
        <v>CUNDINAMARCA;CAJICÁ;INDUSTRIAS MANUFACTURERAS</v>
      </c>
      <c r="B2944" t="str">
        <f ca="1">+IFERROR(_xlfn.XLOOKUP(C2944,DIVIPOLA!G:G,DIVIPOLA!F:F),C2944)</f>
        <v>CUNDINAMARCA</v>
      </c>
      <c r="C2944" t="s">
        <v>29</v>
      </c>
      <c r="D2944" t="s">
        <v>173</v>
      </c>
      <c r="E2944" t="s">
        <v>354</v>
      </c>
      <c r="F2944">
        <v>2</v>
      </c>
      <c r="G2944">
        <v>0.51413881748071977</v>
      </c>
      <c r="H2944">
        <v>0</v>
      </c>
      <c r="I2944">
        <v>0</v>
      </c>
      <c r="J2944">
        <v>17</v>
      </c>
      <c r="K2944">
        <v>15</v>
      </c>
      <c r="L2944">
        <v>2</v>
      </c>
      <c r="M2944">
        <v>6</v>
      </c>
      <c r="N2944">
        <v>0</v>
      </c>
      <c r="O2944">
        <v>0</v>
      </c>
      <c r="P2944">
        <v>17327050</v>
      </c>
      <c r="Q2944">
        <v>0.16876407804969831</v>
      </c>
    </row>
    <row r="2945" spans="1:17" x14ac:dyDescent="0.25">
      <c r="A2945" t="str">
        <f t="shared" ca="1" si="45"/>
        <v>CUNDINAMARCA;CHÍA;INDUSTRIAS MANUFACTURERAS</v>
      </c>
      <c r="B2945" t="str">
        <f ca="1">+IFERROR(_xlfn.XLOOKUP(C2945,DIVIPOLA!G:G,DIVIPOLA!F:F),C2945)</f>
        <v>CUNDINAMARCA</v>
      </c>
      <c r="C2945" t="s">
        <v>29</v>
      </c>
      <c r="D2945" t="s">
        <v>175</v>
      </c>
      <c r="E2945" t="s">
        <v>354</v>
      </c>
      <c r="F2945">
        <v>3</v>
      </c>
      <c r="G2945">
        <v>0.77120822622107965</v>
      </c>
      <c r="H2945">
        <v>0</v>
      </c>
      <c r="I2945">
        <v>0</v>
      </c>
      <c r="J2945">
        <v>69</v>
      </c>
      <c r="K2945">
        <v>0</v>
      </c>
      <c r="L2945">
        <v>31</v>
      </c>
      <c r="M2945">
        <v>0</v>
      </c>
      <c r="N2945">
        <v>0</v>
      </c>
      <c r="O2945">
        <v>0</v>
      </c>
      <c r="P2945">
        <v>34970000</v>
      </c>
      <c r="Q2945">
        <v>0.34060499677659789</v>
      </c>
    </row>
    <row r="2946" spans="1:17" x14ac:dyDescent="0.25">
      <c r="A2946" t="str">
        <f t="shared" ca="1" si="45"/>
        <v>CUNDINAMARCA;COGUA;INDUSTRIAS MANUFACTURERAS</v>
      </c>
      <c r="B2946" t="str">
        <f ca="1">+IFERROR(_xlfn.XLOOKUP(C2946,DIVIPOLA!G:G,DIVIPOLA!F:F),C2946)</f>
        <v>CUNDINAMARCA</v>
      </c>
      <c r="C2946" t="s">
        <v>29</v>
      </c>
      <c r="D2946" t="s">
        <v>176</v>
      </c>
      <c r="E2946" t="s">
        <v>354</v>
      </c>
      <c r="F2946">
        <v>1</v>
      </c>
      <c r="G2946">
        <v>0.25706940874035988</v>
      </c>
      <c r="H2946">
        <v>0</v>
      </c>
      <c r="I2946">
        <v>0</v>
      </c>
      <c r="J2946">
        <v>8</v>
      </c>
      <c r="K2946">
        <v>3</v>
      </c>
      <c r="L2946">
        <v>0</v>
      </c>
      <c r="M2946">
        <v>0</v>
      </c>
      <c r="N2946">
        <v>0</v>
      </c>
      <c r="O2946">
        <v>0</v>
      </c>
      <c r="P2946">
        <v>5001100</v>
      </c>
      <c r="Q2946">
        <v>4.8710313107790781E-2</v>
      </c>
    </row>
    <row r="2947" spans="1:17" x14ac:dyDescent="0.25">
      <c r="A2947" t="str">
        <f t="shared" ref="A2947:A3010" ca="1" si="46">B2947&amp;";"&amp;D2947&amp;";"&amp;E2947</f>
        <v>CUNDINAMARCA;COTA;INDUSTRIAS MANUFACTURERAS</v>
      </c>
      <c r="B2947" t="str">
        <f ca="1">+IFERROR(_xlfn.XLOOKUP(C2947,DIVIPOLA!G:G,DIVIPOLA!F:F),C2947)</f>
        <v>CUNDINAMARCA</v>
      </c>
      <c r="C2947" t="s">
        <v>29</v>
      </c>
      <c r="D2947" t="s">
        <v>177</v>
      </c>
      <c r="E2947" t="s">
        <v>354</v>
      </c>
      <c r="F2947">
        <v>15</v>
      </c>
      <c r="G2947">
        <v>3.8560411311053979</v>
      </c>
      <c r="H2947">
        <v>0</v>
      </c>
      <c r="I2947">
        <v>0</v>
      </c>
      <c r="J2947">
        <v>235</v>
      </c>
      <c r="K2947">
        <v>86</v>
      </c>
      <c r="L2947">
        <v>208</v>
      </c>
      <c r="M2947">
        <v>16</v>
      </c>
      <c r="N2947">
        <v>79</v>
      </c>
      <c r="O2947">
        <v>18</v>
      </c>
      <c r="P2947">
        <v>221921700</v>
      </c>
      <c r="Q2947">
        <v>2.1614995685775562</v>
      </c>
    </row>
    <row r="2948" spans="1:17" x14ac:dyDescent="0.25">
      <c r="A2948" t="str">
        <f t="shared" ca="1" si="46"/>
        <v>CUNDINAMARCA;FACATATIVÁ;INDUSTRIAS MANUFACTURERAS</v>
      </c>
      <c r="B2948" t="str">
        <f ca="1">+IFERROR(_xlfn.XLOOKUP(C2948,DIVIPOLA!G:G,DIVIPOLA!F:F),C2948)</f>
        <v>CUNDINAMARCA</v>
      </c>
      <c r="C2948" t="s">
        <v>29</v>
      </c>
      <c r="D2948" t="s">
        <v>179</v>
      </c>
      <c r="E2948" t="s">
        <v>354</v>
      </c>
      <c r="F2948">
        <v>1</v>
      </c>
      <c r="G2948">
        <v>0.25706940874035988</v>
      </c>
      <c r="H2948">
        <v>0</v>
      </c>
      <c r="I2948">
        <v>0</v>
      </c>
      <c r="J2948">
        <v>6</v>
      </c>
      <c r="K2948">
        <v>0</v>
      </c>
      <c r="L2948">
        <v>2</v>
      </c>
      <c r="M2948">
        <v>0</v>
      </c>
      <c r="N2948">
        <v>7</v>
      </c>
      <c r="O2948">
        <v>0</v>
      </c>
      <c r="P2948">
        <v>4404075</v>
      </c>
      <c r="Q2948">
        <v>4.2895337465796261E-2</v>
      </c>
    </row>
    <row r="2949" spans="1:17" x14ac:dyDescent="0.25">
      <c r="A2949" t="str">
        <f t="shared" ca="1" si="46"/>
        <v>CUNDINAMARCA;FUNZA;INDUSTRIAS MANUFACTURERAS</v>
      </c>
      <c r="B2949" t="str">
        <f ca="1">+IFERROR(_xlfn.XLOOKUP(C2949,DIVIPOLA!G:G,DIVIPOLA!F:F),C2949)</f>
        <v>CUNDINAMARCA</v>
      </c>
      <c r="C2949" t="s">
        <v>29</v>
      </c>
      <c r="D2949" t="s">
        <v>180</v>
      </c>
      <c r="E2949" t="s">
        <v>354</v>
      </c>
      <c r="F2949">
        <v>5</v>
      </c>
      <c r="G2949">
        <v>1.2853470437018</v>
      </c>
      <c r="H2949">
        <v>0</v>
      </c>
      <c r="I2949">
        <v>0</v>
      </c>
      <c r="J2949">
        <v>53</v>
      </c>
      <c r="K2949">
        <v>11</v>
      </c>
      <c r="L2949">
        <v>37</v>
      </c>
      <c r="M2949">
        <v>4</v>
      </c>
      <c r="N2949">
        <v>20</v>
      </c>
      <c r="O2949">
        <v>4</v>
      </c>
      <c r="P2949">
        <v>43634500</v>
      </c>
      <c r="Q2949">
        <v>0.42499653222329031</v>
      </c>
    </row>
    <row r="2950" spans="1:17" x14ac:dyDescent="0.25">
      <c r="A2950" t="str">
        <f t="shared" ca="1" si="46"/>
        <v>CUNDINAMARCA;FUSAGASUGÁ;INDUSTRIAS MANUFACTURERAS</v>
      </c>
      <c r="B2950" t="str">
        <f ca="1">+IFERROR(_xlfn.XLOOKUP(C2950,DIVIPOLA!G:G,DIVIPOLA!F:F),C2950)</f>
        <v>CUNDINAMARCA</v>
      </c>
      <c r="C2950" t="s">
        <v>29</v>
      </c>
      <c r="D2950" t="s">
        <v>181</v>
      </c>
      <c r="E2950" t="s">
        <v>354</v>
      </c>
      <c r="F2950">
        <v>1</v>
      </c>
      <c r="G2950">
        <v>0.25706940874035988</v>
      </c>
      <c r="H2950">
        <v>0</v>
      </c>
      <c r="I2950">
        <v>0</v>
      </c>
      <c r="J2950">
        <v>0</v>
      </c>
      <c r="K2950">
        <v>10</v>
      </c>
      <c r="L2950">
        <v>0</v>
      </c>
      <c r="M2950">
        <v>0</v>
      </c>
      <c r="N2950">
        <v>0</v>
      </c>
      <c r="O2950">
        <v>0</v>
      </c>
      <c r="P2950">
        <v>5200000</v>
      </c>
      <c r="Q2950">
        <v>5.0647583163806381E-2</v>
      </c>
    </row>
    <row r="2951" spans="1:17" x14ac:dyDescent="0.25">
      <c r="A2951" t="str">
        <f t="shared" ca="1" si="46"/>
        <v>CUNDINAMARCA;FÓMEQUE;INDUSTRIAS MANUFACTURERAS</v>
      </c>
      <c r="B2951" t="str">
        <f ca="1">+IFERROR(_xlfn.XLOOKUP(C2951,DIVIPOLA!G:G,DIVIPOLA!F:F),C2951)</f>
        <v>CUNDINAMARCA</v>
      </c>
      <c r="C2951" t="s">
        <v>29</v>
      </c>
      <c r="D2951" t="s">
        <v>182</v>
      </c>
      <c r="E2951" t="s">
        <v>354</v>
      </c>
      <c r="F2951">
        <v>2</v>
      </c>
      <c r="G2951">
        <v>0.51413881748071977</v>
      </c>
      <c r="H2951">
        <v>0</v>
      </c>
      <c r="I2951">
        <v>0</v>
      </c>
      <c r="J2951">
        <v>7</v>
      </c>
      <c r="K2951">
        <v>24</v>
      </c>
      <c r="L2951">
        <v>0</v>
      </c>
      <c r="M2951">
        <v>24</v>
      </c>
      <c r="N2951">
        <v>22</v>
      </c>
      <c r="O2951">
        <v>27</v>
      </c>
      <c r="P2951">
        <v>38166050</v>
      </c>
      <c r="Q2951">
        <v>0.37173426757865241</v>
      </c>
    </row>
    <row r="2952" spans="1:17" x14ac:dyDescent="0.25">
      <c r="A2952" t="str">
        <f t="shared" ca="1" si="46"/>
        <v>CUNDINAMARCA;LA MESA;INDUSTRIAS MANUFACTURERAS</v>
      </c>
      <c r="B2952" t="str">
        <f ca="1">+IFERROR(_xlfn.XLOOKUP(C2952,DIVIPOLA!G:G,DIVIPOLA!F:F),C2952)</f>
        <v>CUNDINAMARCA</v>
      </c>
      <c r="C2952" t="s">
        <v>29</v>
      </c>
      <c r="D2952" t="s">
        <v>190</v>
      </c>
      <c r="E2952" t="s">
        <v>354</v>
      </c>
      <c r="F2952">
        <v>1</v>
      </c>
      <c r="G2952">
        <v>0.25706940874035988</v>
      </c>
      <c r="H2952">
        <v>0</v>
      </c>
      <c r="I2952">
        <v>0</v>
      </c>
      <c r="J2952">
        <v>0</v>
      </c>
      <c r="K2952">
        <v>4</v>
      </c>
      <c r="L2952">
        <v>4</v>
      </c>
      <c r="M2952">
        <v>0</v>
      </c>
      <c r="N2952">
        <v>4</v>
      </c>
      <c r="O2952">
        <v>2</v>
      </c>
      <c r="P2952">
        <v>4735250</v>
      </c>
      <c r="Q2952">
        <v>4.6120955418541193E-2</v>
      </c>
    </row>
    <row r="2953" spans="1:17" x14ac:dyDescent="0.25">
      <c r="A2953" t="str">
        <f t="shared" ca="1" si="46"/>
        <v>CUNDINAMARCA;MADRID;INDUSTRIAS MANUFACTURERAS</v>
      </c>
      <c r="B2953" t="str">
        <f ca="1">+IFERROR(_xlfn.XLOOKUP(C2953,DIVIPOLA!G:G,DIVIPOLA!F:F),C2953)</f>
        <v>CUNDINAMARCA</v>
      </c>
      <c r="C2953" t="s">
        <v>29</v>
      </c>
      <c r="D2953" t="s">
        <v>191</v>
      </c>
      <c r="E2953" t="s">
        <v>354</v>
      </c>
      <c r="F2953">
        <v>4</v>
      </c>
      <c r="G2953">
        <v>1.02827763496144</v>
      </c>
      <c r="H2953">
        <v>0</v>
      </c>
      <c r="I2953">
        <v>0</v>
      </c>
      <c r="J2953">
        <v>20</v>
      </c>
      <c r="K2953">
        <v>3</v>
      </c>
      <c r="L2953">
        <v>2</v>
      </c>
      <c r="M2953">
        <v>0</v>
      </c>
      <c r="N2953">
        <v>1</v>
      </c>
      <c r="O2953">
        <v>2</v>
      </c>
      <c r="P2953">
        <v>10725000</v>
      </c>
      <c r="Q2953">
        <v>0.10446064027535069</v>
      </c>
    </row>
    <row r="2954" spans="1:17" x14ac:dyDescent="0.25">
      <c r="A2954" t="str">
        <f t="shared" ca="1" si="46"/>
        <v>CUNDINAMARCA;MOSQUERA;INDUSTRIAS MANUFACTURERAS</v>
      </c>
      <c r="B2954" t="str">
        <f ca="1">+IFERROR(_xlfn.XLOOKUP(C2954,DIVIPOLA!G:G,DIVIPOLA!F:F),C2954)</f>
        <v>CUNDINAMARCA</v>
      </c>
      <c r="C2954" t="s">
        <v>29</v>
      </c>
      <c r="D2954" t="s">
        <v>193</v>
      </c>
      <c r="E2954" t="s">
        <v>354</v>
      </c>
      <c r="F2954">
        <v>8</v>
      </c>
      <c r="G2954">
        <v>2.0565552699228791</v>
      </c>
      <c r="H2954">
        <v>5</v>
      </c>
      <c r="I2954">
        <v>10</v>
      </c>
      <c r="J2954">
        <v>118</v>
      </c>
      <c r="K2954">
        <v>54</v>
      </c>
      <c r="L2954">
        <v>25</v>
      </c>
      <c r="M2954">
        <v>1</v>
      </c>
      <c r="N2954">
        <v>39</v>
      </c>
      <c r="O2954">
        <v>1</v>
      </c>
      <c r="P2954">
        <v>97526650</v>
      </c>
      <c r="Q2954">
        <v>0.94990175318508419</v>
      </c>
    </row>
    <row r="2955" spans="1:17" x14ac:dyDescent="0.25">
      <c r="A2955" t="str">
        <f t="shared" ca="1" si="46"/>
        <v>CUNDINAMARCA;SIBATÉ;INDUSTRIAS MANUFACTURERAS</v>
      </c>
      <c r="B2955" t="str">
        <f ca="1">+IFERROR(_xlfn.XLOOKUP(C2955,DIVIPOLA!G:G,DIVIPOLA!F:F),C2955)</f>
        <v>CUNDINAMARCA</v>
      </c>
      <c r="C2955" t="s">
        <v>29</v>
      </c>
      <c r="D2955" t="s">
        <v>198</v>
      </c>
      <c r="E2955" t="s">
        <v>354</v>
      </c>
      <c r="F2955">
        <v>1</v>
      </c>
      <c r="G2955">
        <v>0.25706940874035988</v>
      </c>
      <c r="H2955">
        <v>0</v>
      </c>
      <c r="I2955">
        <v>0</v>
      </c>
      <c r="J2955">
        <v>9</v>
      </c>
      <c r="K2955">
        <v>4</v>
      </c>
      <c r="L2955">
        <v>6</v>
      </c>
      <c r="M2955">
        <v>0</v>
      </c>
      <c r="N2955">
        <v>0</v>
      </c>
      <c r="O2955">
        <v>0</v>
      </c>
      <c r="P2955">
        <v>7471100</v>
      </c>
      <c r="Q2955">
        <v>7.276791511059881E-2</v>
      </c>
    </row>
    <row r="2956" spans="1:17" x14ac:dyDescent="0.25">
      <c r="A2956" t="str">
        <f t="shared" ca="1" si="46"/>
        <v>CUNDINAMARCA;SIMIJACA;INDUSTRIAS MANUFACTURERAS</v>
      </c>
      <c r="B2956" t="str">
        <f ca="1">+IFERROR(_xlfn.XLOOKUP(C2956,DIVIPOLA!G:G,DIVIPOLA!F:F),C2956)</f>
        <v>CUNDINAMARCA</v>
      </c>
      <c r="C2956" t="s">
        <v>29</v>
      </c>
      <c r="D2956" t="s">
        <v>199</v>
      </c>
      <c r="E2956" t="s">
        <v>354</v>
      </c>
      <c r="F2956">
        <v>1</v>
      </c>
      <c r="G2956">
        <v>0.25706940874035988</v>
      </c>
      <c r="H2956">
        <v>0</v>
      </c>
      <c r="I2956">
        <v>0</v>
      </c>
      <c r="J2956">
        <v>16</v>
      </c>
      <c r="K2956">
        <v>0</v>
      </c>
      <c r="L2956">
        <v>3</v>
      </c>
      <c r="M2956">
        <v>19</v>
      </c>
      <c r="N2956">
        <v>20</v>
      </c>
      <c r="O2956">
        <v>0</v>
      </c>
      <c r="P2956">
        <v>18824000</v>
      </c>
      <c r="Q2956">
        <v>0.18334425105297911</v>
      </c>
    </row>
    <row r="2957" spans="1:17" x14ac:dyDescent="0.25">
      <c r="A2957" t="str">
        <f t="shared" ca="1" si="46"/>
        <v>CUNDINAMARCA;SOACHA;INDUSTRIAS MANUFACTURERAS</v>
      </c>
      <c r="B2957" t="str">
        <f ca="1">+IFERROR(_xlfn.XLOOKUP(C2957,DIVIPOLA!G:G,DIVIPOLA!F:F),C2957)</f>
        <v>CUNDINAMARCA</v>
      </c>
      <c r="C2957" t="s">
        <v>29</v>
      </c>
      <c r="D2957" t="s">
        <v>200</v>
      </c>
      <c r="E2957" t="s">
        <v>354</v>
      </c>
      <c r="F2957">
        <v>7</v>
      </c>
      <c r="G2957">
        <v>1.7994858611825191</v>
      </c>
      <c r="H2957">
        <v>0</v>
      </c>
      <c r="I2957">
        <v>0</v>
      </c>
      <c r="J2957">
        <v>168</v>
      </c>
      <c r="K2957">
        <v>100</v>
      </c>
      <c r="L2957">
        <v>42</v>
      </c>
      <c r="M2957">
        <v>20</v>
      </c>
      <c r="N2957">
        <v>97</v>
      </c>
      <c r="O2957">
        <v>8</v>
      </c>
      <c r="P2957">
        <v>159125850</v>
      </c>
      <c r="Q2957">
        <v>1.5498730233435341</v>
      </c>
    </row>
    <row r="2958" spans="1:17" x14ac:dyDescent="0.25">
      <c r="A2958" t="str">
        <f t="shared" ca="1" si="46"/>
        <v>CUNDINAMARCA;SOPÓ;INDUSTRIAS MANUFACTURERAS</v>
      </c>
      <c r="B2958" t="str">
        <f ca="1">+IFERROR(_xlfn.XLOOKUP(C2958,DIVIPOLA!G:G,DIVIPOLA!F:F),C2958)</f>
        <v>CUNDINAMARCA</v>
      </c>
      <c r="C2958" t="s">
        <v>29</v>
      </c>
      <c r="D2958" t="s">
        <v>201</v>
      </c>
      <c r="E2958" t="s">
        <v>354</v>
      </c>
      <c r="F2958">
        <v>1</v>
      </c>
      <c r="G2958">
        <v>0.25706940874035988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3</v>
      </c>
      <c r="O2958">
        <v>0</v>
      </c>
      <c r="P2958">
        <v>585000</v>
      </c>
      <c r="Q2958">
        <v>5.6978531059282168E-3</v>
      </c>
    </row>
    <row r="2959" spans="1:17" x14ac:dyDescent="0.25">
      <c r="A2959" t="str">
        <f t="shared" ca="1" si="46"/>
        <v>CUNDINAMARCA;TENJO;INDUSTRIAS MANUFACTURERAS</v>
      </c>
      <c r="B2959" t="str">
        <f ca="1">+IFERROR(_xlfn.XLOOKUP(C2959,DIVIPOLA!G:G,DIVIPOLA!F:F),C2959)</f>
        <v>CUNDINAMARCA</v>
      </c>
      <c r="C2959" t="s">
        <v>29</v>
      </c>
      <c r="D2959" t="s">
        <v>204</v>
      </c>
      <c r="E2959" t="s">
        <v>354</v>
      </c>
      <c r="F2959">
        <v>1</v>
      </c>
      <c r="G2959">
        <v>0.25706940874035988</v>
      </c>
      <c r="H2959">
        <v>0</v>
      </c>
      <c r="I2959">
        <v>0</v>
      </c>
      <c r="J2959">
        <v>18</v>
      </c>
      <c r="K2959">
        <v>6</v>
      </c>
      <c r="L2959">
        <v>21</v>
      </c>
      <c r="M2959">
        <v>0</v>
      </c>
      <c r="N2959">
        <v>8</v>
      </c>
      <c r="O2959">
        <v>0</v>
      </c>
      <c r="P2959">
        <v>17160000</v>
      </c>
      <c r="Q2959">
        <v>0.16713702444056111</v>
      </c>
    </row>
    <row r="2960" spans="1:17" x14ac:dyDescent="0.25">
      <c r="A2960" t="str">
        <f t="shared" ca="1" si="46"/>
        <v>CUNDINAMARCA;TOCANCIPÁ;INDUSTRIAS MANUFACTURERAS</v>
      </c>
      <c r="B2960" t="str">
        <f ca="1">+IFERROR(_xlfn.XLOOKUP(C2960,DIVIPOLA!G:G,DIVIPOLA!F:F),C2960)</f>
        <v>CUNDINAMARCA</v>
      </c>
      <c r="C2960" t="s">
        <v>29</v>
      </c>
      <c r="D2960" t="s">
        <v>206</v>
      </c>
      <c r="E2960" t="s">
        <v>354</v>
      </c>
      <c r="F2960">
        <v>10</v>
      </c>
      <c r="G2960">
        <v>2.5706940874035991</v>
      </c>
      <c r="H2960">
        <v>0</v>
      </c>
      <c r="I2960">
        <v>2</v>
      </c>
      <c r="J2960">
        <v>194</v>
      </c>
      <c r="K2960">
        <v>54</v>
      </c>
      <c r="L2960">
        <v>62</v>
      </c>
      <c r="M2960">
        <v>8</v>
      </c>
      <c r="N2960">
        <v>30</v>
      </c>
      <c r="O2960">
        <v>1</v>
      </c>
      <c r="P2960">
        <v>133418675</v>
      </c>
      <c r="Q2960">
        <v>1.2994871995514139</v>
      </c>
    </row>
    <row r="2961" spans="1:17" x14ac:dyDescent="0.25">
      <c r="A2961" t="str">
        <f t="shared" ca="1" si="46"/>
        <v>CUNDINAMARCA;UBAQUE;INDUSTRIAS MANUFACTURERAS</v>
      </c>
      <c r="B2961" t="str">
        <f ca="1">+IFERROR(_xlfn.XLOOKUP(C2961,DIVIPOLA!G:G,DIVIPOLA!F:F),C2961)</f>
        <v>CUNDINAMARCA</v>
      </c>
      <c r="C2961" t="s">
        <v>29</v>
      </c>
      <c r="D2961" t="s">
        <v>207</v>
      </c>
      <c r="E2961" t="s">
        <v>354</v>
      </c>
      <c r="F2961">
        <v>2</v>
      </c>
      <c r="G2961">
        <v>0.51413881748071977</v>
      </c>
      <c r="H2961">
        <v>0</v>
      </c>
      <c r="I2961">
        <v>0</v>
      </c>
      <c r="J2961">
        <v>4</v>
      </c>
      <c r="K2961">
        <v>3</v>
      </c>
      <c r="L2961">
        <v>3</v>
      </c>
      <c r="M2961">
        <v>6</v>
      </c>
      <c r="N2961">
        <v>5</v>
      </c>
      <c r="O2961">
        <v>0</v>
      </c>
      <c r="P2961">
        <v>7733700</v>
      </c>
      <c r="Q2961">
        <v>7.5325618060371038E-2</v>
      </c>
    </row>
    <row r="2962" spans="1:17" x14ac:dyDescent="0.25">
      <c r="A2962" t="str">
        <f t="shared" ca="1" si="46"/>
        <v>CUNDINAMARCA;VILLAPINZÓN;INDUSTRIAS MANUFACTURERAS</v>
      </c>
      <c r="B2962" t="str">
        <f ca="1">+IFERROR(_xlfn.XLOOKUP(C2962,DIVIPOLA!G:G,DIVIPOLA!F:F),C2962)</f>
        <v>CUNDINAMARCA</v>
      </c>
      <c r="C2962" t="s">
        <v>29</v>
      </c>
      <c r="D2962" t="s">
        <v>209</v>
      </c>
      <c r="E2962" t="s">
        <v>354</v>
      </c>
      <c r="F2962">
        <v>1</v>
      </c>
      <c r="G2962">
        <v>0.25706940874035988</v>
      </c>
      <c r="H2962">
        <v>0</v>
      </c>
      <c r="I2962">
        <v>0</v>
      </c>
      <c r="J2962">
        <v>6</v>
      </c>
      <c r="K2962">
        <v>4</v>
      </c>
      <c r="L2962">
        <v>4</v>
      </c>
      <c r="M2962">
        <v>6</v>
      </c>
      <c r="N2962">
        <v>6</v>
      </c>
      <c r="O2962">
        <v>7</v>
      </c>
      <c r="P2962">
        <v>11245000</v>
      </c>
      <c r="Q2962">
        <v>0.1095253985917313</v>
      </c>
    </row>
    <row r="2963" spans="1:17" x14ac:dyDescent="0.25">
      <c r="A2963" t="str">
        <f t="shared" ca="1" si="46"/>
        <v>CUNDINAMARCA;ZIPAQUIRÁ;INDUSTRIAS MANUFACTURERAS</v>
      </c>
      <c r="B2963" t="str">
        <f ca="1">+IFERROR(_xlfn.XLOOKUP(C2963,DIVIPOLA!G:G,DIVIPOLA!F:F),C2963)</f>
        <v>CUNDINAMARCA</v>
      </c>
      <c r="C2963" t="s">
        <v>29</v>
      </c>
      <c r="D2963" t="s">
        <v>211</v>
      </c>
      <c r="E2963" t="s">
        <v>354</v>
      </c>
      <c r="F2963">
        <v>7</v>
      </c>
      <c r="G2963">
        <v>1.7994858611825191</v>
      </c>
      <c r="H2963">
        <v>0</v>
      </c>
      <c r="I2963">
        <v>0</v>
      </c>
      <c r="J2963">
        <v>70</v>
      </c>
      <c r="K2963">
        <v>15</v>
      </c>
      <c r="L2963">
        <v>89</v>
      </c>
      <c r="M2963">
        <v>7</v>
      </c>
      <c r="N2963">
        <v>27</v>
      </c>
      <c r="O2963">
        <v>0</v>
      </c>
      <c r="P2963">
        <v>67717000</v>
      </c>
      <c r="Q2963">
        <v>0.65955815175066856</v>
      </c>
    </row>
    <row r="2964" spans="1:17" x14ac:dyDescent="0.25">
      <c r="A2964" t="str">
        <f t="shared" ca="1" si="46"/>
        <v>CÓRDOBA;MONTERÍA;INDUSTRIAS MANUFACTURERAS</v>
      </c>
      <c r="B2964" t="str">
        <f ca="1">+IFERROR(_xlfn.XLOOKUP(C2964,DIVIPOLA!G:G,DIVIPOLA!F:F),C2964)</f>
        <v>CÓRDOBA</v>
      </c>
      <c r="C2964" t="s">
        <v>30</v>
      </c>
      <c r="D2964" t="s">
        <v>218</v>
      </c>
      <c r="E2964" t="s">
        <v>354</v>
      </c>
      <c r="F2964">
        <v>5</v>
      </c>
      <c r="G2964">
        <v>5.5555555555555554</v>
      </c>
      <c r="H2964">
        <v>0</v>
      </c>
      <c r="I2964">
        <v>0</v>
      </c>
      <c r="J2964">
        <v>104</v>
      </c>
      <c r="K2964">
        <v>346</v>
      </c>
      <c r="L2964">
        <v>20</v>
      </c>
      <c r="M2964">
        <v>16</v>
      </c>
      <c r="N2964">
        <v>32</v>
      </c>
      <c r="O2964">
        <v>26</v>
      </c>
      <c r="P2964">
        <v>251370925</v>
      </c>
      <c r="Q2964">
        <v>3.268266801794923</v>
      </c>
    </row>
    <row r="2965" spans="1:17" x14ac:dyDescent="0.25">
      <c r="A2965" t="str">
        <f t="shared" ca="1" si="46"/>
        <v>HUILA;NEIVA;INDUSTRIAS MANUFACTURERAS</v>
      </c>
      <c r="B2965" t="str">
        <f ca="1">+IFERROR(_xlfn.XLOOKUP(C2965,DIVIPOLA!G:G,DIVIPOLA!F:F),C2965)</f>
        <v>HUILA</v>
      </c>
      <c r="C2965" t="s">
        <v>32</v>
      </c>
      <c r="D2965" t="s">
        <v>227</v>
      </c>
      <c r="E2965" t="s">
        <v>354</v>
      </c>
      <c r="F2965">
        <v>3</v>
      </c>
      <c r="G2965">
        <v>3.3707865168539319</v>
      </c>
      <c r="H2965">
        <v>0</v>
      </c>
      <c r="I2965">
        <v>0</v>
      </c>
      <c r="J2965">
        <v>0</v>
      </c>
      <c r="K2965">
        <v>2</v>
      </c>
      <c r="L2965">
        <v>1</v>
      </c>
      <c r="M2965">
        <v>0</v>
      </c>
      <c r="N2965">
        <v>10</v>
      </c>
      <c r="O2965">
        <v>3</v>
      </c>
      <c r="P2965">
        <v>4299100</v>
      </c>
      <c r="Q2965">
        <v>0.17494383229091781</v>
      </c>
    </row>
    <row r="2966" spans="1:17" x14ac:dyDescent="0.25">
      <c r="A2966" t="str">
        <f t="shared" ca="1" si="46"/>
        <v>HUILA;TIMANÁ;INDUSTRIAS MANUFACTURERAS</v>
      </c>
      <c r="B2966" t="str">
        <f ca="1">+IFERROR(_xlfn.XLOOKUP(C2966,DIVIPOLA!G:G,DIVIPOLA!F:F),C2966)</f>
        <v>HUILA</v>
      </c>
      <c r="C2966" t="s">
        <v>32</v>
      </c>
      <c r="D2966" t="s">
        <v>232</v>
      </c>
      <c r="E2966" t="s">
        <v>354</v>
      </c>
      <c r="F2966">
        <v>1</v>
      </c>
      <c r="G2966">
        <v>1.1235955056179781</v>
      </c>
      <c r="H2966">
        <v>0</v>
      </c>
      <c r="I2966">
        <v>0</v>
      </c>
      <c r="J2966">
        <v>6</v>
      </c>
      <c r="K2966">
        <v>2</v>
      </c>
      <c r="L2966">
        <v>0</v>
      </c>
      <c r="M2966">
        <v>0</v>
      </c>
      <c r="N2966">
        <v>0</v>
      </c>
      <c r="O2966">
        <v>2</v>
      </c>
      <c r="P2966">
        <v>4030000</v>
      </c>
      <c r="Q2966">
        <v>0.16399331118894619</v>
      </c>
    </row>
    <row r="2967" spans="1:17" x14ac:dyDescent="0.25">
      <c r="A2967" t="str">
        <f t="shared" ca="1" si="46"/>
        <v>MAGDALENA;SANTA MARTA;INDUSTRIAS MANUFACTURERAS</v>
      </c>
      <c r="B2967" t="str">
        <f ca="1">+IFERROR(_xlfn.XLOOKUP(C2967,DIVIPOLA!G:G,DIVIPOLA!F:F),C2967)</f>
        <v>MAGDALENA</v>
      </c>
      <c r="C2967" t="s">
        <v>33</v>
      </c>
      <c r="D2967" t="s">
        <v>239</v>
      </c>
      <c r="E2967" t="s">
        <v>354</v>
      </c>
      <c r="F2967">
        <v>9</v>
      </c>
      <c r="G2967">
        <v>12.857142857142859</v>
      </c>
      <c r="H2967">
        <v>0</v>
      </c>
      <c r="I2967">
        <v>0</v>
      </c>
      <c r="J2967">
        <v>21</v>
      </c>
      <c r="K2967">
        <v>20</v>
      </c>
      <c r="L2967">
        <v>6</v>
      </c>
      <c r="M2967">
        <v>13</v>
      </c>
      <c r="N2967">
        <v>13</v>
      </c>
      <c r="O2967">
        <v>15</v>
      </c>
      <c r="P2967">
        <v>32630000</v>
      </c>
      <c r="Q2967">
        <v>1.9740856041380299</v>
      </c>
    </row>
    <row r="2968" spans="1:17" x14ac:dyDescent="0.25">
      <c r="A2968" t="str">
        <f t="shared" ca="1" si="46"/>
        <v>META;RESTREPO;INDUSTRIAS MANUFACTURERAS</v>
      </c>
      <c r="B2968" t="str">
        <f ca="1">+IFERROR(_xlfn.XLOOKUP(C2968,DIVIPOLA!G:G,DIVIPOLA!F:F),C2968)</f>
        <v>META</v>
      </c>
      <c r="C2968" t="s">
        <v>34</v>
      </c>
      <c r="D2968" t="s">
        <v>245</v>
      </c>
      <c r="E2968" t="s">
        <v>354</v>
      </c>
      <c r="F2968">
        <v>1</v>
      </c>
      <c r="G2968">
        <v>0.78740157480314954</v>
      </c>
      <c r="H2968">
        <v>0</v>
      </c>
      <c r="I2968">
        <v>0</v>
      </c>
      <c r="J2968">
        <v>10</v>
      </c>
      <c r="K2968">
        <v>7</v>
      </c>
      <c r="L2968">
        <v>4</v>
      </c>
      <c r="M2968">
        <v>0</v>
      </c>
      <c r="N2968">
        <v>7</v>
      </c>
      <c r="O2968">
        <v>7</v>
      </c>
      <c r="P2968">
        <v>12658425</v>
      </c>
      <c r="Q2968">
        <v>0.69325253070368809</v>
      </c>
    </row>
    <row r="2969" spans="1:17" x14ac:dyDescent="0.25">
      <c r="A2969" t="str">
        <f t="shared" ca="1" si="46"/>
        <v>META;VILLAVICENCIO;INDUSTRIAS MANUFACTURERAS</v>
      </c>
      <c r="B2969" t="str">
        <f ca="1">+IFERROR(_xlfn.XLOOKUP(C2969,DIVIPOLA!G:G,DIVIPOLA!F:F),C2969)</f>
        <v>META</v>
      </c>
      <c r="C2969" t="s">
        <v>34</v>
      </c>
      <c r="D2969" t="s">
        <v>246</v>
      </c>
      <c r="E2969" t="s">
        <v>354</v>
      </c>
      <c r="F2969">
        <v>8</v>
      </c>
      <c r="G2969">
        <v>6.2992125984251963</v>
      </c>
      <c r="H2969">
        <v>0</v>
      </c>
      <c r="I2969">
        <v>0</v>
      </c>
      <c r="J2969">
        <v>18</v>
      </c>
      <c r="K2969">
        <v>44</v>
      </c>
      <c r="L2969">
        <v>5</v>
      </c>
      <c r="M2969">
        <v>21</v>
      </c>
      <c r="N2969">
        <v>16</v>
      </c>
      <c r="O2969">
        <v>27</v>
      </c>
      <c r="P2969">
        <v>53032525</v>
      </c>
      <c r="Q2969">
        <v>2.9043844053155592</v>
      </c>
    </row>
    <row r="2970" spans="1:17" x14ac:dyDescent="0.25">
      <c r="A2970" t="str">
        <f t="shared" ca="1" si="46"/>
        <v>NARIÑO;MOSQUERA;INDUSTRIAS MANUFACTURERAS</v>
      </c>
      <c r="B2970" t="str">
        <f ca="1">+IFERROR(_xlfn.XLOOKUP(C2970,DIVIPOLA!G:G,DIVIPOLA!F:F),C2970)</f>
        <v>NARIÑO</v>
      </c>
      <c r="C2970" t="s">
        <v>35</v>
      </c>
      <c r="D2970" t="s">
        <v>193</v>
      </c>
      <c r="E2970" t="s">
        <v>354</v>
      </c>
      <c r="F2970">
        <v>1</v>
      </c>
      <c r="G2970">
        <v>1.149425287356322</v>
      </c>
      <c r="H2970">
        <v>0</v>
      </c>
      <c r="I2970">
        <v>0</v>
      </c>
      <c r="J2970">
        <v>1</v>
      </c>
      <c r="K2970">
        <v>2</v>
      </c>
      <c r="L2970">
        <v>3</v>
      </c>
      <c r="M2970">
        <v>2</v>
      </c>
      <c r="N2970">
        <v>3</v>
      </c>
      <c r="O2970">
        <v>2</v>
      </c>
      <c r="P2970">
        <v>4225000</v>
      </c>
      <c r="Q2970">
        <v>0.39134901920409843</v>
      </c>
    </row>
    <row r="2971" spans="1:17" x14ac:dyDescent="0.25">
      <c r="A2971" t="str">
        <f t="shared" ca="1" si="46"/>
        <v>NARIÑO;PASTO;INDUSTRIAS MANUFACTURERAS</v>
      </c>
      <c r="B2971" t="str">
        <f ca="1">+IFERROR(_xlfn.XLOOKUP(C2971,DIVIPOLA!G:G,DIVIPOLA!F:F),C2971)</f>
        <v>NARIÑO</v>
      </c>
      <c r="C2971" t="s">
        <v>35</v>
      </c>
      <c r="D2971" t="s">
        <v>250</v>
      </c>
      <c r="E2971" t="s">
        <v>354</v>
      </c>
      <c r="F2971">
        <v>6</v>
      </c>
      <c r="G2971">
        <v>6.8965517241379306</v>
      </c>
      <c r="H2971">
        <v>0</v>
      </c>
      <c r="I2971">
        <v>0</v>
      </c>
      <c r="J2971">
        <v>42</v>
      </c>
      <c r="K2971">
        <v>55</v>
      </c>
      <c r="L2971">
        <v>14</v>
      </c>
      <c r="M2971">
        <v>4</v>
      </c>
      <c r="N2971">
        <v>8</v>
      </c>
      <c r="O2971">
        <v>48</v>
      </c>
      <c r="P2971">
        <v>67537600</v>
      </c>
      <c r="Q2971">
        <v>6.2558043832896368</v>
      </c>
    </row>
    <row r="2972" spans="1:17" x14ac:dyDescent="0.25">
      <c r="A2972" t="str">
        <f t="shared" ca="1" si="46"/>
        <v>NORTE_DE_SANTANDER;LOS PATIOS;INDUSTRIAS MANUFACTURERAS</v>
      </c>
      <c r="B2972" t="str">
        <f ca="1">+IFERROR(_xlfn.XLOOKUP(C2972,DIVIPOLA!G:G,DIVIPOLA!F:F),C2972)</f>
        <v>NORTE_DE_SANTANDER</v>
      </c>
      <c r="C2972" t="s">
        <v>1186</v>
      </c>
      <c r="D2972" t="s">
        <v>257</v>
      </c>
      <c r="E2972" t="s">
        <v>354</v>
      </c>
      <c r="F2972">
        <v>3</v>
      </c>
      <c r="G2972">
        <v>1.0948905109489051</v>
      </c>
      <c r="H2972">
        <v>0</v>
      </c>
      <c r="I2972">
        <v>0</v>
      </c>
      <c r="J2972">
        <v>114</v>
      </c>
      <c r="K2972">
        <v>46</v>
      </c>
      <c r="L2972">
        <v>31</v>
      </c>
      <c r="M2972">
        <v>34</v>
      </c>
      <c r="N2972">
        <v>108</v>
      </c>
      <c r="O2972">
        <v>23</v>
      </c>
      <c r="P2972">
        <v>120655600</v>
      </c>
      <c r="Q2972">
        <v>2.6182388949752249</v>
      </c>
    </row>
    <row r="2973" spans="1:17" x14ac:dyDescent="0.25">
      <c r="A2973" t="str">
        <f t="shared" ca="1" si="46"/>
        <v>NORTE_DE_SANTANDER;SAN JOSÉ DE CÚCUTA;INDUSTRIAS MANUFACTURERAS</v>
      </c>
      <c r="B2973" t="str">
        <f ca="1">+IFERROR(_xlfn.XLOOKUP(C2973,DIVIPOLA!G:G,DIVIPOLA!F:F),C2973)</f>
        <v>NORTE_DE_SANTANDER</v>
      </c>
      <c r="C2973" t="s">
        <v>1186</v>
      </c>
      <c r="D2973" t="s">
        <v>260</v>
      </c>
      <c r="E2973" t="s">
        <v>354</v>
      </c>
      <c r="F2973">
        <v>43</v>
      </c>
      <c r="G2973">
        <v>15.693430656934311</v>
      </c>
      <c r="H2973">
        <v>0</v>
      </c>
      <c r="I2973">
        <v>0</v>
      </c>
      <c r="J2973">
        <v>182</v>
      </c>
      <c r="K2973">
        <v>348</v>
      </c>
      <c r="L2973">
        <v>86</v>
      </c>
      <c r="M2973">
        <v>51</v>
      </c>
      <c r="N2973">
        <v>98</v>
      </c>
      <c r="O2973">
        <v>102</v>
      </c>
      <c r="P2973">
        <v>350951575</v>
      </c>
      <c r="Q2973">
        <v>7.6156851726551844</v>
      </c>
    </row>
    <row r="2974" spans="1:17" x14ac:dyDescent="0.25">
      <c r="A2974" t="str">
        <f t="shared" ca="1" si="46"/>
        <v>NORTE_DE_SANTANDER;TIBÚ;INDUSTRIAS MANUFACTURERAS</v>
      </c>
      <c r="B2974" t="str">
        <f ca="1">+IFERROR(_xlfn.XLOOKUP(C2974,DIVIPOLA!G:G,DIVIPOLA!F:F),C2974)</f>
        <v>NORTE_DE_SANTANDER</v>
      </c>
      <c r="C2974" t="s">
        <v>1186</v>
      </c>
      <c r="D2974" t="s">
        <v>262</v>
      </c>
      <c r="E2974" t="s">
        <v>354</v>
      </c>
      <c r="F2974">
        <v>2</v>
      </c>
      <c r="G2974">
        <v>0.72992700729927007</v>
      </c>
      <c r="H2974">
        <v>0</v>
      </c>
      <c r="I2974">
        <v>0</v>
      </c>
      <c r="J2974">
        <v>41</v>
      </c>
      <c r="K2974">
        <v>14</v>
      </c>
      <c r="L2974">
        <v>6</v>
      </c>
      <c r="M2974">
        <v>1</v>
      </c>
      <c r="N2974">
        <v>11</v>
      </c>
      <c r="O2974">
        <v>2</v>
      </c>
      <c r="P2974">
        <v>28089100</v>
      </c>
      <c r="Q2974">
        <v>0.60953635094308589</v>
      </c>
    </row>
    <row r="2975" spans="1:17" x14ac:dyDescent="0.25">
      <c r="A2975" t="str">
        <f t="shared" ca="1" si="46"/>
        <v>NORTE_DE_SANTANDER;VILLA DEL ROSARIO;INDUSTRIAS MANUFACTURERAS</v>
      </c>
      <c r="B2975" t="str">
        <f ca="1">+IFERROR(_xlfn.XLOOKUP(C2975,DIVIPOLA!G:G,DIVIPOLA!F:F),C2975)</f>
        <v>NORTE_DE_SANTANDER</v>
      </c>
      <c r="C2975" t="s">
        <v>1186</v>
      </c>
      <c r="D2975" t="s">
        <v>263</v>
      </c>
      <c r="E2975" t="s">
        <v>354</v>
      </c>
      <c r="F2975">
        <v>2</v>
      </c>
      <c r="G2975">
        <v>0.72992700729927007</v>
      </c>
      <c r="H2975">
        <v>0</v>
      </c>
      <c r="I2975">
        <v>0</v>
      </c>
      <c r="J2975">
        <v>17</v>
      </c>
      <c r="K2975">
        <v>5</v>
      </c>
      <c r="L2975">
        <v>0</v>
      </c>
      <c r="M2975">
        <v>5</v>
      </c>
      <c r="N2975">
        <v>14</v>
      </c>
      <c r="O2975">
        <v>2</v>
      </c>
      <c r="P2975">
        <v>15097225</v>
      </c>
      <c r="Q2975">
        <v>0.32761133093857508</v>
      </c>
    </row>
    <row r="2976" spans="1:17" x14ac:dyDescent="0.25">
      <c r="A2976" t="str">
        <f t="shared" ca="1" si="46"/>
        <v>PUTUMAYO;ORITO;INDUSTRIAS MANUFACTURERAS</v>
      </c>
      <c r="B2976" t="str">
        <f ca="1">+IFERROR(_xlfn.XLOOKUP(C2976,DIVIPOLA!G:G,DIVIPOLA!F:F),C2976)</f>
        <v>PUTUMAYO</v>
      </c>
      <c r="C2976" t="s">
        <v>36</v>
      </c>
      <c r="D2976" t="s">
        <v>265</v>
      </c>
      <c r="E2976" t="s">
        <v>354</v>
      </c>
      <c r="F2976">
        <v>1</v>
      </c>
      <c r="G2976">
        <v>7.1428571428571423</v>
      </c>
      <c r="H2976">
        <v>0</v>
      </c>
      <c r="I2976">
        <v>0</v>
      </c>
      <c r="J2976">
        <v>4</v>
      </c>
      <c r="K2976">
        <v>1</v>
      </c>
      <c r="L2976">
        <v>0</v>
      </c>
      <c r="M2976">
        <v>0</v>
      </c>
      <c r="N2976">
        <v>2</v>
      </c>
      <c r="O2976">
        <v>3</v>
      </c>
      <c r="P2976">
        <v>3445000</v>
      </c>
      <c r="Q2976">
        <v>2.6822880423092981</v>
      </c>
    </row>
    <row r="2977" spans="1:17" x14ac:dyDescent="0.25">
      <c r="A2977" t="str">
        <f t="shared" ca="1" si="46"/>
        <v>PUTUMAYO;PUERTO ASÍS;INDUSTRIAS MANUFACTURERAS</v>
      </c>
      <c r="B2977" t="str">
        <f ca="1">+IFERROR(_xlfn.XLOOKUP(C2977,DIVIPOLA!G:G,DIVIPOLA!F:F),C2977)</f>
        <v>PUTUMAYO</v>
      </c>
      <c r="C2977" t="s">
        <v>36</v>
      </c>
      <c r="D2977" t="s">
        <v>266</v>
      </c>
      <c r="E2977" t="s">
        <v>354</v>
      </c>
      <c r="F2977">
        <v>2</v>
      </c>
      <c r="G2977">
        <v>14.285714285714279</v>
      </c>
      <c r="H2977">
        <v>0</v>
      </c>
      <c r="I2977">
        <v>0</v>
      </c>
      <c r="J2977">
        <v>0</v>
      </c>
      <c r="K2977">
        <v>10</v>
      </c>
      <c r="L2977">
        <v>6</v>
      </c>
      <c r="M2977">
        <v>0</v>
      </c>
      <c r="N2977">
        <v>0</v>
      </c>
      <c r="O2977">
        <v>1</v>
      </c>
      <c r="P2977">
        <v>7313475</v>
      </c>
      <c r="Q2977">
        <v>5.694295076989258</v>
      </c>
    </row>
    <row r="2978" spans="1:17" x14ac:dyDescent="0.25">
      <c r="A2978" t="str">
        <f t="shared" ca="1" si="46"/>
        <v>QUINDÍO;ARMENIA;INDUSTRIAS MANUFACTURERAS</v>
      </c>
      <c r="B2978" t="str">
        <f ca="1">+IFERROR(_xlfn.XLOOKUP(C2978,DIVIPOLA!G:G,DIVIPOLA!F:F),C2978)</f>
        <v>QUINDÍO</v>
      </c>
      <c r="C2978" t="s">
        <v>37</v>
      </c>
      <c r="D2978" t="s">
        <v>51</v>
      </c>
      <c r="E2978" t="s">
        <v>354</v>
      </c>
      <c r="F2978">
        <v>12</v>
      </c>
      <c r="G2978">
        <v>12.371134020618561</v>
      </c>
      <c r="H2978">
        <v>1</v>
      </c>
      <c r="I2978">
        <v>10</v>
      </c>
      <c r="J2978">
        <v>707</v>
      </c>
      <c r="K2978">
        <v>268</v>
      </c>
      <c r="L2978">
        <v>223</v>
      </c>
      <c r="M2978">
        <v>70</v>
      </c>
      <c r="N2978">
        <v>169</v>
      </c>
      <c r="O2978">
        <v>51</v>
      </c>
      <c r="P2978">
        <v>568091875</v>
      </c>
      <c r="Q2978">
        <v>9.3173871540604019</v>
      </c>
    </row>
    <row r="2979" spans="1:17" x14ac:dyDescent="0.25">
      <c r="A2979" t="str">
        <f t="shared" ca="1" si="46"/>
        <v>QUINDÍO;CALARCÁ;INDUSTRIAS MANUFACTURERAS</v>
      </c>
      <c r="B2979" t="str">
        <f ca="1">+IFERROR(_xlfn.XLOOKUP(C2979,DIVIPOLA!G:G,DIVIPOLA!F:F),C2979)</f>
        <v>QUINDÍO</v>
      </c>
      <c r="C2979" t="s">
        <v>37</v>
      </c>
      <c r="D2979" t="s">
        <v>269</v>
      </c>
      <c r="E2979" t="s">
        <v>354</v>
      </c>
      <c r="F2979">
        <v>2</v>
      </c>
      <c r="G2979">
        <v>2.061855670103093</v>
      </c>
      <c r="H2979">
        <v>0</v>
      </c>
      <c r="I2979">
        <v>0</v>
      </c>
      <c r="J2979">
        <v>9</v>
      </c>
      <c r="K2979">
        <v>10</v>
      </c>
      <c r="L2979">
        <v>8</v>
      </c>
      <c r="M2979">
        <v>16</v>
      </c>
      <c r="N2979">
        <v>22</v>
      </c>
      <c r="O2979">
        <v>0</v>
      </c>
      <c r="P2979">
        <v>21937500</v>
      </c>
      <c r="Q2979">
        <v>0.35980127456003502</v>
      </c>
    </row>
    <row r="2980" spans="1:17" x14ac:dyDescent="0.25">
      <c r="A2980" t="str">
        <f t="shared" ca="1" si="46"/>
        <v>QUINDÍO;LA TEBAIDA;INDUSTRIAS MANUFACTURERAS</v>
      </c>
      <c r="B2980" t="str">
        <f ca="1">+IFERROR(_xlfn.XLOOKUP(C2980,DIVIPOLA!G:G,DIVIPOLA!F:F),C2980)</f>
        <v>QUINDÍO</v>
      </c>
      <c r="C2980" t="s">
        <v>37</v>
      </c>
      <c r="D2980" t="s">
        <v>271</v>
      </c>
      <c r="E2980" t="s">
        <v>354</v>
      </c>
      <c r="F2980">
        <v>2</v>
      </c>
      <c r="G2980">
        <v>2.061855670103093</v>
      </c>
      <c r="H2980">
        <v>0</v>
      </c>
      <c r="I2980">
        <v>0</v>
      </c>
      <c r="J2980">
        <v>361</v>
      </c>
      <c r="K2980">
        <v>345</v>
      </c>
      <c r="L2980">
        <v>77</v>
      </c>
      <c r="M2980">
        <v>122</v>
      </c>
      <c r="N2980">
        <v>49</v>
      </c>
      <c r="O2980">
        <v>19</v>
      </c>
      <c r="P2980">
        <v>414066900</v>
      </c>
      <c r="Q2980">
        <v>6.7911930882335074</v>
      </c>
    </row>
    <row r="2981" spans="1:17" x14ac:dyDescent="0.25">
      <c r="A2981" t="str">
        <f t="shared" ca="1" si="46"/>
        <v>QUINDÍO;QUIMBAYA;INDUSTRIAS MANUFACTURERAS</v>
      </c>
      <c r="B2981" t="str">
        <f ca="1">+IFERROR(_xlfn.XLOOKUP(C2981,DIVIPOLA!G:G,DIVIPOLA!F:F),C2981)</f>
        <v>QUINDÍO</v>
      </c>
      <c r="C2981" t="s">
        <v>37</v>
      </c>
      <c r="D2981" t="s">
        <v>274</v>
      </c>
      <c r="E2981" t="s">
        <v>354</v>
      </c>
      <c r="F2981">
        <v>1</v>
      </c>
      <c r="G2981">
        <v>1.0309278350515461</v>
      </c>
      <c r="H2981">
        <v>0</v>
      </c>
      <c r="I2981">
        <v>0</v>
      </c>
      <c r="J2981">
        <v>0</v>
      </c>
      <c r="K2981">
        <v>4</v>
      </c>
      <c r="L2981">
        <v>0</v>
      </c>
      <c r="M2981">
        <v>0</v>
      </c>
      <c r="N2981">
        <v>0</v>
      </c>
      <c r="O2981">
        <v>0</v>
      </c>
      <c r="P2981">
        <v>2080000</v>
      </c>
      <c r="Q2981">
        <v>3.4114491217544063E-2</v>
      </c>
    </row>
    <row r="2982" spans="1:17" x14ac:dyDescent="0.25">
      <c r="A2982" t="str">
        <f t="shared" ca="1" si="46"/>
        <v>RISARALDA;DOSQUEBRADAS;INDUSTRIAS MANUFACTURERAS</v>
      </c>
      <c r="B2982" t="str">
        <f ca="1">+IFERROR(_xlfn.XLOOKUP(C2982,DIVIPOLA!G:G,DIVIPOLA!F:F),C2982)</f>
        <v>RISARALDA</v>
      </c>
      <c r="C2982" t="s">
        <v>38</v>
      </c>
      <c r="D2982" t="s">
        <v>275</v>
      </c>
      <c r="E2982" t="s">
        <v>354</v>
      </c>
      <c r="F2982">
        <v>14</v>
      </c>
      <c r="G2982">
        <v>6.7961165048543686</v>
      </c>
      <c r="H2982">
        <v>0</v>
      </c>
      <c r="I2982">
        <v>3</v>
      </c>
      <c r="J2982">
        <v>460</v>
      </c>
      <c r="K2982">
        <v>144</v>
      </c>
      <c r="L2982">
        <v>421</v>
      </c>
      <c r="M2982">
        <v>102</v>
      </c>
      <c r="N2982">
        <v>159</v>
      </c>
      <c r="O2982">
        <v>27</v>
      </c>
      <c r="P2982">
        <v>450285225</v>
      </c>
      <c r="Q2982">
        <v>3.7973333622759839</v>
      </c>
    </row>
    <row r="2983" spans="1:17" x14ac:dyDescent="0.25">
      <c r="A2983" t="str">
        <f t="shared" ca="1" si="46"/>
        <v>RISARALDA;PEREIRA;INDUSTRIAS MANUFACTURERAS</v>
      </c>
      <c r="B2983" t="str">
        <f ca="1">+IFERROR(_xlfn.XLOOKUP(C2983,DIVIPOLA!G:G,DIVIPOLA!F:F),C2983)</f>
        <v>RISARALDA</v>
      </c>
      <c r="C2983" t="s">
        <v>38</v>
      </c>
      <c r="D2983" t="s">
        <v>277</v>
      </c>
      <c r="E2983" t="s">
        <v>354</v>
      </c>
      <c r="F2983">
        <v>24</v>
      </c>
      <c r="G2983">
        <v>11.6504854368932</v>
      </c>
      <c r="H2983">
        <v>20</v>
      </c>
      <c r="I2983">
        <v>13</v>
      </c>
      <c r="J2983">
        <v>4809</v>
      </c>
      <c r="K2983">
        <v>1120</v>
      </c>
      <c r="L2983">
        <v>1086</v>
      </c>
      <c r="M2983">
        <v>170</v>
      </c>
      <c r="N2983">
        <v>2505</v>
      </c>
      <c r="O2983">
        <v>243</v>
      </c>
      <c r="P2983">
        <v>3468326225</v>
      </c>
      <c r="Q2983">
        <v>29.248996312169069</v>
      </c>
    </row>
    <row r="2984" spans="1:17" x14ac:dyDescent="0.25">
      <c r="A2984" t="str">
        <f t="shared" ca="1" si="46"/>
        <v>RISARALDA;SANTA ROSA DE CABAL;INDUSTRIAS MANUFACTURERAS</v>
      </c>
      <c r="B2984" t="str">
        <f ca="1">+IFERROR(_xlfn.XLOOKUP(C2984,DIVIPOLA!G:G,DIVIPOLA!F:F),C2984)</f>
        <v>RISARALDA</v>
      </c>
      <c r="C2984" t="s">
        <v>38</v>
      </c>
      <c r="D2984" t="s">
        <v>278</v>
      </c>
      <c r="E2984" t="s">
        <v>354</v>
      </c>
      <c r="F2984">
        <v>2</v>
      </c>
      <c r="G2984">
        <v>0.97087378640776689</v>
      </c>
      <c r="H2984">
        <v>0</v>
      </c>
      <c r="I2984">
        <v>1</v>
      </c>
      <c r="J2984">
        <v>126</v>
      </c>
      <c r="K2984">
        <v>181</v>
      </c>
      <c r="L2984">
        <v>72</v>
      </c>
      <c r="M2984">
        <v>33</v>
      </c>
      <c r="N2984">
        <v>17</v>
      </c>
      <c r="O2984">
        <v>12</v>
      </c>
      <c r="P2984">
        <v>188528600</v>
      </c>
      <c r="Q2984">
        <v>1.58989436645003</v>
      </c>
    </row>
    <row r="2985" spans="1:17" x14ac:dyDescent="0.25">
      <c r="A2985" t="str">
        <f t="shared" ca="1" si="46"/>
        <v>SANTANDER;BARBOSA;INDUSTRIAS MANUFACTURERAS</v>
      </c>
      <c r="B2985" t="str">
        <f ca="1">+IFERROR(_xlfn.XLOOKUP(C2985,DIVIPOLA!G:G,DIVIPOLA!F:F),C2985)</f>
        <v>SANTANDER</v>
      </c>
      <c r="C2985" t="s">
        <v>39</v>
      </c>
      <c r="D2985" t="s">
        <v>279</v>
      </c>
      <c r="E2985" t="s">
        <v>354</v>
      </c>
      <c r="F2985">
        <v>1</v>
      </c>
      <c r="G2985">
        <v>0.24570024570024571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3</v>
      </c>
      <c r="N2985">
        <v>0</v>
      </c>
      <c r="O2985">
        <v>0</v>
      </c>
      <c r="P2985">
        <v>1244100</v>
      </c>
      <c r="Q2985">
        <v>6.2159466636701952E-3</v>
      </c>
    </row>
    <row r="2986" spans="1:17" x14ac:dyDescent="0.25">
      <c r="A2986" t="str">
        <f t="shared" ca="1" si="46"/>
        <v>SANTANDER;BARRANCABERMEJA;INDUSTRIAS MANUFACTURERAS</v>
      </c>
      <c r="B2986" t="str">
        <f ca="1">+IFERROR(_xlfn.XLOOKUP(C2986,DIVIPOLA!G:G,DIVIPOLA!F:F),C2986)</f>
        <v>SANTANDER</v>
      </c>
      <c r="C2986" t="s">
        <v>39</v>
      </c>
      <c r="D2986" t="s">
        <v>281</v>
      </c>
      <c r="E2986" t="s">
        <v>354</v>
      </c>
      <c r="F2986">
        <v>6</v>
      </c>
      <c r="G2986">
        <v>1.474201474201474</v>
      </c>
      <c r="H2986">
        <v>0</v>
      </c>
      <c r="I2986">
        <v>0</v>
      </c>
      <c r="J2986">
        <v>27</v>
      </c>
      <c r="K2986">
        <v>35</v>
      </c>
      <c r="L2986">
        <v>1</v>
      </c>
      <c r="M2986">
        <v>2</v>
      </c>
      <c r="N2986">
        <v>8</v>
      </c>
      <c r="O2986">
        <v>5</v>
      </c>
      <c r="P2986">
        <v>34677825</v>
      </c>
      <c r="Q2986">
        <v>0.17326220610247481</v>
      </c>
    </row>
    <row r="2987" spans="1:17" x14ac:dyDescent="0.25">
      <c r="A2987" t="str">
        <f t="shared" ca="1" si="46"/>
        <v>SANTANDER;BUCARAMANGA;INDUSTRIAS MANUFACTURERAS</v>
      </c>
      <c r="B2987" t="str">
        <f ca="1">+IFERROR(_xlfn.XLOOKUP(C2987,DIVIPOLA!G:G,DIVIPOLA!F:F),C2987)</f>
        <v>SANTANDER</v>
      </c>
      <c r="C2987" t="s">
        <v>39</v>
      </c>
      <c r="D2987" t="s">
        <v>283</v>
      </c>
      <c r="E2987" t="s">
        <v>354</v>
      </c>
      <c r="F2987">
        <v>31</v>
      </c>
      <c r="G2987">
        <v>7.6167076167076173</v>
      </c>
      <c r="H2987">
        <v>0</v>
      </c>
      <c r="I2987">
        <v>0</v>
      </c>
      <c r="J2987">
        <v>451</v>
      </c>
      <c r="K2987">
        <v>181</v>
      </c>
      <c r="L2987">
        <v>539</v>
      </c>
      <c r="M2987">
        <v>92</v>
      </c>
      <c r="N2987">
        <v>909</v>
      </c>
      <c r="O2987">
        <v>71</v>
      </c>
      <c r="P2987">
        <v>662600250</v>
      </c>
      <c r="Q2987">
        <v>3.31057617019093</v>
      </c>
    </row>
    <row r="2988" spans="1:17" x14ac:dyDescent="0.25">
      <c r="A2988" t="str">
        <f t="shared" ca="1" si="46"/>
        <v>SANTANDER;FLORIDABLANCA;INDUSTRIAS MANUFACTURERAS</v>
      </c>
      <c r="B2988" t="str">
        <f ca="1">+IFERROR(_xlfn.XLOOKUP(C2988,DIVIPOLA!G:G,DIVIPOLA!F:F),C2988)</f>
        <v>SANTANDER</v>
      </c>
      <c r="C2988" t="s">
        <v>39</v>
      </c>
      <c r="D2988" t="s">
        <v>284</v>
      </c>
      <c r="E2988" t="s">
        <v>354</v>
      </c>
      <c r="F2988">
        <v>2</v>
      </c>
      <c r="G2988">
        <v>0.49140049140049141</v>
      </c>
      <c r="H2988">
        <v>0</v>
      </c>
      <c r="I2988">
        <v>0</v>
      </c>
      <c r="J2988">
        <v>12</v>
      </c>
      <c r="K2988">
        <v>12</v>
      </c>
      <c r="L2988">
        <v>3</v>
      </c>
      <c r="M2988">
        <v>0</v>
      </c>
      <c r="N2988">
        <v>6</v>
      </c>
      <c r="O2988">
        <v>0</v>
      </c>
      <c r="P2988">
        <v>12870000</v>
      </c>
      <c r="Q2988">
        <v>6.4302896520726155E-2</v>
      </c>
    </row>
    <row r="2989" spans="1:17" x14ac:dyDescent="0.25">
      <c r="A2989" t="str">
        <f t="shared" ca="1" si="46"/>
        <v>SANTANDER;GIRÓN;INDUSTRIAS MANUFACTURERAS</v>
      </c>
      <c r="B2989" t="str">
        <f ca="1">+IFERROR(_xlfn.XLOOKUP(C2989,DIVIPOLA!G:G,DIVIPOLA!F:F),C2989)</f>
        <v>SANTANDER</v>
      </c>
      <c r="C2989" t="s">
        <v>39</v>
      </c>
      <c r="D2989" t="s">
        <v>285</v>
      </c>
      <c r="E2989" t="s">
        <v>354</v>
      </c>
      <c r="F2989">
        <v>9</v>
      </c>
      <c r="G2989">
        <v>2.2113022113022112</v>
      </c>
      <c r="H2989">
        <v>0</v>
      </c>
      <c r="I2989">
        <v>0</v>
      </c>
      <c r="J2989">
        <v>1740</v>
      </c>
      <c r="K2989">
        <v>381</v>
      </c>
      <c r="L2989">
        <v>213</v>
      </c>
      <c r="M2989">
        <v>35</v>
      </c>
      <c r="N2989">
        <v>378</v>
      </c>
      <c r="O2989">
        <v>37</v>
      </c>
      <c r="P2989">
        <v>1049262825</v>
      </c>
      <c r="Q2989">
        <v>5.2424738818197198</v>
      </c>
    </row>
    <row r="2990" spans="1:17" x14ac:dyDescent="0.25">
      <c r="A2990" t="str">
        <f t="shared" ca="1" si="46"/>
        <v>SANTANDER;PIEDECUESTA;INDUSTRIAS MANUFACTURERAS</v>
      </c>
      <c r="B2990" t="str">
        <f ca="1">+IFERROR(_xlfn.XLOOKUP(C2990,DIVIPOLA!G:G,DIVIPOLA!F:F),C2990)</f>
        <v>SANTANDER</v>
      </c>
      <c r="C2990" t="s">
        <v>39</v>
      </c>
      <c r="D2990" t="s">
        <v>289</v>
      </c>
      <c r="E2990" t="s">
        <v>354</v>
      </c>
      <c r="F2990">
        <v>1</v>
      </c>
      <c r="G2990">
        <v>0.24570024570024571</v>
      </c>
      <c r="H2990">
        <v>0</v>
      </c>
      <c r="I2990">
        <v>0</v>
      </c>
      <c r="J2990">
        <v>0</v>
      </c>
      <c r="K2990">
        <v>0</v>
      </c>
      <c r="L2990">
        <v>2</v>
      </c>
      <c r="M2990">
        <v>0</v>
      </c>
      <c r="N2990">
        <v>0</v>
      </c>
      <c r="O2990">
        <v>0</v>
      </c>
      <c r="P2990">
        <v>520000</v>
      </c>
      <c r="Q2990">
        <v>2.5980968291202488E-3</v>
      </c>
    </row>
    <row r="2991" spans="1:17" x14ac:dyDescent="0.25">
      <c r="A2991" t="str">
        <f t="shared" ca="1" si="46"/>
        <v>SANTANDER;SAN GIL;INDUSTRIAS MANUFACTURERAS</v>
      </c>
      <c r="B2991" t="str">
        <f ca="1">+IFERROR(_xlfn.XLOOKUP(C2991,DIVIPOLA!G:G,DIVIPOLA!F:F),C2991)</f>
        <v>SANTANDER</v>
      </c>
      <c r="C2991" t="s">
        <v>39</v>
      </c>
      <c r="D2991" t="s">
        <v>292</v>
      </c>
      <c r="E2991" t="s">
        <v>354</v>
      </c>
      <c r="F2991">
        <v>1</v>
      </c>
      <c r="G2991">
        <v>0.24570024570024571</v>
      </c>
      <c r="H2991">
        <v>0</v>
      </c>
      <c r="I2991">
        <v>0</v>
      </c>
      <c r="J2991">
        <v>1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390000</v>
      </c>
      <c r="Q2991">
        <v>1.948572621840187E-3</v>
      </c>
    </row>
    <row r="2992" spans="1:17" x14ac:dyDescent="0.25">
      <c r="A2992" t="str">
        <f t="shared" ca="1" si="46"/>
        <v>SANTANDER;VÉLEZ;INDUSTRIAS MANUFACTURERAS</v>
      </c>
      <c r="B2992" t="str">
        <f ca="1">+IFERROR(_xlfn.XLOOKUP(C2992,DIVIPOLA!G:G,DIVIPOLA!F:F),C2992)</f>
        <v>SANTANDER</v>
      </c>
      <c r="C2992" t="s">
        <v>39</v>
      </c>
      <c r="D2992" t="s">
        <v>295</v>
      </c>
      <c r="E2992" t="s">
        <v>354</v>
      </c>
      <c r="F2992">
        <v>1</v>
      </c>
      <c r="G2992">
        <v>0.24570024570024571</v>
      </c>
      <c r="H2992">
        <v>0</v>
      </c>
      <c r="I2992">
        <v>0</v>
      </c>
      <c r="J2992">
        <v>4</v>
      </c>
      <c r="K2992">
        <v>0</v>
      </c>
      <c r="L2992">
        <v>0</v>
      </c>
      <c r="M2992">
        <v>6</v>
      </c>
      <c r="N2992">
        <v>0</v>
      </c>
      <c r="O2992">
        <v>0</v>
      </c>
      <c r="P2992">
        <v>4048200</v>
      </c>
      <c r="Q2992">
        <v>2.0226183814701142E-2</v>
      </c>
    </row>
    <row r="2993" spans="1:17" x14ac:dyDescent="0.25">
      <c r="A2993" t="str">
        <f t="shared" ca="1" si="46"/>
        <v>SUCRE;SAN JOSÉ DE TOLUVIEJO;INDUSTRIAS MANUFACTURERAS</v>
      </c>
      <c r="B2993" t="str">
        <f ca="1">+IFERROR(_xlfn.XLOOKUP(C2993,DIVIPOLA!G:G,DIVIPOLA!F:F),C2993)</f>
        <v>SUCRE</v>
      </c>
      <c r="C2993" t="s">
        <v>40</v>
      </c>
      <c r="D2993" t="s">
        <v>296</v>
      </c>
      <c r="E2993" t="s">
        <v>354</v>
      </c>
      <c r="F2993">
        <v>1</v>
      </c>
      <c r="G2993">
        <v>3.5714285714285712</v>
      </c>
      <c r="H2993">
        <v>0</v>
      </c>
      <c r="I2993">
        <v>0</v>
      </c>
      <c r="J2993">
        <v>17</v>
      </c>
      <c r="K2993">
        <v>14</v>
      </c>
      <c r="L2993">
        <v>2</v>
      </c>
      <c r="M2993">
        <v>0</v>
      </c>
      <c r="N2993">
        <v>3</v>
      </c>
      <c r="O2993">
        <v>0</v>
      </c>
      <c r="P2993">
        <v>16126500</v>
      </c>
      <c r="Q2993">
        <v>2.9472296219741452</v>
      </c>
    </row>
    <row r="2994" spans="1:17" x14ac:dyDescent="0.25">
      <c r="A2994" t="str">
        <f t="shared" ca="1" si="46"/>
        <v>SUCRE;SINCELEJO;INDUSTRIAS MANUFACTURERAS</v>
      </c>
      <c r="B2994" t="str">
        <f ca="1">+IFERROR(_xlfn.XLOOKUP(C2994,DIVIPOLA!G:G,DIVIPOLA!F:F),C2994)</f>
        <v>SUCRE</v>
      </c>
      <c r="C2994" t="s">
        <v>40</v>
      </c>
      <c r="D2994" t="s">
        <v>300</v>
      </c>
      <c r="E2994" t="s">
        <v>354</v>
      </c>
      <c r="F2994">
        <v>4</v>
      </c>
      <c r="G2994">
        <v>14.285714285714279</v>
      </c>
      <c r="H2994">
        <v>0</v>
      </c>
      <c r="I2994">
        <v>0</v>
      </c>
      <c r="J2994">
        <v>6</v>
      </c>
      <c r="K2994">
        <v>15</v>
      </c>
      <c r="L2994">
        <v>0</v>
      </c>
      <c r="M2994">
        <v>2</v>
      </c>
      <c r="N2994">
        <v>12</v>
      </c>
      <c r="O2994">
        <v>0</v>
      </c>
      <c r="P2994">
        <v>13260000</v>
      </c>
      <c r="Q2994">
        <v>2.4233568838481481</v>
      </c>
    </row>
    <row r="2995" spans="1:17" x14ac:dyDescent="0.25">
      <c r="A2995" t="str">
        <f t="shared" ca="1" si="46"/>
        <v>TOLIMA;ARMERO;INDUSTRIAS MANUFACTURERAS</v>
      </c>
      <c r="B2995" t="str">
        <f ca="1">+IFERROR(_xlfn.XLOOKUP(C2995,DIVIPOLA!G:G,DIVIPOLA!F:F),C2995)</f>
        <v>TOLIMA</v>
      </c>
      <c r="C2995" t="s">
        <v>41</v>
      </c>
      <c r="D2995" t="s">
        <v>301</v>
      </c>
      <c r="E2995" t="s">
        <v>354</v>
      </c>
      <c r="F2995">
        <v>1</v>
      </c>
      <c r="G2995">
        <v>0.64102564102564097</v>
      </c>
      <c r="H2995">
        <v>0</v>
      </c>
      <c r="I2995">
        <v>0</v>
      </c>
      <c r="J2995">
        <v>0</v>
      </c>
      <c r="K2995">
        <v>2</v>
      </c>
      <c r="L2995">
        <v>0</v>
      </c>
      <c r="M2995">
        <v>1</v>
      </c>
      <c r="N2995">
        <v>1</v>
      </c>
      <c r="O2995">
        <v>2</v>
      </c>
      <c r="P2995">
        <v>2275000</v>
      </c>
      <c r="Q2995">
        <v>5.4386703290154693E-2</v>
      </c>
    </row>
    <row r="2996" spans="1:17" x14ac:dyDescent="0.25">
      <c r="A2996" t="str">
        <f t="shared" ca="1" si="46"/>
        <v>TOLIMA;ESPINAL;INDUSTRIAS MANUFACTURERAS</v>
      </c>
      <c r="B2996" t="str">
        <f ca="1">+IFERROR(_xlfn.XLOOKUP(C2996,DIVIPOLA!G:G,DIVIPOLA!F:F),C2996)</f>
        <v>TOLIMA</v>
      </c>
      <c r="C2996" t="s">
        <v>41</v>
      </c>
      <c r="D2996" t="s">
        <v>302</v>
      </c>
      <c r="E2996" t="s">
        <v>354</v>
      </c>
      <c r="F2996">
        <v>3</v>
      </c>
      <c r="G2996">
        <v>1.9230769230769229</v>
      </c>
      <c r="H2996">
        <v>0</v>
      </c>
      <c r="I2996">
        <v>0</v>
      </c>
      <c r="J2996">
        <v>4</v>
      </c>
      <c r="K2996">
        <v>20</v>
      </c>
      <c r="L2996">
        <v>8</v>
      </c>
      <c r="M2996">
        <v>1</v>
      </c>
      <c r="N2996">
        <v>8</v>
      </c>
      <c r="O2996">
        <v>7</v>
      </c>
      <c r="P2996">
        <v>18265000</v>
      </c>
      <c r="Q2996">
        <v>0.43664753212952773</v>
      </c>
    </row>
    <row r="2997" spans="1:17" x14ac:dyDescent="0.25">
      <c r="A2997" t="str">
        <f t="shared" ca="1" si="46"/>
        <v>TOLIMA;IBAGUÉ;INDUSTRIAS MANUFACTURERAS</v>
      </c>
      <c r="B2997" t="str">
        <f ca="1">+IFERROR(_xlfn.XLOOKUP(C2997,DIVIPOLA!G:G,DIVIPOLA!F:F),C2997)</f>
        <v>TOLIMA</v>
      </c>
      <c r="C2997" t="s">
        <v>41</v>
      </c>
      <c r="D2997" t="s">
        <v>304</v>
      </c>
      <c r="E2997" t="s">
        <v>354</v>
      </c>
      <c r="F2997">
        <v>20</v>
      </c>
      <c r="G2997">
        <v>12.820512820512819</v>
      </c>
      <c r="H2997">
        <v>0</v>
      </c>
      <c r="I2997">
        <v>0</v>
      </c>
      <c r="J2997">
        <v>288</v>
      </c>
      <c r="K2997">
        <v>255</v>
      </c>
      <c r="L2997">
        <v>116</v>
      </c>
      <c r="M2997">
        <v>63</v>
      </c>
      <c r="N2997">
        <v>94</v>
      </c>
      <c r="O2997">
        <v>21</v>
      </c>
      <c r="P2997">
        <v>327701075</v>
      </c>
      <c r="Q2997">
        <v>7.8341015973141674</v>
      </c>
    </row>
    <row r="2998" spans="1:17" x14ac:dyDescent="0.25">
      <c r="A2998" t="str">
        <f t="shared" ca="1" si="46"/>
        <v>VALLE_DEL_CAUCA;ANSERMANUEVO;INDUSTRIAS MANUFACTURERAS</v>
      </c>
      <c r="B2998" t="str">
        <f ca="1">+IFERROR(_xlfn.XLOOKUP(C2998,DIVIPOLA!G:G,DIVIPOLA!F:F),C2998)</f>
        <v>VALLE_DEL_CAUCA</v>
      </c>
      <c r="C2998" t="s">
        <v>1190</v>
      </c>
      <c r="D2998" t="s">
        <v>312</v>
      </c>
      <c r="E2998" t="s">
        <v>354</v>
      </c>
      <c r="F2998">
        <v>1</v>
      </c>
      <c r="G2998">
        <v>0.13386880856760369</v>
      </c>
      <c r="H2998">
        <v>0</v>
      </c>
      <c r="I2998">
        <v>5</v>
      </c>
      <c r="J2998">
        <v>14</v>
      </c>
      <c r="K2998">
        <v>35</v>
      </c>
      <c r="L2998">
        <v>3</v>
      </c>
      <c r="M2998">
        <v>11</v>
      </c>
      <c r="N2998">
        <v>5</v>
      </c>
      <c r="O2998">
        <v>0</v>
      </c>
      <c r="P2998">
        <v>32630000</v>
      </c>
      <c r="Q2998">
        <v>7.1870204529502241E-2</v>
      </c>
    </row>
    <row r="2999" spans="1:17" x14ac:dyDescent="0.25">
      <c r="A2999" t="str">
        <f t="shared" ca="1" si="46"/>
        <v>VALLE_DEL_CAUCA;BOLÍVAR;INDUSTRIAS MANUFACTURERAS</v>
      </c>
      <c r="B2999" t="str">
        <f ca="1">+IFERROR(_xlfn.XLOOKUP(C2999,DIVIPOLA!G:G,DIVIPOLA!F:F),C2999)</f>
        <v>VALLE_DEL_CAUCA</v>
      </c>
      <c r="C2999" t="s">
        <v>1190</v>
      </c>
      <c r="D2999" t="s">
        <v>21</v>
      </c>
      <c r="E2999" t="s">
        <v>354</v>
      </c>
      <c r="F2999">
        <v>1</v>
      </c>
      <c r="G2999">
        <v>0.13386880856760369</v>
      </c>
      <c r="H2999">
        <v>0</v>
      </c>
      <c r="I2999">
        <v>0</v>
      </c>
      <c r="J2999">
        <v>61</v>
      </c>
      <c r="K2999">
        <v>45</v>
      </c>
      <c r="L2999">
        <v>10</v>
      </c>
      <c r="M2999">
        <v>20</v>
      </c>
      <c r="N2999">
        <v>28</v>
      </c>
      <c r="O2999">
        <v>16</v>
      </c>
      <c r="P2999">
        <v>69509700</v>
      </c>
      <c r="Q2999">
        <v>0.15310071577641249</v>
      </c>
    </row>
    <row r="3000" spans="1:17" x14ac:dyDescent="0.25">
      <c r="A3000" t="str">
        <f t="shared" ca="1" si="46"/>
        <v>VALLE_DEL_CAUCA;BUENAVENTURA;INDUSTRIAS MANUFACTURERAS</v>
      </c>
      <c r="B3000" t="str">
        <f ca="1">+IFERROR(_xlfn.XLOOKUP(C3000,DIVIPOLA!G:G,DIVIPOLA!F:F),C3000)</f>
        <v>VALLE_DEL_CAUCA</v>
      </c>
      <c r="C3000" t="s">
        <v>1190</v>
      </c>
      <c r="D3000" t="s">
        <v>313</v>
      </c>
      <c r="E3000" t="s">
        <v>354</v>
      </c>
      <c r="F3000">
        <v>1</v>
      </c>
      <c r="G3000">
        <v>0.13386880856760369</v>
      </c>
      <c r="H3000">
        <v>0</v>
      </c>
      <c r="I3000">
        <v>0</v>
      </c>
      <c r="J3000">
        <v>0</v>
      </c>
      <c r="K3000">
        <v>1</v>
      </c>
      <c r="L3000">
        <v>0</v>
      </c>
      <c r="M3000">
        <v>0</v>
      </c>
      <c r="N3000">
        <v>0</v>
      </c>
      <c r="O3000">
        <v>0</v>
      </c>
      <c r="P3000">
        <v>520000</v>
      </c>
      <c r="Q3000">
        <v>1.1453419048526249E-3</v>
      </c>
    </row>
    <row r="3001" spans="1:17" x14ac:dyDescent="0.25">
      <c r="A3001" t="str">
        <f t="shared" ca="1" si="46"/>
        <v>VALLE_DEL_CAUCA;CANDELARIA;INDUSTRIAS MANUFACTURERAS</v>
      </c>
      <c r="B3001" t="str">
        <f ca="1">+IFERROR(_xlfn.XLOOKUP(C3001,DIVIPOLA!G:G,DIVIPOLA!F:F),C3001)</f>
        <v>VALLE_DEL_CAUCA</v>
      </c>
      <c r="C3001" t="s">
        <v>1190</v>
      </c>
      <c r="D3001" t="s">
        <v>315</v>
      </c>
      <c r="E3001" t="s">
        <v>354</v>
      </c>
      <c r="F3001">
        <v>5</v>
      </c>
      <c r="G3001">
        <v>0.66934404283801874</v>
      </c>
      <c r="H3001">
        <v>0</v>
      </c>
      <c r="I3001">
        <v>0</v>
      </c>
      <c r="J3001">
        <v>630</v>
      </c>
      <c r="K3001">
        <v>574</v>
      </c>
      <c r="L3001">
        <v>376</v>
      </c>
      <c r="M3001">
        <v>223</v>
      </c>
      <c r="N3001">
        <v>558</v>
      </c>
      <c r="O3001">
        <v>176</v>
      </c>
      <c r="P3001">
        <v>909647375</v>
      </c>
      <c r="Q3001">
        <v>2.0035716485128661</v>
      </c>
    </row>
    <row r="3002" spans="1:17" x14ac:dyDescent="0.25">
      <c r="A3002" t="str">
        <f t="shared" ca="1" si="46"/>
        <v>VALLE_DEL_CAUCA;CARTAGO;INDUSTRIAS MANUFACTURERAS</v>
      </c>
      <c r="B3002" t="str">
        <f ca="1">+IFERROR(_xlfn.XLOOKUP(C3002,DIVIPOLA!G:G,DIVIPOLA!F:F),C3002)</f>
        <v>VALLE_DEL_CAUCA</v>
      </c>
      <c r="C3002" t="s">
        <v>1190</v>
      </c>
      <c r="D3002" t="s">
        <v>316</v>
      </c>
      <c r="E3002" t="s">
        <v>354</v>
      </c>
      <c r="F3002">
        <v>4</v>
      </c>
      <c r="G3002">
        <v>0.53547523427041499</v>
      </c>
      <c r="H3002">
        <v>0</v>
      </c>
      <c r="I3002">
        <v>0</v>
      </c>
      <c r="J3002">
        <v>36</v>
      </c>
      <c r="K3002">
        <v>5</v>
      </c>
      <c r="L3002">
        <v>203</v>
      </c>
      <c r="M3002">
        <v>18</v>
      </c>
      <c r="N3002">
        <v>77</v>
      </c>
      <c r="O3002">
        <v>7</v>
      </c>
      <c r="P3002">
        <v>95878900</v>
      </c>
      <c r="Q3002">
        <v>0.21118100377148921</v>
      </c>
    </row>
    <row r="3003" spans="1:17" x14ac:dyDescent="0.25">
      <c r="A3003" t="str">
        <f t="shared" ca="1" si="46"/>
        <v>VALLE_DEL_CAUCA;EL CERRITO;INDUSTRIAS MANUFACTURERAS</v>
      </c>
      <c r="B3003" t="str">
        <f ca="1">+IFERROR(_xlfn.XLOOKUP(C3003,DIVIPOLA!G:G,DIVIPOLA!F:F),C3003)</f>
        <v>VALLE_DEL_CAUCA</v>
      </c>
      <c r="C3003" t="s">
        <v>1190</v>
      </c>
      <c r="D3003" t="s">
        <v>317</v>
      </c>
      <c r="E3003" t="s">
        <v>354</v>
      </c>
      <c r="F3003">
        <v>3</v>
      </c>
      <c r="G3003">
        <v>0.40160642570281119</v>
      </c>
      <c r="H3003">
        <v>0</v>
      </c>
      <c r="I3003">
        <v>0</v>
      </c>
      <c r="J3003">
        <v>118</v>
      </c>
      <c r="K3003">
        <v>5</v>
      </c>
      <c r="L3003">
        <v>393</v>
      </c>
      <c r="M3003">
        <v>6</v>
      </c>
      <c r="N3003">
        <v>12</v>
      </c>
      <c r="O3003">
        <v>0</v>
      </c>
      <c r="P3003">
        <v>158462525</v>
      </c>
      <c r="Q3003">
        <v>0.34902648121395541</v>
      </c>
    </row>
    <row r="3004" spans="1:17" x14ac:dyDescent="0.25">
      <c r="A3004" t="str">
        <f t="shared" ca="1" si="46"/>
        <v>VALLE_DEL_CAUCA;FLORIDA;INDUSTRIAS MANUFACTURERAS</v>
      </c>
      <c r="B3004" t="str">
        <f ca="1">+IFERROR(_xlfn.XLOOKUP(C3004,DIVIPOLA!G:G,DIVIPOLA!F:F),C3004)</f>
        <v>VALLE_DEL_CAUCA</v>
      </c>
      <c r="C3004" t="s">
        <v>1190</v>
      </c>
      <c r="D3004" t="s">
        <v>320</v>
      </c>
      <c r="E3004" t="s">
        <v>354</v>
      </c>
      <c r="F3004">
        <v>1</v>
      </c>
      <c r="G3004">
        <v>0.13386880856760369</v>
      </c>
      <c r="H3004">
        <v>0</v>
      </c>
      <c r="I3004">
        <v>0</v>
      </c>
      <c r="J3004">
        <v>4</v>
      </c>
      <c r="K3004">
        <v>0</v>
      </c>
      <c r="L3004">
        <v>15</v>
      </c>
      <c r="M3004">
        <v>10</v>
      </c>
      <c r="N3004">
        <v>39</v>
      </c>
      <c r="O3004">
        <v>4</v>
      </c>
      <c r="P3004">
        <v>18265000</v>
      </c>
      <c r="Q3004">
        <v>4.0230134407948467E-2</v>
      </c>
    </row>
    <row r="3005" spans="1:17" x14ac:dyDescent="0.25">
      <c r="A3005" t="str">
        <f t="shared" ca="1" si="46"/>
        <v>VALLE_DEL_CAUCA;JAMUNDÍ;INDUSTRIAS MANUFACTURERAS</v>
      </c>
      <c r="B3005" t="str">
        <f ca="1">+IFERROR(_xlfn.XLOOKUP(C3005,DIVIPOLA!G:G,DIVIPOLA!F:F),C3005)</f>
        <v>VALLE_DEL_CAUCA</v>
      </c>
      <c r="C3005" t="s">
        <v>1190</v>
      </c>
      <c r="D3005" t="s">
        <v>321</v>
      </c>
      <c r="E3005" t="s">
        <v>354</v>
      </c>
      <c r="F3005">
        <v>3</v>
      </c>
      <c r="G3005">
        <v>0.40160642570281119</v>
      </c>
      <c r="H3005">
        <v>0</v>
      </c>
      <c r="I3005">
        <v>0</v>
      </c>
      <c r="J3005">
        <v>2</v>
      </c>
      <c r="K3005">
        <v>1</v>
      </c>
      <c r="L3005">
        <v>4</v>
      </c>
      <c r="M3005">
        <v>0</v>
      </c>
      <c r="N3005">
        <v>17</v>
      </c>
      <c r="O3005">
        <v>1</v>
      </c>
      <c r="P3005">
        <v>5980000</v>
      </c>
      <c r="Q3005">
        <v>1.317143190580519E-2</v>
      </c>
    </row>
    <row r="3006" spans="1:17" x14ac:dyDescent="0.25">
      <c r="A3006" t="str">
        <f t="shared" ca="1" si="46"/>
        <v>VALLE_DEL_CAUCA;LA UNIÓN;INDUSTRIAS MANUFACTURERAS</v>
      </c>
      <c r="B3006" t="str">
        <f ca="1">+IFERROR(_xlfn.XLOOKUP(C3006,DIVIPOLA!G:G,DIVIPOLA!F:F),C3006)</f>
        <v>VALLE_DEL_CAUCA</v>
      </c>
      <c r="C3006" t="s">
        <v>1190</v>
      </c>
      <c r="D3006" t="s">
        <v>79</v>
      </c>
      <c r="E3006" t="s">
        <v>354</v>
      </c>
      <c r="F3006">
        <v>1</v>
      </c>
      <c r="G3006">
        <v>0.13386880856760369</v>
      </c>
      <c r="H3006">
        <v>0</v>
      </c>
      <c r="I3006">
        <v>0</v>
      </c>
      <c r="J3006">
        <v>1</v>
      </c>
      <c r="K3006">
        <v>1</v>
      </c>
      <c r="L3006">
        <v>0</v>
      </c>
      <c r="M3006">
        <v>0</v>
      </c>
      <c r="N3006">
        <v>0</v>
      </c>
      <c r="O3006">
        <v>0</v>
      </c>
      <c r="P3006">
        <v>910000</v>
      </c>
      <c r="Q3006">
        <v>2.0043483334920942E-3</v>
      </c>
    </row>
    <row r="3007" spans="1:17" x14ac:dyDescent="0.25">
      <c r="A3007" t="str">
        <f t="shared" ca="1" si="46"/>
        <v>VALLE_DEL_CAUCA;PALMIRA;INDUSTRIAS MANUFACTURERAS</v>
      </c>
      <c r="B3007" t="str">
        <f ca="1">+IFERROR(_xlfn.XLOOKUP(C3007,DIVIPOLA!G:G,DIVIPOLA!F:F),C3007)</f>
        <v>VALLE_DEL_CAUCA</v>
      </c>
      <c r="C3007" t="s">
        <v>1190</v>
      </c>
      <c r="D3007" t="s">
        <v>324</v>
      </c>
      <c r="E3007" t="s">
        <v>354</v>
      </c>
      <c r="F3007">
        <v>15</v>
      </c>
      <c r="G3007">
        <v>2.0080321285140559</v>
      </c>
      <c r="H3007">
        <v>2</v>
      </c>
      <c r="I3007">
        <v>0</v>
      </c>
      <c r="J3007">
        <v>1389</v>
      </c>
      <c r="K3007">
        <v>162</v>
      </c>
      <c r="L3007">
        <v>715</v>
      </c>
      <c r="M3007">
        <v>127</v>
      </c>
      <c r="N3007">
        <v>738</v>
      </c>
      <c r="O3007">
        <v>42</v>
      </c>
      <c r="P3007">
        <v>1023135100</v>
      </c>
      <c r="Q3007">
        <v>2.2535375083761182</v>
      </c>
    </row>
    <row r="3008" spans="1:17" x14ac:dyDescent="0.25">
      <c r="A3008" t="str">
        <f t="shared" ca="1" si="46"/>
        <v>VALLE_DEL_CAUCA;CALI;INDUSTRIAS MANUFACTURERAS</v>
      </c>
      <c r="B3008" t="str">
        <f ca="1">+IFERROR(_xlfn.XLOOKUP(C3008,DIVIPOLA!G:G,DIVIPOLA!F:F),C3008)</f>
        <v>VALLE_DEL_CAUCA</v>
      </c>
      <c r="C3008" t="s">
        <v>1190</v>
      </c>
      <c r="D3008" t="s">
        <v>1083</v>
      </c>
      <c r="E3008" t="s">
        <v>354</v>
      </c>
      <c r="F3008">
        <v>78</v>
      </c>
      <c r="G3008">
        <v>10.441767068273091</v>
      </c>
      <c r="H3008">
        <v>11</v>
      </c>
      <c r="I3008">
        <v>17</v>
      </c>
      <c r="J3008">
        <v>2172</v>
      </c>
      <c r="K3008">
        <v>856</v>
      </c>
      <c r="L3008">
        <v>1108</v>
      </c>
      <c r="M3008">
        <v>200</v>
      </c>
      <c r="N3008">
        <v>1159</v>
      </c>
      <c r="O3008">
        <v>172</v>
      </c>
      <c r="P3008">
        <v>2007005000</v>
      </c>
      <c r="Q3008">
        <v>4.4205902495168141</v>
      </c>
    </row>
    <row r="3009" spans="1:17" x14ac:dyDescent="0.25">
      <c r="A3009" t="str">
        <f t="shared" ca="1" si="46"/>
        <v>VALLE_DEL_CAUCA;TULUÁ;INDUSTRIAS MANUFACTURERAS</v>
      </c>
      <c r="B3009" t="str">
        <f ca="1">+IFERROR(_xlfn.XLOOKUP(C3009,DIVIPOLA!G:G,DIVIPOLA!F:F),C3009)</f>
        <v>VALLE_DEL_CAUCA</v>
      </c>
      <c r="C3009" t="s">
        <v>1190</v>
      </c>
      <c r="D3009" t="s">
        <v>328</v>
      </c>
      <c r="E3009" t="s">
        <v>354</v>
      </c>
      <c r="F3009">
        <v>6</v>
      </c>
      <c r="G3009">
        <v>0.80321285140562237</v>
      </c>
      <c r="H3009">
        <v>0</v>
      </c>
      <c r="I3009">
        <v>0</v>
      </c>
      <c r="J3009">
        <v>684</v>
      </c>
      <c r="K3009">
        <v>133</v>
      </c>
      <c r="L3009">
        <v>127</v>
      </c>
      <c r="M3009">
        <v>9</v>
      </c>
      <c r="N3009">
        <v>880</v>
      </c>
      <c r="O3009">
        <v>51</v>
      </c>
      <c r="P3009">
        <v>575006575</v>
      </c>
      <c r="Q3009">
        <v>1.266498319064008</v>
      </c>
    </row>
    <row r="3010" spans="1:17" x14ac:dyDescent="0.25">
      <c r="A3010" t="str">
        <f t="shared" ca="1" si="46"/>
        <v>VALLE_DEL_CAUCA;YUMBO;INDUSTRIAS MANUFACTURERAS</v>
      </c>
      <c r="B3010" t="str">
        <f ca="1">+IFERROR(_xlfn.XLOOKUP(C3010,DIVIPOLA!G:G,DIVIPOLA!F:F),C3010)</f>
        <v>VALLE_DEL_CAUCA</v>
      </c>
      <c r="C3010" t="s">
        <v>1190</v>
      </c>
      <c r="D3010" t="s">
        <v>329</v>
      </c>
      <c r="E3010" t="s">
        <v>354</v>
      </c>
      <c r="F3010">
        <v>31</v>
      </c>
      <c r="G3010">
        <v>4.1499330655957163</v>
      </c>
      <c r="H3010">
        <v>15</v>
      </c>
      <c r="I3010">
        <v>14</v>
      </c>
      <c r="J3010">
        <v>1579</v>
      </c>
      <c r="K3010">
        <v>809</v>
      </c>
      <c r="L3010">
        <v>347</v>
      </c>
      <c r="M3010">
        <v>74</v>
      </c>
      <c r="N3010">
        <v>336</v>
      </c>
      <c r="O3010">
        <v>49</v>
      </c>
      <c r="P3010">
        <v>1273272000</v>
      </c>
      <c r="Q3010">
        <v>2.8044841882221379</v>
      </c>
    </row>
    <row r="3011" spans="1:17" x14ac:dyDescent="0.25">
      <c r="A3011" t="str">
        <f t="shared" ref="A3011:A3074" ca="1" si="47">B3011&amp;";"&amp;D3011&amp;";"&amp;E3011</f>
        <v>ANTIOQUIA;BELLO;INFORMACIÓN Y COMUNICACIONES</v>
      </c>
      <c r="B3011" t="str">
        <f ca="1">+IFERROR(_xlfn.XLOOKUP(C3011,DIVIPOLA!G:G,DIVIPOLA!F:F),C3011)</f>
        <v>ANTIOQUIA</v>
      </c>
      <c r="C3011" t="s">
        <v>17</v>
      </c>
      <c r="D3011" t="s">
        <v>52</v>
      </c>
      <c r="E3011" t="s">
        <v>355</v>
      </c>
      <c r="F3011">
        <v>3</v>
      </c>
      <c r="G3011">
        <v>0.15797788309636651</v>
      </c>
      <c r="H3011">
        <v>0</v>
      </c>
      <c r="I3011">
        <v>0</v>
      </c>
      <c r="J3011">
        <v>1</v>
      </c>
      <c r="K3011">
        <v>0</v>
      </c>
      <c r="L3011">
        <v>11</v>
      </c>
      <c r="M3011">
        <v>4</v>
      </c>
      <c r="N3011">
        <v>4</v>
      </c>
      <c r="O3011">
        <v>3</v>
      </c>
      <c r="P3011">
        <v>6565000</v>
      </c>
      <c r="Q3011">
        <v>8.5597360204531237E-3</v>
      </c>
    </row>
    <row r="3012" spans="1:17" x14ac:dyDescent="0.25">
      <c r="A3012" t="str">
        <f t="shared" ca="1" si="47"/>
        <v>ANTIOQUIA;CALDAS;INFORMACIÓN Y COMUNICACIONES</v>
      </c>
      <c r="B3012" t="str">
        <f ca="1">+IFERROR(_xlfn.XLOOKUP(C3012,DIVIPOLA!G:G,DIVIPOLA!F:F),C3012)</f>
        <v>ANTIOQUIA</v>
      </c>
      <c r="C3012" t="s">
        <v>17</v>
      </c>
      <c r="D3012" t="s">
        <v>23</v>
      </c>
      <c r="E3012" t="s">
        <v>355</v>
      </c>
      <c r="F3012">
        <v>1</v>
      </c>
      <c r="G3012">
        <v>5.2659294365455502E-2</v>
      </c>
      <c r="H3012">
        <v>0</v>
      </c>
      <c r="I3012">
        <v>0</v>
      </c>
      <c r="J3012">
        <v>0</v>
      </c>
      <c r="K3012">
        <v>0</v>
      </c>
      <c r="L3012">
        <v>1</v>
      </c>
      <c r="M3012">
        <v>0</v>
      </c>
      <c r="N3012">
        <v>0</v>
      </c>
      <c r="O3012">
        <v>1</v>
      </c>
      <c r="P3012">
        <v>585000</v>
      </c>
      <c r="Q3012">
        <v>7.627487542978032E-4</v>
      </c>
    </row>
    <row r="3013" spans="1:17" x14ac:dyDescent="0.25">
      <c r="A3013" t="str">
        <f t="shared" ca="1" si="47"/>
        <v>ANTIOQUIA;DONMATÍAS;INFORMACIÓN Y COMUNICACIONES</v>
      </c>
      <c r="B3013" t="str">
        <f ca="1">+IFERROR(_xlfn.XLOOKUP(C3013,DIVIPOLA!G:G,DIVIPOLA!F:F),C3013)</f>
        <v>ANTIOQUIA</v>
      </c>
      <c r="C3013" t="s">
        <v>17</v>
      </c>
      <c r="D3013" t="s">
        <v>60</v>
      </c>
      <c r="E3013" t="s">
        <v>355</v>
      </c>
      <c r="F3013">
        <v>1</v>
      </c>
      <c r="G3013">
        <v>5.2659294365455502E-2</v>
      </c>
      <c r="H3013">
        <v>0</v>
      </c>
      <c r="I3013">
        <v>0</v>
      </c>
      <c r="J3013">
        <v>27</v>
      </c>
      <c r="K3013">
        <v>1</v>
      </c>
      <c r="L3013">
        <v>32</v>
      </c>
      <c r="M3013">
        <v>5</v>
      </c>
      <c r="N3013">
        <v>46</v>
      </c>
      <c r="O3013">
        <v>6</v>
      </c>
      <c r="P3013">
        <v>32906900</v>
      </c>
      <c r="Q3013">
        <v>4.2905464927867322E-2</v>
      </c>
    </row>
    <row r="3014" spans="1:17" x14ac:dyDescent="0.25">
      <c r="A3014" t="str">
        <f t="shared" ca="1" si="47"/>
        <v>ANTIOQUIA;EL BAGRE;INFORMACIÓN Y COMUNICACIONES</v>
      </c>
      <c r="B3014" t="str">
        <f ca="1">+IFERROR(_xlfn.XLOOKUP(C3014,DIVIPOLA!G:G,DIVIPOLA!F:F),C3014)</f>
        <v>ANTIOQUIA</v>
      </c>
      <c r="C3014" t="s">
        <v>17</v>
      </c>
      <c r="D3014" t="s">
        <v>62</v>
      </c>
      <c r="E3014" t="s">
        <v>355</v>
      </c>
      <c r="F3014">
        <v>1</v>
      </c>
      <c r="G3014">
        <v>5.2659294365455502E-2</v>
      </c>
      <c r="H3014">
        <v>0</v>
      </c>
      <c r="I3014">
        <v>0</v>
      </c>
      <c r="J3014">
        <v>0</v>
      </c>
      <c r="K3014">
        <v>2</v>
      </c>
      <c r="L3014">
        <v>1</v>
      </c>
      <c r="M3014">
        <v>8</v>
      </c>
      <c r="N3014">
        <v>0</v>
      </c>
      <c r="O3014">
        <v>0</v>
      </c>
      <c r="P3014">
        <v>4617600</v>
      </c>
      <c r="Q3014">
        <v>6.0206301672573268E-3</v>
      </c>
    </row>
    <row r="3015" spans="1:17" x14ac:dyDescent="0.25">
      <c r="A3015" t="str">
        <f t="shared" ca="1" si="47"/>
        <v>ANTIOQUIA;EL CARMEN DE VIBORAL;INFORMACIÓN Y COMUNICACIONES</v>
      </c>
      <c r="B3015" t="str">
        <f ca="1">+IFERROR(_xlfn.XLOOKUP(C3015,DIVIPOLA!G:G,DIVIPOLA!F:F),C3015)</f>
        <v>ANTIOQUIA</v>
      </c>
      <c r="C3015" t="s">
        <v>17</v>
      </c>
      <c r="D3015" t="s">
        <v>63</v>
      </c>
      <c r="E3015" t="s">
        <v>355</v>
      </c>
      <c r="F3015">
        <v>1</v>
      </c>
      <c r="G3015">
        <v>5.2659294365455502E-2</v>
      </c>
      <c r="H3015">
        <v>0</v>
      </c>
      <c r="I3015">
        <v>0</v>
      </c>
      <c r="J3015">
        <v>5</v>
      </c>
      <c r="K3015">
        <v>2</v>
      </c>
      <c r="L3015">
        <v>0</v>
      </c>
      <c r="M3015">
        <v>0</v>
      </c>
      <c r="N3015">
        <v>0</v>
      </c>
      <c r="O3015">
        <v>0</v>
      </c>
      <c r="P3015">
        <v>3064100</v>
      </c>
      <c r="Q3015">
        <v>3.9951084752887162E-3</v>
      </c>
    </row>
    <row r="3016" spans="1:17" x14ac:dyDescent="0.25">
      <c r="A3016" t="str">
        <f t="shared" ca="1" si="47"/>
        <v>ANTIOQUIA;ENVIGADO;INFORMACIÓN Y COMUNICACIONES</v>
      </c>
      <c r="B3016" t="str">
        <f ca="1">+IFERROR(_xlfn.XLOOKUP(C3016,DIVIPOLA!G:G,DIVIPOLA!F:F),C3016)</f>
        <v>ANTIOQUIA</v>
      </c>
      <c r="C3016" t="s">
        <v>17</v>
      </c>
      <c r="D3016" t="s">
        <v>66</v>
      </c>
      <c r="E3016" t="s">
        <v>355</v>
      </c>
      <c r="F3016">
        <v>9</v>
      </c>
      <c r="G3016">
        <v>0.47393364928909948</v>
      </c>
      <c r="H3016">
        <v>7</v>
      </c>
      <c r="I3016">
        <v>0</v>
      </c>
      <c r="J3016">
        <v>655</v>
      </c>
      <c r="K3016">
        <v>83</v>
      </c>
      <c r="L3016">
        <v>29</v>
      </c>
      <c r="M3016">
        <v>2</v>
      </c>
      <c r="N3016">
        <v>26</v>
      </c>
      <c r="O3016">
        <v>6</v>
      </c>
      <c r="P3016">
        <v>325347750</v>
      </c>
      <c r="Q3016">
        <v>0.42420271970272327</v>
      </c>
    </row>
    <row r="3017" spans="1:17" x14ac:dyDescent="0.25">
      <c r="A3017" t="str">
        <f t="shared" ca="1" si="47"/>
        <v>ANTIOQUIA;FREDONIA;INFORMACIÓN Y COMUNICACIONES</v>
      </c>
      <c r="B3017" t="str">
        <f ca="1">+IFERROR(_xlfn.XLOOKUP(C3017,DIVIPOLA!G:G,DIVIPOLA!F:F),C3017)</f>
        <v>ANTIOQUIA</v>
      </c>
      <c r="C3017" t="s">
        <v>17</v>
      </c>
      <c r="D3017" t="s">
        <v>67</v>
      </c>
      <c r="E3017" t="s">
        <v>355</v>
      </c>
      <c r="F3017">
        <v>1</v>
      </c>
      <c r="G3017">
        <v>5.2659294365455502E-2</v>
      </c>
      <c r="H3017">
        <v>0</v>
      </c>
      <c r="I3017">
        <v>0</v>
      </c>
      <c r="J3017">
        <v>2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780000</v>
      </c>
      <c r="Q3017">
        <v>1.0169983390637381E-3</v>
      </c>
    </row>
    <row r="3018" spans="1:17" x14ac:dyDescent="0.25">
      <c r="A3018" t="str">
        <f t="shared" ca="1" si="47"/>
        <v>ANTIOQUIA;GÓMEZ PLATA;INFORMACIÓN Y COMUNICACIONES</v>
      </c>
      <c r="B3018" t="str">
        <f ca="1">+IFERROR(_xlfn.XLOOKUP(C3018,DIVIPOLA!G:G,DIVIPOLA!F:F),C3018)</f>
        <v>ANTIOQUIA</v>
      </c>
      <c r="C3018" t="s">
        <v>17</v>
      </c>
      <c r="D3018" t="s">
        <v>71</v>
      </c>
      <c r="E3018" t="s">
        <v>355</v>
      </c>
      <c r="F3018">
        <v>1</v>
      </c>
      <c r="G3018">
        <v>5.2659294365455502E-2</v>
      </c>
      <c r="H3018">
        <v>0</v>
      </c>
      <c r="I3018">
        <v>0</v>
      </c>
      <c r="J3018">
        <v>17</v>
      </c>
      <c r="K3018">
        <v>15</v>
      </c>
      <c r="L3018">
        <v>1</v>
      </c>
      <c r="M3018">
        <v>0</v>
      </c>
      <c r="N3018">
        <v>0</v>
      </c>
      <c r="O3018">
        <v>0</v>
      </c>
      <c r="P3018">
        <v>15011100</v>
      </c>
      <c r="Q3018">
        <v>1.957213303528163E-2</v>
      </c>
    </row>
    <row r="3019" spans="1:17" x14ac:dyDescent="0.25">
      <c r="A3019" t="str">
        <f t="shared" ca="1" si="47"/>
        <v>ANTIOQUIA;ITAGÜÍ;INFORMACIÓN Y COMUNICACIONES</v>
      </c>
      <c r="B3019" t="str">
        <f ca="1">+IFERROR(_xlfn.XLOOKUP(C3019,DIVIPOLA!G:G,DIVIPOLA!F:F),C3019)</f>
        <v>ANTIOQUIA</v>
      </c>
      <c r="C3019" t="s">
        <v>17</v>
      </c>
      <c r="D3019" t="s">
        <v>72</v>
      </c>
      <c r="E3019" t="s">
        <v>355</v>
      </c>
      <c r="F3019">
        <v>2</v>
      </c>
      <c r="G3019">
        <v>0.105318588730911</v>
      </c>
      <c r="H3019">
        <v>0</v>
      </c>
      <c r="I3019">
        <v>0</v>
      </c>
      <c r="J3019">
        <v>2</v>
      </c>
      <c r="K3019">
        <v>4</v>
      </c>
      <c r="L3019">
        <v>0</v>
      </c>
      <c r="M3019">
        <v>0</v>
      </c>
      <c r="N3019">
        <v>8</v>
      </c>
      <c r="O3019">
        <v>13</v>
      </c>
      <c r="P3019">
        <v>8805550</v>
      </c>
      <c r="Q3019">
        <v>1.148106374941371E-2</v>
      </c>
    </row>
    <row r="3020" spans="1:17" x14ac:dyDescent="0.25">
      <c r="A3020" t="str">
        <f t="shared" ca="1" si="47"/>
        <v>ANTIOQUIA;LA CEJA;INFORMACIÓN Y COMUNICACIONES</v>
      </c>
      <c r="B3020" t="str">
        <f ca="1">+IFERROR(_xlfn.XLOOKUP(C3020,DIVIPOLA!G:G,DIVIPOLA!F:F),C3020)</f>
        <v>ANTIOQUIA</v>
      </c>
      <c r="C3020" t="s">
        <v>17</v>
      </c>
      <c r="D3020" t="s">
        <v>76</v>
      </c>
      <c r="E3020" t="s">
        <v>355</v>
      </c>
      <c r="F3020">
        <v>1</v>
      </c>
      <c r="G3020">
        <v>5.2659294365455502E-2</v>
      </c>
      <c r="H3020">
        <v>0</v>
      </c>
      <c r="I3020">
        <v>0</v>
      </c>
      <c r="J3020">
        <v>6</v>
      </c>
      <c r="K3020">
        <v>15</v>
      </c>
      <c r="L3020">
        <v>0</v>
      </c>
      <c r="M3020">
        <v>0</v>
      </c>
      <c r="N3020">
        <v>0</v>
      </c>
      <c r="O3020">
        <v>0</v>
      </c>
      <c r="P3020">
        <v>10140000</v>
      </c>
      <c r="Q3020">
        <v>1.322097840782859E-2</v>
      </c>
    </row>
    <row r="3021" spans="1:17" x14ac:dyDescent="0.25">
      <c r="A3021" t="str">
        <f t="shared" ca="1" si="47"/>
        <v>ANTIOQUIA;LA ESTRELLA;INFORMACIÓN Y COMUNICACIONES</v>
      </c>
      <c r="B3021" t="str">
        <f ca="1">+IFERROR(_xlfn.XLOOKUP(C3021,DIVIPOLA!G:G,DIVIPOLA!F:F),C3021)</f>
        <v>ANTIOQUIA</v>
      </c>
      <c r="C3021" t="s">
        <v>17</v>
      </c>
      <c r="D3021" t="s">
        <v>77</v>
      </c>
      <c r="E3021" t="s">
        <v>355</v>
      </c>
      <c r="F3021">
        <v>1</v>
      </c>
      <c r="G3021">
        <v>5.2659294365455502E-2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7</v>
      </c>
      <c r="N3021">
        <v>0</v>
      </c>
      <c r="O3021">
        <v>0</v>
      </c>
      <c r="P3021">
        <v>2767050</v>
      </c>
      <c r="Q3021">
        <v>3.6078016078286089E-3</v>
      </c>
    </row>
    <row r="3022" spans="1:17" x14ac:dyDescent="0.25">
      <c r="A3022" t="str">
        <f t="shared" ca="1" si="47"/>
        <v>ANTIOQUIA;MARINILLA;INFORMACIÓN Y COMUNICACIONES</v>
      </c>
      <c r="B3022" t="str">
        <f ca="1">+IFERROR(_xlfn.XLOOKUP(C3022,DIVIPOLA!G:G,DIVIPOLA!F:F),C3022)</f>
        <v>ANTIOQUIA</v>
      </c>
      <c r="C3022" t="s">
        <v>17</v>
      </c>
      <c r="D3022" t="s">
        <v>80</v>
      </c>
      <c r="E3022" t="s">
        <v>355</v>
      </c>
      <c r="F3022">
        <v>1</v>
      </c>
      <c r="G3022">
        <v>5.2659294365455502E-2</v>
      </c>
      <c r="H3022">
        <v>0</v>
      </c>
      <c r="I3022">
        <v>0</v>
      </c>
      <c r="J3022">
        <v>52</v>
      </c>
      <c r="K3022">
        <v>13</v>
      </c>
      <c r="L3022">
        <v>10</v>
      </c>
      <c r="M3022">
        <v>0</v>
      </c>
      <c r="N3022">
        <v>12</v>
      </c>
      <c r="O3022">
        <v>5</v>
      </c>
      <c r="P3022">
        <v>33605000</v>
      </c>
      <c r="Q3022">
        <v>4.3815678441329373E-2</v>
      </c>
    </row>
    <row r="3023" spans="1:17" x14ac:dyDescent="0.25">
      <c r="A3023" t="str">
        <f t="shared" ca="1" si="47"/>
        <v>ANTIOQUIA;MEDELLÍN;INFORMACIÓN Y COMUNICACIONES</v>
      </c>
      <c r="B3023" t="str">
        <f ca="1">+IFERROR(_xlfn.XLOOKUP(C3023,DIVIPOLA!G:G,DIVIPOLA!F:F),C3023)</f>
        <v>ANTIOQUIA</v>
      </c>
      <c r="C3023" t="s">
        <v>17</v>
      </c>
      <c r="D3023" t="s">
        <v>81</v>
      </c>
      <c r="E3023" t="s">
        <v>355</v>
      </c>
      <c r="F3023">
        <v>82</v>
      </c>
      <c r="G3023">
        <v>4.3180621379673507</v>
      </c>
      <c r="H3023">
        <v>5</v>
      </c>
      <c r="I3023">
        <v>0</v>
      </c>
      <c r="J3023">
        <v>3268</v>
      </c>
      <c r="K3023">
        <v>930</v>
      </c>
      <c r="L3023">
        <v>440</v>
      </c>
      <c r="M3023">
        <v>140</v>
      </c>
      <c r="N3023">
        <v>474</v>
      </c>
      <c r="O3023">
        <v>159</v>
      </c>
      <c r="P3023">
        <v>2123536025</v>
      </c>
      <c r="Q3023">
        <v>2.768759756880784</v>
      </c>
    </row>
    <row r="3024" spans="1:17" x14ac:dyDescent="0.25">
      <c r="A3024" t="str">
        <f t="shared" ca="1" si="47"/>
        <v>ANTIOQUIA;RETIRO;INFORMACIÓN Y COMUNICACIONES</v>
      </c>
      <c r="B3024" t="str">
        <f ca="1">+IFERROR(_xlfn.XLOOKUP(C3024,DIVIPOLA!G:G,DIVIPOLA!F:F),C3024)</f>
        <v>ANTIOQUIA</v>
      </c>
      <c r="C3024" t="s">
        <v>17</v>
      </c>
      <c r="D3024" t="s">
        <v>86</v>
      </c>
      <c r="E3024" t="s">
        <v>355</v>
      </c>
      <c r="F3024">
        <v>1</v>
      </c>
      <c r="G3024">
        <v>5.2659294365455502E-2</v>
      </c>
      <c r="H3024">
        <v>0</v>
      </c>
      <c r="I3024">
        <v>0</v>
      </c>
      <c r="J3024">
        <v>12</v>
      </c>
      <c r="K3024">
        <v>4</v>
      </c>
      <c r="L3024">
        <v>10</v>
      </c>
      <c r="M3024">
        <v>6</v>
      </c>
      <c r="N3024">
        <v>0</v>
      </c>
      <c r="O3024">
        <v>0</v>
      </c>
      <c r="P3024">
        <v>11700000</v>
      </c>
      <c r="Q3024">
        <v>1.5254975085956071E-2</v>
      </c>
    </row>
    <row r="3025" spans="1:17" x14ac:dyDescent="0.25">
      <c r="A3025" t="str">
        <f t="shared" ca="1" si="47"/>
        <v>ANTIOQUIA;SABANETA;INFORMACIÓN Y COMUNICACIONES</v>
      </c>
      <c r="B3025" t="str">
        <f ca="1">+IFERROR(_xlfn.XLOOKUP(C3025,DIVIPOLA!G:G,DIVIPOLA!F:F),C3025)</f>
        <v>ANTIOQUIA</v>
      </c>
      <c r="C3025" t="s">
        <v>17</v>
      </c>
      <c r="D3025" t="s">
        <v>88</v>
      </c>
      <c r="E3025" t="s">
        <v>355</v>
      </c>
      <c r="F3025">
        <v>5</v>
      </c>
      <c r="G3025">
        <v>0.2632964718272775</v>
      </c>
      <c r="H3025">
        <v>0</v>
      </c>
      <c r="I3025">
        <v>0</v>
      </c>
      <c r="J3025">
        <v>12</v>
      </c>
      <c r="K3025">
        <v>8</v>
      </c>
      <c r="L3025">
        <v>1</v>
      </c>
      <c r="M3025">
        <v>2</v>
      </c>
      <c r="N3025">
        <v>2</v>
      </c>
      <c r="O3025">
        <v>0</v>
      </c>
      <c r="P3025">
        <v>11140675</v>
      </c>
      <c r="Q3025">
        <v>1.4525702526985771E-2</v>
      </c>
    </row>
    <row r="3026" spans="1:17" x14ac:dyDescent="0.25">
      <c r="A3026" t="str">
        <f t="shared" ca="1" si="47"/>
        <v>ANTIOQUIA;SAN ANDRÉS DE CUERQUÍA;INFORMACIÓN Y COMUNICACIONES</v>
      </c>
      <c r="B3026" t="str">
        <f ca="1">+IFERROR(_xlfn.XLOOKUP(C3026,DIVIPOLA!G:G,DIVIPOLA!F:F),C3026)</f>
        <v>ANTIOQUIA</v>
      </c>
      <c r="C3026" t="s">
        <v>17</v>
      </c>
      <c r="D3026" t="s">
        <v>90</v>
      </c>
      <c r="E3026" t="s">
        <v>355</v>
      </c>
      <c r="F3026">
        <v>1</v>
      </c>
      <c r="G3026">
        <v>5.2659294365455502E-2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10</v>
      </c>
      <c r="P3026">
        <v>3280875</v>
      </c>
      <c r="Q3026">
        <v>4.2777492636868458E-3</v>
      </c>
    </row>
    <row r="3027" spans="1:17" x14ac:dyDescent="0.25">
      <c r="A3027" t="str">
        <f t="shared" ca="1" si="47"/>
        <v>ANTIOQUIA;SAN CARLOS;INFORMACIÓN Y COMUNICACIONES</v>
      </c>
      <c r="B3027" t="str">
        <f ca="1">+IFERROR(_xlfn.XLOOKUP(C3027,DIVIPOLA!G:G,DIVIPOLA!F:F),C3027)</f>
        <v>ANTIOQUIA</v>
      </c>
      <c r="C3027" t="s">
        <v>17</v>
      </c>
      <c r="D3027" t="s">
        <v>91</v>
      </c>
      <c r="E3027" t="s">
        <v>355</v>
      </c>
      <c r="F3027">
        <v>1</v>
      </c>
      <c r="G3027">
        <v>5.2659294365455502E-2</v>
      </c>
      <c r="H3027">
        <v>0</v>
      </c>
      <c r="I3027">
        <v>0</v>
      </c>
      <c r="J3027">
        <v>0</v>
      </c>
      <c r="K3027">
        <v>5</v>
      </c>
      <c r="L3027">
        <v>0</v>
      </c>
      <c r="M3027">
        <v>2</v>
      </c>
      <c r="N3027">
        <v>2</v>
      </c>
      <c r="O3027">
        <v>0</v>
      </c>
      <c r="P3027">
        <v>4128150</v>
      </c>
      <c r="Q3027">
        <v>5.3824637094948306E-3</v>
      </c>
    </row>
    <row r="3028" spans="1:17" x14ac:dyDescent="0.25">
      <c r="A3028" t="str">
        <f t="shared" ca="1" si="47"/>
        <v>ANTIOQUIA;SAN PEDRO DE LOS MILAGROS;INFORMACIÓN Y COMUNICACIONES</v>
      </c>
      <c r="B3028" t="str">
        <f ca="1">+IFERROR(_xlfn.XLOOKUP(C3028,DIVIPOLA!G:G,DIVIPOLA!F:F),C3028)</f>
        <v>ANTIOQUIA</v>
      </c>
      <c r="C3028" t="s">
        <v>17</v>
      </c>
      <c r="D3028" t="s">
        <v>94</v>
      </c>
      <c r="E3028" t="s">
        <v>355</v>
      </c>
      <c r="F3028">
        <v>1</v>
      </c>
      <c r="G3028">
        <v>5.2659294365455502E-2</v>
      </c>
      <c r="H3028">
        <v>0</v>
      </c>
      <c r="I3028">
        <v>0</v>
      </c>
      <c r="J3028">
        <v>5</v>
      </c>
      <c r="K3028">
        <v>9</v>
      </c>
      <c r="L3028">
        <v>0</v>
      </c>
      <c r="M3028">
        <v>0</v>
      </c>
      <c r="N3028">
        <v>0</v>
      </c>
      <c r="O3028">
        <v>0</v>
      </c>
      <c r="P3028">
        <v>6630000</v>
      </c>
      <c r="Q3028">
        <v>8.6444858820417698E-3</v>
      </c>
    </row>
    <row r="3029" spans="1:17" x14ac:dyDescent="0.25">
      <c r="A3029" t="str">
        <f t="shared" ca="1" si="47"/>
        <v>ANTIOQUIA;SANTA ROSA DE OSOS;INFORMACIÓN Y COMUNICACIONES</v>
      </c>
      <c r="B3029" t="str">
        <f ca="1">+IFERROR(_xlfn.XLOOKUP(C3029,DIVIPOLA!G:G,DIVIPOLA!F:F),C3029)</f>
        <v>ANTIOQUIA</v>
      </c>
      <c r="C3029" t="s">
        <v>17</v>
      </c>
      <c r="D3029" t="s">
        <v>98</v>
      </c>
      <c r="E3029" t="s">
        <v>355</v>
      </c>
      <c r="F3029">
        <v>1</v>
      </c>
      <c r="G3029">
        <v>5.2659294365455502E-2</v>
      </c>
      <c r="H3029">
        <v>0</v>
      </c>
      <c r="I3029">
        <v>0</v>
      </c>
      <c r="J3029">
        <v>5</v>
      </c>
      <c r="K3029">
        <v>6</v>
      </c>
      <c r="L3029">
        <v>0</v>
      </c>
      <c r="M3029">
        <v>0</v>
      </c>
      <c r="N3029">
        <v>16</v>
      </c>
      <c r="O3029">
        <v>4</v>
      </c>
      <c r="P3029">
        <v>9490000</v>
      </c>
      <c r="Q3029">
        <v>1.237347979194214E-2</v>
      </c>
    </row>
    <row r="3030" spans="1:17" x14ac:dyDescent="0.25">
      <c r="A3030" t="str">
        <f t="shared" ca="1" si="47"/>
        <v>ARAUCA;TAME;INFORMACIÓN Y COMUNICACIONES</v>
      </c>
      <c r="B3030" t="str">
        <f ca="1">+IFERROR(_xlfn.XLOOKUP(C3030,DIVIPOLA!G:G,DIVIPOLA!F:F),C3030)</f>
        <v>ARAUCA</v>
      </c>
      <c r="C3030" t="s">
        <v>18</v>
      </c>
      <c r="D3030" t="s">
        <v>106</v>
      </c>
      <c r="E3030" t="s">
        <v>355</v>
      </c>
      <c r="F3030">
        <v>1</v>
      </c>
      <c r="G3030">
        <v>5.8823529411764701</v>
      </c>
      <c r="H3030">
        <v>0</v>
      </c>
      <c r="I3030">
        <v>0</v>
      </c>
      <c r="J3030">
        <v>9</v>
      </c>
      <c r="K3030">
        <v>22</v>
      </c>
      <c r="L3030">
        <v>4</v>
      </c>
      <c r="M3030">
        <v>7</v>
      </c>
      <c r="N3030">
        <v>0</v>
      </c>
      <c r="O3030">
        <v>0</v>
      </c>
      <c r="P3030">
        <v>18720000</v>
      </c>
      <c r="Q3030">
        <v>21.772327975929478</v>
      </c>
    </row>
    <row r="3031" spans="1:17" x14ac:dyDescent="0.25">
      <c r="A3031" t="str">
        <f t="shared" ca="1" si="47"/>
        <v>ATLÁNTICO;BARRANQUILLA;INFORMACIÓN Y COMUNICACIONES</v>
      </c>
      <c r="B3031" t="str">
        <f ca="1">+IFERROR(_xlfn.XLOOKUP(C3031,DIVIPOLA!G:G,DIVIPOLA!F:F),C3031)</f>
        <v>ATLÁNTICO</v>
      </c>
      <c r="C3031" t="s">
        <v>19</v>
      </c>
      <c r="D3031" t="s">
        <v>108</v>
      </c>
      <c r="E3031" t="s">
        <v>355</v>
      </c>
      <c r="F3031">
        <v>9</v>
      </c>
      <c r="G3031">
        <v>3.1358885017421598</v>
      </c>
      <c r="H3031">
        <v>0</v>
      </c>
      <c r="I3031">
        <v>0</v>
      </c>
      <c r="J3031">
        <v>413</v>
      </c>
      <c r="K3031">
        <v>297</v>
      </c>
      <c r="L3031">
        <v>15</v>
      </c>
      <c r="M3031">
        <v>13</v>
      </c>
      <c r="N3031">
        <v>171</v>
      </c>
      <c r="O3031">
        <v>60</v>
      </c>
      <c r="P3031">
        <v>392256150</v>
      </c>
      <c r="Q3031">
        <v>2.1888720666299291</v>
      </c>
    </row>
    <row r="3032" spans="1:17" x14ac:dyDescent="0.25">
      <c r="A3032" t="str">
        <f t="shared" ca="1" si="47"/>
        <v>BOGOTÁ;BOGOTÁ, D.C.;INFORMACIÓN Y COMUNICACIONES</v>
      </c>
      <c r="B3032" t="str">
        <f ca="1">+IFERROR(_xlfn.XLOOKUP(C3032,DIVIPOLA!G:G,DIVIPOLA!F:F),C3032)</f>
        <v>BOGOTÁ</v>
      </c>
      <c r="C3032" t="s">
        <v>1146</v>
      </c>
      <c r="D3032" t="s">
        <v>20</v>
      </c>
      <c r="E3032" t="s">
        <v>355</v>
      </c>
      <c r="F3032">
        <v>218</v>
      </c>
      <c r="G3032">
        <v>7.9533017147026639</v>
      </c>
      <c r="H3032">
        <v>61</v>
      </c>
      <c r="I3032">
        <v>17</v>
      </c>
      <c r="J3032">
        <v>17364</v>
      </c>
      <c r="K3032">
        <v>4406</v>
      </c>
      <c r="L3032">
        <v>2607</v>
      </c>
      <c r="M3032">
        <v>669</v>
      </c>
      <c r="N3032">
        <v>6542</v>
      </c>
      <c r="O3032">
        <v>1107</v>
      </c>
      <c r="P3032">
        <v>11922012050</v>
      </c>
      <c r="Q3032">
        <v>5.7211994272430111</v>
      </c>
    </row>
    <row r="3033" spans="1:17" x14ac:dyDescent="0.25">
      <c r="A3033" t="str">
        <f t="shared" ca="1" si="47"/>
        <v>BOLÍVAR;ARJONA;INFORMACIÓN Y COMUNICACIONES</v>
      </c>
      <c r="B3033" t="str">
        <f ca="1">+IFERROR(_xlfn.XLOOKUP(C3033,DIVIPOLA!G:G,DIVIPOLA!F:F),C3033)</f>
        <v>BOLÍVAR</v>
      </c>
      <c r="C3033" t="s">
        <v>21</v>
      </c>
      <c r="D3033" t="s">
        <v>113</v>
      </c>
      <c r="E3033" t="s">
        <v>355</v>
      </c>
      <c r="F3033">
        <v>1</v>
      </c>
      <c r="G3033">
        <v>0.5617977528089888</v>
      </c>
      <c r="H3033">
        <v>0</v>
      </c>
      <c r="I3033">
        <v>0</v>
      </c>
      <c r="J3033">
        <v>2</v>
      </c>
      <c r="K3033">
        <v>1</v>
      </c>
      <c r="L3033">
        <v>0</v>
      </c>
      <c r="M3033">
        <v>0</v>
      </c>
      <c r="N3033">
        <v>0</v>
      </c>
      <c r="O3033">
        <v>0</v>
      </c>
      <c r="P3033">
        <v>1423500</v>
      </c>
      <c r="Q3033">
        <v>2.2140549319160419E-2</v>
      </c>
    </row>
    <row r="3034" spans="1:17" x14ac:dyDescent="0.25">
      <c r="A3034" t="str">
        <f t="shared" ca="1" si="47"/>
        <v>BOLÍVAR;CARTAGENA DE INDIAS;INFORMACIÓN Y COMUNICACIONES</v>
      </c>
      <c r="B3034" t="str">
        <f ca="1">+IFERROR(_xlfn.XLOOKUP(C3034,DIVIPOLA!G:G,DIVIPOLA!F:F),C3034)</f>
        <v>BOLÍVAR</v>
      </c>
      <c r="C3034" t="s">
        <v>21</v>
      </c>
      <c r="D3034" t="s">
        <v>114</v>
      </c>
      <c r="E3034" t="s">
        <v>355</v>
      </c>
      <c r="F3034">
        <v>2</v>
      </c>
      <c r="G3034">
        <v>1.1235955056179781</v>
      </c>
      <c r="H3034">
        <v>0</v>
      </c>
      <c r="I3034">
        <v>0</v>
      </c>
      <c r="J3034">
        <v>0</v>
      </c>
      <c r="K3034">
        <v>2</v>
      </c>
      <c r="L3034">
        <v>4</v>
      </c>
      <c r="M3034">
        <v>0</v>
      </c>
      <c r="N3034">
        <v>9</v>
      </c>
      <c r="O3034">
        <v>1</v>
      </c>
      <c r="P3034">
        <v>4160000</v>
      </c>
      <c r="Q3034">
        <v>6.4702975179281585E-2</v>
      </c>
    </row>
    <row r="3035" spans="1:17" x14ac:dyDescent="0.25">
      <c r="A3035" t="str">
        <f t="shared" ca="1" si="47"/>
        <v>BOLÍVAR;TURBACO;INFORMACIÓN Y COMUNICACIONES</v>
      </c>
      <c r="B3035" t="str">
        <f ca="1">+IFERROR(_xlfn.XLOOKUP(C3035,DIVIPOLA!G:G,DIVIPOLA!F:F),C3035)</f>
        <v>BOLÍVAR</v>
      </c>
      <c r="C3035" t="s">
        <v>21</v>
      </c>
      <c r="D3035" t="s">
        <v>120</v>
      </c>
      <c r="E3035" t="s">
        <v>355</v>
      </c>
      <c r="F3035">
        <v>1</v>
      </c>
      <c r="G3035">
        <v>0.5617977528089888</v>
      </c>
      <c r="H3035">
        <v>0</v>
      </c>
      <c r="I3035">
        <v>0</v>
      </c>
      <c r="J3035">
        <v>2</v>
      </c>
      <c r="K3035">
        <v>1</v>
      </c>
      <c r="L3035">
        <v>0</v>
      </c>
      <c r="M3035">
        <v>0</v>
      </c>
      <c r="N3035">
        <v>0</v>
      </c>
      <c r="O3035">
        <v>0</v>
      </c>
      <c r="P3035">
        <v>1300000</v>
      </c>
      <c r="Q3035">
        <v>2.0219679743525499E-2</v>
      </c>
    </row>
    <row r="3036" spans="1:17" x14ac:dyDescent="0.25">
      <c r="A3036" t="str">
        <f t="shared" ca="1" si="47"/>
        <v>BOYACÁ;CHIQUINQUIRÁ;INFORMACIÓN Y COMUNICACIONES</v>
      </c>
      <c r="B3036" t="str">
        <f ca="1">+IFERROR(_xlfn.XLOOKUP(C3036,DIVIPOLA!G:G,DIVIPOLA!F:F),C3036)</f>
        <v>BOYACÁ</v>
      </c>
      <c r="C3036" t="s">
        <v>22</v>
      </c>
      <c r="D3036" t="s">
        <v>123</v>
      </c>
      <c r="E3036" t="s">
        <v>355</v>
      </c>
      <c r="F3036">
        <v>1</v>
      </c>
      <c r="G3036">
        <v>0.91743119266055051</v>
      </c>
      <c r="H3036">
        <v>0</v>
      </c>
      <c r="I3036">
        <v>0</v>
      </c>
      <c r="J3036">
        <v>7</v>
      </c>
      <c r="K3036">
        <v>9</v>
      </c>
      <c r="L3036">
        <v>0</v>
      </c>
      <c r="M3036">
        <v>0</v>
      </c>
      <c r="N3036">
        <v>2</v>
      </c>
      <c r="O3036">
        <v>0</v>
      </c>
      <c r="P3036">
        <v>7800000</v>
      </c>
      <c r="Q3036">
        <v>0.37856561488520002</v>
      </c>
    </row>
    <row r="3037" spans="1:17" x14ac:dyDescent="0.25">
      <c r="A3037" t="str">
        <f t="shared" ca="1" si="47"/>
        <v>BOYACÁ;DUITAMA;INFORMACIÓN Y COMUNICACIONES</v>
      </c>
      <c r="B3037" t="str">
        <f ca="1">+IFERROR(_xlfn.XLOOKUP(C3037,DIVIPOLA!G:G,DIVIPOLA!F:F),C3037)</f>
        <v>BOYACÁ</v>
      </c>
      <c r="C3037" t="s">
        <v>22</v>
      </c>
      <c r="D3037" t="s">
        <v>126</v>
      </c>
      <c r="E3037" t="s">
        <v>355</v>
      </c>
      <c r="F3037">
        <v>1</v>
      </c>
      <c r="G3037">
        <v>0.91743119266055051</v>
      </c>
      <c r="H3037">
        <v>0</v>
      </c>
      <c r="I3037">
        <v>0</v>
      </c>
      <c r="J3037">
        <v>95</v>
      </c>
      <c r="K3037">
        <v>25</v>
      </c>
      <c r="L3037">
        <v>90</v>
      </c>
      <c r="M3037">
        <v>16</v>
      </c>
      <c r="N3037">
        <v>67</v>
      </c>
      <c r="O3037">
        <v>3</v>
      </c>
      <c r="P3037">
        <v>96514925</v>
      </c>
      <c r="Q3037">
        <v>4.6842605036184564</v>
      </c>
    </row>
    <row r="3038" spans="1:17" x14ac:dyDescent="0.25">
      <c r="A3038" t="str">
        <f t="shared" ca="1" si="47"/>
        <v>BOYACÁ;PUERTO BOYACÁ;INFORMACIÓN Y COMUNICACIONES</v>
      </c>
      <c r="B3038" t="str">
        <f ca="1">+IFERROR(_xlfn.XLOOKUP(C3038,DIVIPOLA!G:G,DIVIPOLA!F:F),C3038)</f>
        <v>BOYACÁ</v>
      </c>
      <c r="C3038" t="s">
        <v>22</v>
      </c>
      <c r="D3038" t="s">
        <v>130</v>
      </c>
      <c r="E3038" t="s">
        <v>355</v>
      </c>
      <c r="F3038">
        <v>1</v>
      </c>
      <c r="G3038">
        <v>0.91743119266055051</v>
      </c>
      <c r="H3038">
        <v>0</v>
      </c>
      <c r="I3038">
        <v>0</v>
      </c>
      <c r="J3038">
        <v>15</v>
      </c>
      <c r="K3038">
        <v>12</v>
      </c>
      <c r="L3038">
        <v>1</v>
      </c>
      <c r="M3038">
        <v>0</v>
      </c>
      <c r="N3038">
        <v>0</v>
      </c>
      <c r="O3038">
        <v>0</v>
      </c>
      <c r="P3038">
        <v>12794600</v>
      </c>
      <c r="Q3038">
        <v>0.62097379695002297</v>
      </c>
    </row>
    <row r="3039" spans="1:17" x14ac:dyDescent="0.25">
      <c r="A3039" t="str">
        <f t="shared" ca="1" si="47"/>
        <v>BOYACÁ;SOGAMOSO;INFORMACIÓN Y COMUNICACIONES</v>
      </c>
      <c r="B3039" t="str">
        <f ca="1">+IFERROR(_xlfn.XLOOKUP(C3039,DIVIPOLA!G:G,DIVIPOLA!F:F),C3039)</f>
        <v>BOYACÁ</v>
      </c>
      <c r="C3039" t="s">
        <v>22</v>
      </c>
      <c r="D3039" t="s">
        <v>133</v>
      </c>
      <c r="E3039" t="s">
        <v>355</v>
      </c>
      <c r="F3039">
        <v>1</v>
      </c>
      <c r="G3039">
        <v>0.91743119266055051</v>
      </c>
      <c r="H3039">
        <v>0</v>
      </c>
      <c r="I3039">
        <v>0</v>
      </c>
      <c r="J3039">
        <v>11</v>
      </c>
      <c r="K3039">
        <v>11</v>
      </c>
      <c r="L3039">
        <v>6</v>
      </c>
      <c r="M3039">
        <v>0</v>
      </c>
      <c r="N3039">
        <v>6</v>
      </c>
      <c r="O3039">
        <v>0</v>
      </c>
      <c r="P3039">
        <v>12740000</v>
      </c>
      <c r="Q3039">
        <v>0.61832383764582666</v>
      </c>
    </row>
    <row r="3040" spans="1:17" x14ac:dyDescent="0.25">
      <c r="A3040" t="str">
        <f t="shared" ca="1" si="47"/>
        <v>BOYACÁ;TUNJA;INFORMACIÓN Y COMUNICACIONES</v>
      </c>
      <c r="B3040" t="str">
        <f ca="1">+IFERROR(_xlfn.XLOOKUP(C3040,DIVIPOLA!G:G,DIVIPOLA!F:F),C3040)</f>
        <v>BOYACÁ</v>
      </c>
      <c r="C3040" t="s">
        <v>22</v>
      </c>
      <c r="D3040" t="s">
        <v>137</v>
      </c>
      <c r="E3040" t="s">
        <v>355</v>
      </c>
      <c r="F3040">
        <v>2</v>
      </c>
      <c r="G3040">
        <v>1.834862385321101</v>
      </c>
      <c r="H3040">
        <v>0</v>
      </c>
      <c r="I3040">
        <v>0</v>
      </c>
      <c r="J3040">
        <v>1</v>
      </c>
      <c r="K3040">
        <v>16</v>
      </c>
      <c r="L3040">
        <v>8</v>
      </c>
      <c r="M3040">
        <v>0</v>
      </c>
      <c r="N3040">
        <v>0</v>
      </c>
      <c r="O3040">
        <v>8</v>
      </c>
      <c r="P3040">
        <v>13785200</v>
      </c>
      <c r="Q3040">
        <v>0.66905163004044343</v>
      </c>
    </row>
    <row r="3041" spans="1:17" x14ac:dyDescent="0.25">
      <c r="A3041" t="str">
        <f t="shared" ca="1" si="47"/>
        <v>BOYACÁ;VILLA DE LEYVA;INFORMACIÓN Y COMUNICACIONES</v>
      </c>
      <c r="B3041" t="str">
        <f ca="1">+IFERROR(_xlfn.XLOOKUP(C3041,DIVIPOLA!G:G,DIVIPOLA!F:F),C3041)</f>
        <v>BOYACÁ</v>
      </c>
      <c r="C3041" t="s">
        <v>22</v>
      </c>
      <c r="D3041" t="s">
        <v>140</v>
      </c>
      <c r="E3041" t="s">
        <v>355</v>
      </c>
      <c r="F3041">
        <v>1</v>
      </c>
      <c r="G3041">
        <v>0.91743119266055051</v>
      </c>
      <c r="H3041">
        <v>0</v>
      </c>
      <c r="I3041">
        <v>0</v>
      </c>
      <c r="J3041">
        <v>2</v>
      </c>
      <c r="K3041">
        <v>3</v>
      </c>
      <c r="L3041">
        <v>1</v>
      </c>
      <c r="M3041">
        <v>0</v>
      </c>
      <c r="N3041">
        <v>4</v>
      </c>
      <c r="O3041">
        <v>0</v>
      </c>
      <c r="P3041">
        <v>3380000</v>
      </c>
      <c r="Q3041">
        <v>0.1640450997835867</v>
      </c>
    </row>
    <row r="3042" spans="1:17" x14ac:dyDescent="0.25">
      <c r="A3042" t="str">
        <f t="shared" ca="1" si="47"/>
        <v>CALDAS;AGUADAS;INFORMACIÓN Y COMUNICACIONES</v>
      </c>
      <c r="B3042" t="str">
        <f ca="1">+IFERROR(_xlfn.XLOOKUP(C3042,DIVIPOLA!G:G,DIVIPOLA!F:F),C3042)</f>
        <v>CALDAS</v>
      </c>
      <c r="C3042" t="s">
        <v>23</v>
      </c>
      <c r="D3042" t="s">
        <v>141</v>
      </c>
      <c r="E3042" t="s">
        <v>355</v>
      </c>
      <c r="F3042">
        <v>1</v>
      </c>
      <c r="G3042">
        <v>0.62893081761006298</v>
      </c>
      <c r="H3042">
        <v>0</v>
      </c>
      <c r="I3042">
        <v>0</v>
      </c>
      <c r="J3042">
        <v>2</v>
      </c>
      <c r="K3042">
        <v>7</v>
      </c>
      <c r="L3042">
        <v>3</v>
      </c>
      <c r="M3042">
        <v>0</v>
      </c>
      <c r="N3042">
        <v>0</v>
      </c>
      <c r="O3042">
        <v>0</v>
      </c>
      <c r="P3042">
        <v>5348200</v>
      </c>
      <c r="Q3042">
        <v>0.16387854385110401</v>
      </c>
    </row>
    <row r="3043" spans="1:17" x14ac:dyDescent="0.25">
      <c r="A3043" t="str">
        <f t="shared" ca="1" si="47"/>
        <v>CALDAS;ANSERMA;INFORMACIÓN Y COMUNICACIONES</v>
      </c>
      <c r="B3043" t="str">
        <f ca="1">+IFERROR(_xlfn.XLOOKUP(C3043,DIVIPOLA!G:G,DIVIPOLA!F:F),C3043)</f>
        <v>CALDAS</v>
      </c>
      <c r="C3043" t="s">
        <v>23</v>
      </c>
      <c r="D3043" t="s">
        <v>142</v>
      </c>
      <c r="E3043" t="s">
        <v>355</v>
      </c>
      <c r="F3043">
        <v>1</v>
      </c>
      <c r="G3043">
        <v>0.62893081761006298</v>
      </c>
      <c r="H3043">
        <v>0</v>
      </c>
      <c r="I3043">
        <v>0</v>
      </c>
      <c r="J3043">
        <v>6</v>
      </c>
      <c r="K3043">
        <v>0</v>
      </c>
      <c r="L3043">
        <v>4</v>
      </c>
      <c r="M3043">
        <v>0</v>
      </c>
      <c r="N3043">
        <v>0</v>
      </c>
      <c r="O3043">
        <v>0</v>
      </c>
      <c r="P3043">
        <v>3380000</v>
      </c>
      <c r="Q3043">
        <v>0.1035693276647716</v>
      </c>
    </row>
    <row r="3044" spans="1:17" x14ac:dyDescent="0.25">
      <c r="A3044" t="str">
        <f t="shared" ca="1" si="47"/>
        <v>CALDAS;MANIZALES;INFORMACIÓN Y COMUNICACIONES</v>
      </c>
      <c r="B3044" t="str">
        <f ca="1">+IFERROR(_xlfn.XLOOKUP(C3044,DIVIPOLA!G:G,DIVIPOLA!F:F),C3044)</f>
        <v>CALDAS</v>
      </c>
      <c r="C3044" t="s">
        <v>23</v>
      </c>
      <c r="D3044" t="s">
        <v>145</v>
      </c>
      <c r="E3044" t="s">
        <v>355</v>
      </c>
      <c r="F3044">
        <v>6</v>
      </c>
      <c r="G3044">
        <v>3.773584905660377</v>
      </c>
      <c r="H3044">
        <v>0</v>
      </c>
      <c r="I3044">
        <v>0</v>
      </c>
      <c r="J3044">
        <v>134</v>
      </c>
      <c r="K3044">
        <v>76</v>
      </c>
      <c r="L3044">
        <v>79</v>
      </c>
      <c r="M3044">
        <v>9</v>
      </c>
      <c r="N3044">
        <v>38</v>
      </c>
      <c r="O3044">
        <v>13</v>
      </c>
      <c r="P3044">
        <v>129237225</v>
      </c>
      <c r="Q3044">
        <v>3.960062870565328</v>
      </c>
    </row>
    <row r="3045" spans="1:17" x14ac:dyDescent="0.25">
      <c r="A3045" t="str">
        <f t="shared" ca="1" si="47"/>
        <v>CASANARE;VILLANUEVA;INFORMACIÓN Y COMUNICACIONES</v>
      </c>
      <c r="B3045" t="str">
        <f ca="1">+IFERROR(_xlfn.XLOOKUP(C3045,DIVIPOLA!G:G,DIVIPOLA!F:F),C3045)</f>
        <v>CASANARE</v>
      </c>
      <c r="C3045" t="s">
        <v>25</v>
      </c>
      <c r="D3045" t="s">
        <v>159</v>
      </c>
      <c r="E3045" t="s">
        <v>355</v>
      </c>
      <c r="F3045">
        <v>1</v>
      </c>
      <c r="G3045">
        <v>2.2727272727272729</v>
      </c>
      <c r="H3045">
        <v>0</v>
      </c>
      <c r="I3045">
        <v>0</v>
      </c>
      <c r="J3045">
        <v>2</v>
      </c>
      <c r="K3045">
        <v>9</v>
      </c>
      <c r="L3045">
        <v>0</v>
      </c>
      <c r="M3045">
        <v>0</v>
      </c>
      <c r="N3045">
        <v>0</v>
      </c>
      <c r="O3045">
        <v>0</v>
      </c>
      <c r="P3045">
        <v>5509400</v>
      </c>
      <c r="Q3045">
        <v>1.6764605242598241</v>
      </c>
    </row>
    <row r="3046" spans="1:17" x14ac:dyDescent="0.25">
      <c r="A3046" t="str">
        <f t="shared" ca="1" si="47"/>
        <v>CASANARE;YOPAL;INFORMACIÓN Y COMUNICACIONES</v>
      </c>
      <c r="B3046" t="str">
        <f ca="1">+IFERROR(_xlfn.XLOOKUP(C3046,DIVIPOLA!G:G,DIVIPOLA!F:F),C3046)</f>
        <v>CASANARE</v>
      </c>
      <c r="C3046" t="s">
        <v>25</v>
      </c>
      <c r="D3046" t="s">
        <v>160</v>
      </c>
      <c r="E3046" t="s">
        <v>355</v>
      </c>
      <c r="F3046">
        <v>1</v>
      </c>
      <c r="G3046">
        <v>2.2727272727272729</v>
      </c>
      <c r="H3046">
        <v>0</v>
      </c>
      <c r="I3046">
        <v>0</v>
      </c>
      <c r="J3046">
        <v>0</v>
      </c>
      <c r="K3046">
        <v>1</v>
      </c>
      <c r="L3046">
        <v>0</v>
      </c>
      <c r="M3046">
        <v>0</v>
      </c>
      <c r="N3046">
        <v>0</v>
      </c>
      <c r="O3046">
        <v>0</v>
      </c>
      <c r="P3046">
        <v>520000</v>
      </c>
      <c r="Q3046">
        <v>0.15823129063330099</v>
      </c>
    </row>
    <row r="3047" spans="1:17" x14ac:dyDescent="0.25">
      <c r="A3047" t="str">
        <f t="shared" ca="1" si="47"/>
        <v>CUNDINAMARCA;CAJICÁ;INFORMACIÓN Y COMUNICACIONES</v>
      </c>
      <c r="B3047" t="str">
        <f ca="1">+IFERROR(_xlfn.XLOOKUP(C3047,DIVIPOLA!G:G,DIVIPOLA!F:F),C3047)</f>
        <v>CUNDINAMARCA</v>
      </c>
      <c r="C3047" t="s">
        <v>29</v>
      </c>
      <c r="D3047" t="s">
        <v>173</v>
      </c>
      <c r="E3047" t="s">
        <v>355</v>
      </c>
      <c r="F3047">
        <v>4</v>
      </c>
      <c r="G3047">
        <v>1.02827763496144</v>
      </c>
      <c r="H3047">
        <v>0</v>
      </c>
      <c r="I3047">
        <v>0</v>
      </c>
      <c r="J3047">
        <v>2</v>
      </c>
      <c r="K3047">
        <v>3</v>
      </c>
      <c r="L3047">
        <v>2</v>
      </c>
      <c r="M3047">
        <v>0</v>
      </c>
      <c r="N3047">
        <v>0</v>
      </c>
      <c r="O3047">
        <v>0</v>
      </c>
      <c r="P3047">
        <v>2860000</v>
      </c>
      <c r="Q3047">
        <v>2.785617074009351E-2</v>
      </c>
    </row>
    <row r="3048" spans="1:17" x14ac:dyDescent="0.25">
      <c r="A3048" t="str">
        <f t="shared" ca="1" si="47"/>
        <v>CUNDINAMARCA;CHÍA;INFORMACIÓN Y COMUNICACIONES</v>
      </c>
      <c r="B3048" t="str">
        <f ca="1">+IFERROR(_xlfn.XLOOKUP(C3048,DIVIPOLA!G:G,DIVIPOLA!F:F),C3048)</f>
        <v>CUNDINAMARCA</v>
      </c>
      <c r="C3048" t="s">
        <v>29</v>
      </c>
      <c r="D3048" t="s">
        <v>175</v>
      </c>
      <c r="E3048" t="s">
        <v>355</v>
      </c>
      <c r="F3048">
        <v>2</v>
      </c>
      <c r="G3048">
        <v>0.51413881748071977</v>
      </c>
      <c r="H3048">
        <v>0</v>
      </c>
      <c r="I3048">
        <v>0</v>
      </c>
      <c r="J3048">
        <v>35</v>
      </c>
      <c r="K3048">
        <v>17</v>
      </c>
      <c r="L3048">
        <v>62</v>
      </c>
      <c r="M3048">
        <v>9</v>
      </c>
      <c r="N3048">
        <v>52</v>
      </c>
      <c r="O3048">
        <v>0</v>
      </c>
      <c r="P3048">
        <v>52260000</v>
      </c>
      <c r="Q3048">
        <v>0.50900821079625413</v>
      </c>
    </row>
    <row r="3049" spans="1:17" x14ac:dyDescent="0.25">
      <c r="A3049" t="str">
        <f t="shared" ca="1" si="47"/>
        <v>CUNDINAMARCA;PACHO;INFORMACIÓN Y COMUNICACIONES</v>
      </c>
      <c r="B3049" t="str">
        <f ca="1">+IFERROR(_xlfn.XLOOKUP(C3049,DIVIPOLA!G:G,DIVIPOLA!F:F),C3049)</f>
        <v>CUNDINAMARCA</v>
      </c>
      <c r="C3049" t="s">
        <v>29</v>
      </c>
      <c r="D3049" t="s">
        <v>194</v>
      </c>
      <c r="E3049" t="s">
        <v>355</v>
      </c>
      <c r="F3049">
        <v>1</v>
      </c>
      <c r="G3049">
        <v>0.25706940874035988</v>
      </c>
      <c r="H3049">
        <v>0</v>
      </c>
      <c r="I3049">
        <v>0</v>
      </c>
      <c r="J3049">
        <v>1</v>
      </c>
      <c r="K3049">
        <v>0</v>
      </c>
      <c r="L3049">
        <v>0</v>
      </c>
      <c r="M3049">
        <v>6</v>
      </c>
      <c r="N3049">
        <v>0</v>
      </c>
      <c r="O3049">
        <v>0</v>
      </c>
      <c r="P3049">
        <v>2989350</v>
      </c>
      <c r="Q3049">
        <v>2.9116029371293189E-2</v>
      </c>
    </row>
    <row r="3050" spans="1:17" x14ac:dyDescent="0.25">
      <c r="A3050" t="str">
        <f t="shared" ca="1" si="47"/>
        <v>CUNDINAMARCA;SOACHA;INFORMACIÓN Y COMUNICACIONES</v>
      </c>
      <c r="B3050" t="str">
        <f ca="1">+IFERROR(_xlfn.XLOOKUP(C3050,DIVIPOLA!G:G,DIVIPOLA!F:F),C3050)</f>
        <v>CUNDINAMARCA</v>
      </c>
      <c r="C3050" t="s">
        <v>29</v>
      </c>
      <c r="D3050" t="s">
        <v>200</v>
      </c>
      <c r="E3050" t="s">
        <v>355</v>
      </c>
      <c r="F3050">
        <v>2</v>
      </c>
      <c r="G3050">
        <v>0.51413881748071977</v>
      </c>
      <c r="H3050">
        <v>0</v>
      </c>
      <c r="I3050">
        <v>0</v>
      </c>
      <c r="J3050">
        <v>0</v>
      </c>
      <c r="K3050">
        <v>1</v>
      </c>
      <c r="L3050">
        <v>1</v>
      </c>
      <c r="M3050">
        <v>0</v>
      </c>
      <c r="N3050">
        <v>0</v>
      </c>
      <c r="O3050">
        <v>2</v>
      </c>
      <c r="P3050">
        <v>1430000</v>
      </c>
      <c r="Q3050">
        <v>1.392808537004675E-2</v>
      </c>
    </row>
    <row r="3051" spans="1:17" x14ac:dyDescent="0.25">
      <c r="A3051" t="str">
        <f t="shared" ca="1" si="47"/>
        <v>CUNDINAMARCA;SOPÓ;INFORMACIÓN Y COMUNICACIONES</v>
      </c>
      <c r="B3051" t="str">
        <f ca="1">+IFERROR(_xlfn.XLOOKUP(C3051,DIVIPOLA!G:G,DIVIPOLA!F:F),C3051)</f>
        <v>CUNDINAMARCA</v>
      </c>
      <c r="C3051" t="s">
        <v>29</v>
      </c>
      <c r="D3051" t="s">
        <v>201</v>
      </c>
      <c r="E3051" t="s">
        <v>355</v>
      </c>
      <c r="F3051">
        <v>1</v>
      </c>
      <c r="G3051">
        <v>0.25706940874035988</v>
      </c>
      <c r="H3051">
        <v>0</v>
      </c>
      <c r="I3051">
        <v>0</v>
      </c>
      <c r="J3051">
        <v>1</v>
      </c>
      <c r="K3051">
        <v>4</v>
      </c>
      <c r="L3051">
        <v>0</v>
      </c>
      <c r="M3051">
        <v>0</v>
      </c>
      <c r="N3051">
        <v>0</v>
      </c>
      <c r="O3051">
        <v>0</v>
      </c>
      <c r="P3051">
        <v>2470000</v>
      </c>
      <c r="Q3051">
        <v>2.4057602002808029E-2</v>
      </c>
    </row>
    <row r="3052" spans="1:17" x14ac:dyDescent="0.25">
      <c r="A3052" t="str">
        <f t="shared" ca="1" si="47"/>
        <v>CUNDINAMARCA;TOCAIMA;INFORMACIÓN Y COMUNICACIONES</v>
      </c>
      <c r="B3052" t="str">
        <f ca="1">+IFERROR(_xlfn.XLOOKUP(C3052,DIVIPOLA!G:G,DIVIPOLA!F:F),C3052)</f>
        <v>CUNDINAMARCA</v>
      </c>
      <c r="C3052" t="s">
        <v>29</v>
      </c>
      <c r="D3052" t="s">
        <v>205</v>
      </c>
      <c r="E3052" t="s">
        <v>355</v>
      </c>
      <c r="F3052">
        <v>1</v>
      </c>
      <c r="G3052">
        <v>0.25706940874035988</v>
      </c>
      <c r="H3052">
        <v>0</v>
      </c>
      <c r="I3052">
        <v>0</v>
      </c>
      <c r="J3052">
        <v>0</v>
      </c>
      <c r="K3052">
        <v>1</v>
      </c>
      <c r="L3052">
        <v>0</v>
      </c>
      <c r="M3052">
        <v>0</v>
      </c>
      <c r="N3052">
        <v>1</v>
      </c>
      <c r="O3052">
        <v>0</v>
      </c>
      <c r="P3052">
        <v>715000</v>
      </c>
      <c r="Q3052">
        <v>6.9640426850233767E-3</v>
      </c>
    </row>
    <row r="3053" spans="1:17" x14ac:dyDescent="0.25">
      <c r="A3053" t="str">
        <f t="shared" ca="1" si="47"/>
        <v>CUNDINAMARCA;ZIPAQUIRÁ;INFORMACIÓN Y COMUNICACIONES</v>
      </c>
      <c r="B3053" t="str">
        <f ca="1">+IFERROR(_xlfn.XLOOKUP(C3053,DIVIPOLA!G:G,DIVIPOLA!F:F),C3053)</f>
        <v>CUNDINAMARCA</v>
      </c>
      <c r="C3053" t="s">
        <v>29</v>
      </c>
      <c r="D3053" t="s">
        <v>211</v>
      </c>
      <c r="E3053" t="s">
        <v>355</v>
      </c>
      <c r="F3053">
        <v>3</v>
      </c>
      <c r="G3053">
        <v>0.77120822622107965</v>
      </c>
      <c r="H3053">
        <v>0</v>
      </c>
      <c r="I3053">
        <v>0</v>
      </c>
      <c r="J3053">
        <v>7</v>
      </c>
      <c r="K3053">
        <v>11</v>
      </c>
      <c r="L3053">
        <v>3</v>
      </c>
      <c r="M3053">
        <v>1</v>
      </c>
      <c r="N3053">
        <v>0</v>
      </c>
      <c r="O3053">
        <v>0</v>
      </c>
      <c r="P3053">
        <v>10039900</v>
      </c>
      <c r="Q3053">
        <v>9.7787821193519156E-2</v>
      </c>
    </row>
    <row r="3054" spans="1:17" x14ac:dyDescent="0.25">
      <c r="A3054" t="str">
        <f t="shared" ca="1" si="47"/>
        <v>CÓRDOBA;MONTERÍA;INFORMACIÓN Y COMUNICACIONES</v>
      </c>
      <c r="B3054" t="str">
        <f ca="1">+IFERROR(_xlfn.XLOOKUP(C3054,DIVIPOLA!G:G,DIVIPOLA!F:F),C3054)</f>
        <v>CÓRDOBA</v>
      </c>
      <c r="C3054" t="s">
        <v>30</v>
      </c>
      <c r="D3054" t="s">
        <v>218</v>
      </c>
      <c r="E3054" t="s">
        <v>355</v>
      </c>
      <c r="F3054">
        <v>2</v>
      </c>
      <c r="G3054">
        <v>2.2222222222222219</v>
      </c>
      <c r="H3054">
        <v>0</v>
      </c>
      <c r="I3054">
        <v>0</v>
      </c>
      <c r="J3054">
        <v>15</v>
      </c>
      <c r="K3054">
        <v>8</v>
      </c>
      <c r="L3054">
        <v>8</v>
      </c>
      <c r="M3054">
        <v>0</v>
      </c>
      <c r="N3054">
        <v>3</v>
      </c>
      <c r="O3054">
        <v>12</v>
      </c>
      <c r="P3054">
        <v>16877575</v>
      </c>
      <c r="Q3054">
        <v>0.21943833825373379</v>
      </c>
    </row>
    <row r="3055" spans="1:17" x14ac:dyDescent="0.25">
      <c r="A3055" t="str">
        <f t="shared" ca="1" si="47"/>
        <v>CÓRDOBA;VALENCIA;INFORMACIÓN Y COMUNICACIONES</v>
      </c>
      <c r="B3055" t="str">
        <f ca="1">+IFERROR(_xlfn.XLOOKUP(C3055,DIVIPOLA!G:G,DIVIPOLA!F:F),C3055)</f>
        <v>CÓRDOBA</v>
      </c>
      <c r="C3055" t="s">
        <v>30</v>
      </c>
      <c r="D3055" t="s">
        <v>222</v>
      </c>
      <c r="E3055" t="s">
        <v>355</v>
      </c>
      <c r="F3055">
        <v>1</v>
      </c>
      <c r="G3055">
        <v>1.1111111111111109</v>
      </c>
      <c r="H3055">
        <v>0</v>
      </c>
      <c r="I3055">
        <v>0</v>
      </c>
      <c r="J3055">
        <v>11</v>
      </c>
      <c r="K3055">
        <v>37</v>
      </c>
      <c r="L3055">
        <v>11</v>
      </c>
      <c r="M3055">
        <v>18</v>
      </c>
      <c r="N3055">
        <v>55</v>
      </c>
      <c r="O3055">
        <v>26</v>
      </c>
      <c r="P3055">
        <v>53560650</v>
      </c>
      <c r="Q3055">
        <v>0.69638322044427858</v>
      </c>
    </row>
    <row r="3056" spans="1:17" x14ac:dyDescent="0.25">
      <c r="A3056" t="str">
        <f t="shared" ca="1" si="47"/>
        <v>HUILA;NEIVA;INFORMACIÓN Y COMUNICACIONES</v>
      </c>
      <c r="B3056" t="str">
        <f ca="1">+IFERROR(_xlfn.XLOOKUP(C3056,DIVIPOLA!G:G,DIVIPOLA!F:F),C3056)</f>
        <v>HUILA</v>
      </c>
      <c r="C3056" t="s">
        <v>32</v>
      </c>
      <c r="D3056" t="s">
        <v>227</v>
      </c>
      <c r="E3056" t="s">
        <v>355</v>
      </c>
      <c r="F3056">
        <v>5</v>
      </c>
      <c r="G3056">
        <v>5.6179775280898872</v>
      </c>
      <c r="H3056">
        <v>0</v>
      </c>
      <c r="I3056">
        <v>0</v>
      </c>
      <c r="J3056">
        <v>18</v>
      </c>
      <c r="K3056">
        <v>18</v>
      </c>
      <c r="L3056">
        <v>9</v>
      </c>
      <c r="M3056">
        <v>0</v>
      </c>
      <c r="N3056">
        <v>14</v>
      </c>
      <c r="O3056">
        <v>8</v>
      </c>
      <c r="P3056">
        <v>24939200</v>
      </c>
      <c r="Q3056">
        <v>1.0148540909189501</v>
      </c>
    </row>
    <row r="3057" spans="1:17" x14ac:dyDescent="0.25">
      <c r="A3057" t="str">
        <f t="shared" ca="1" si="47"/>
        <v>LA_GUAJIRA;RIOHACHA;INFORMACIÓN Y COMUNICACIONES</v>
      </c>
      <c r="B3057" t="str">
        <f ca="1">+IFERROR(_xlfn.XLOOKUP(C3057,DIVIPOLA!G:G,DIVIPOLA!F:F),C3057)</f>
        <v>LA_GUAJIRA</v>
      </c>
      <c r="C3057" t="s">
        <v>1187</v>
      </c>
      <c r="D3057" t="s">
        <v>235</v>
      </c>
      <c r="E3057" t="s">
        <v>355</v>
      </c>
      <c r="F3057">
        <v>1</v>
      </c>
      <c r="G3057">
        <v>7.6923076923076934</v>
      </c>
      <c r="H3057">
        <v>0</v>
      </c>
      <c r="I3057">
        <v>0</v>
      </c>
      <c r="J3057">
        <v>76</v>
      </c>
      <c r="K3057">
        <v>80</v>
      </c>
      <c r="L3057">
        <v>7</v>
      </c>
      <c r="M3057">
        <v>2</v>
      </c>
      <c r="N3057">
        <v>18</v>
      </c>
      <c r="O3057">
        <v>0</v>
      </c>
      <c r="P3057">
        <v>78955500</v>
      </c>
      <c r="Q3057">
        <v>14.863833846150079</v>
      </c>
    </row>
    <row r="3058" spans="1:17" x14ac:dyDescent="0.25">
      <c r="A3058" t="str">
        <f t="shared" ca="1" si="47"/>
        <v>MAGDALENA;SANTA MARTA;INFORMACIÓN Y COMUNICACIONES</v>
      </c>
      <c r="B3058" t="str">
        <f ca="1">+IFERROR(_xlfn.XLOOKUP(C3058,DIVIPOLA!G:G,DIVIPOLA!F:F),C3058)</f>
        <v>MAGDALENA</v>
      </c>
      <c r="C3058" t="s">
        <v>33</v>
      </c>
      <c r="D3058" t="s">
        <v>239</v>
      </c>
      <c r="E3058" t="s">
        <v>355</v>
      </c>
      <c r="F3058">
        <v>2</v>
      </c>
      <c r="G3058">
        <v>2.8571428571428572</v>
      </c>
      <c r="H3058">
        <v>0</v>
      </c>
      <c r="I3058">
        <v>0</v>
      </c>
      <c r="J3058">
        <v>0</v>
      </c>
      <c r="K3058">
        <v>3</v>
      </c>
      <c r="L3058">
        <v>0</v>
      </c>
      <c r="M3058">
        <v>8</v>
      </c>
      <c r="N3058">
        <v>7</v>
      </c>
      <c r="O3058">
        <v>1</v>
      </c>
      <c r="P3058">
        <v>6512025</v>
      </c>
      <c r="Q3058">
        <v>0.39397164591746708</v>
      </c>
    </row>
    <row r="3059" spans="1:17" x14ac:dyDescent="0.25">
      <c r="A3059" t="str">
        <f t="shared" ca="1" si="47"/>
        <v>META;GRANADA;INFORMACIÓN Y COMUNICACIONES</v>
      </c>
      <c r="B3059" t="str">
        <f ca="1">+IFERROR(_xlfn.XLOOKUP(C3059,DIVIPOLA!G:G,DIVIPOLA!F:F),C3059)</f>
        <v>META</v>
      </c>
      <c r="C3059" t="s">
        <v>34</v>
      </c>
      <c r="D3059" t="s">
        <v>185</v>
      </c>
      <c r="E3059" t="s">
        <v>355</v>
      </c>
      <c r="F3059">
        <v>1</v>
      </c>
      <c r="G3059">
        <v>0.78740157480314954</v>
      </c>
      <c r="H3059">
        <v>0</v>
      </c>
      <c r="I3059">
        <v>0</v>
      </c>
      <c r="J3059">
        <v>3</v>
      </c>
      <c r="K3059">
        <v>5</v>
      </c>
      <c r="L3059">
        <v>0</v>
      </c>
      <c r="M3059">
        <v>3</v>
      </c>
      <c r="N3059">
        <v>2</v>
      </c>
      <c r="O3059">
        <v>2</v>
      </c>
      <c r="P3059">
        <v>5980000</v>
      </c>
      <c r="Q3059">
        <v>0.32750125972291622</v>
      </c>
    </row>
    <row r="3060" spans="1:17" x14ac:dyDescent="0.25">
      <c r="A3060" t="str">
        <f t="shared" ca="1" si="47"/>
        <v>NARIÑO;PASTO;INFORMACIÓN Y COMUNICACIONES</v>
      </c>
      <c r="B3060" t="str">
        <f ca="1">+IFERROR(_xlfn.XLOOKUP(C3060,DIVIPOLA!G:G,DIVIPOLA!F:F),C3060)</f>
        <v>NARIÑO</v>
      </c>
      <c r="C3060" t="s">
        <v>35</v>
      </c>
      <c r="D3060" t="s">
        <v>250</v>
      </c>
      <c r="E3060" t="s">
        <v>355</v>
      </c>
      <c r="F3060">
        <v>3</v>
      </c>
      <c r="G3060">
        <v>3.4482758620689649</v>
      </c>
      <c r="H3060">
        <v>0</v>
      </c>
      <c r="I3060">
        <v>0</v>
      </c>
      <c r="J3060">
        <v>25</v>
      </c>
      <c r="K3060">
        <v>79</v>
      </c>
      <c r="L3060">
        <v>28</v>
      </c>
      <c r="M3060">
        <v>63</v>
      </c>
      <c r="N3060">
        <v>5</v>
      </c>
      <c r="O3060">
        <v>15</v>
      </c>
      <c r="P3060">
        <v>88678200</v>
      </c>
      <c r="Q3060">
        <v>8.2139944603041144</v>
      </c>
    </row>
    <row r="3061" spans="1:17" x14ac:dyDescent="0.25">
      <c r="A3061" t="str">
        <f t="shared" ca="1" si="47"/>
        <v>NORTE_DE_SANTANDER;SAN JOSÉ DE CÚCUTA;INFORMACIÓN Y COMUNICACIONES</v>
      </c>
      <c r="B3061" t="str">
        <f ca="1">+IFERROR(_xlfn.XLOOKUP(C3061,DIVIPOLA!G:G,DIVIPOLA!F:F),C3061)</f>
        <v>NORTE_DE_SANTANDER</v>
      </c>
      <c r="C3061" t="s">
        <v>1186</v>
      </c>
      <c r="D3061" t="s">
        <v>260</v>
      </c>
      <c r="E3061" t="s">
        <v>355</v>
      </c>
      <c r="F3061">
        <v>7</v>
      </c>
      <c r="G3061">
        <v>2.554744525547445</v>
      </c>
      <c r="H3061">
        <v>0</v>
      </c>
      <c r="I3061">
        <v>0</v>
      </c>
      <c r="J3061">
        <v>54</v>
      </c>
      <c r="K3061">
        <v>34</v>
      </c>
      <c r="L3061">
        <v>8</v>
      </c>
      <c r="M3061">
        <v>9</v>
      </c>
      <c r="N3061">
        <v>10</v>
      </c>
      <c r="O3061">
        <v>3</v>
      </c>
      <c r="P3061">
        <v>47965125</v>
      </c>
      <c r="Q3061">
        <v>1.040848132016654</v>
      </c>
    </row>
    <row r="3062" spans="1:17" x14ac:dyDescent="0.25">
      <c r="A3062" t="str">
        <f t="shared" ca="1" si="47"/>
        <v>PUTUMAYO;SIBUNDOY;INFORMACIÓN Y COMUNICACIONES</v>
      </c>
      <c r="B3062" t="str">
        <f ca="1">+IFERROR(_xlfn.XLOOKUP(C3062,DIVIPOLA!G:G,DIVIPOLA!F:F),C3062)</f>
        <v>PUTUMAYO</v>
      </c>
      <c r="C3062" t="s">
        <v>36</v>
      </c>
      <c r="D3062" t="s">
        <v>267</v>
      </c>
      <c r="E3062" t="s">
        <v>355</v>
      </c>
      <c r="F3062">
        <v>1</v>
      </c>
      <c r="G3062">
        <v>7.1428571428571423</v>
      </c>
      <c r="H3062">
        <v>0</v>
      </c>
      <c r="I3062">
        <v>0</v>
      </c>
      <c r="J3062">
        <v>5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2024100</v>
      </c>
      <c r="Q3062">
        <v>1.575970747877576</v>
      </c>
    </row>
    <row r="3063" spans="1:17" x14ac:dyDescent="0.25">
      <c r="A3063" t="str">
        <f t="shared" ca="1" si="47"/>
        <v>QUINDÍO;ARMENIA;INFORMACIÓN Y COMUNICACIONES</v>
      </c>
      <c r="B3063" t="str">
        <f ca="1">+IFERROR(_xlfn.XLOOKUP(C3063,DIVIPOLA!G:G,DIVIPOLA!F:F),C3063)</f>
        <v>QUINDÍO</v>
      </c>
      <c r="C3063" t="s">
        <v>37</v>
      </c>
      <c r="D3063" t="s">
        <v>51</v>
      </c>
      <c r="E3063" t="s">
        <v>355</v>
      </c>
      <c r="F3063">
        <v>6</v>
      </c>
      <c r="G3063">
        <v>6.1855670103092786</v>
      </c>
      <c r="H3063">
        <v>0</v>
      </c>
      <c r="I3063">
        <v>0</v>
      </c>
      <c r="J3063">
        <v>13</v>
      </c>
      <c r="K3063">
        <v>9</v>
      </c>
      <c r="L3063">
        <v>7</v>
      </c>
      <c r="M3063">
        <v>4</v>
      </c>
      <c r="N3063">
        <v>9</v>
      </c>
      <c r="O3063">
        <v>2</v>
      </c>
      <c r="P3063">
        <v>16177200</v>
      </c>
      <c r="Q3063">
        <v>0.26532545544444891</v>
      </c>
    </row>
    <row r="3064" spans="1:17" x14ac:dyDescent="0.25">
      <c r="A3064" t="str">
        <f t="shared" ca="1" si="47"/>
        <v>RISARALDA;DOSQUEBRADAS;INFORMACIÓN Y COMUNICACIONES</v>
      </c>
      <c r="B3064" t="str">
        <f ca="1">+IFERROR(_xlfn.XLOOKUP(C3064,DIVIPOLA!G:G,DIVIPOLA!F:F),C3064)</f>
        <v>RISARALDA</v>
      </c>
      <c r="C3064" t="s">
        <v>38</v>
      </c>
      <c r="D3064" t="s">
        <v>275</v>
      </c>
      <c r="E3064" t="s">
        <v>355</v>
      </c>
      <c r="F3064">
        <v>3</v>
      </c>
      <c r="G3064">
        <v>1.4563106796116509</v>
      </c>
      <c r="H3064">
        <v>0</v>
      </c>
      <c r="I3064">
        <v>0</v>
      </c>
      <c r="J3064">
        <v>76</v>
      </c>
      <c r="K3064">
        <v>83</v>
      </c>
      <c r="L3064">
        <v>98</v>
      </c>
      <c r="M3064">
        <v>14</v>
      </c>
      <c r="N3064">
        <v>33</v>
      </c>
      <c r="O3064">
        <v>9</v>
      </c>
      <c r="P3064">
        <v>114569650</v>
      </c>
      <c r="Q3064">
        <v>0.96618571983853729</v>
      </c>
    </row>
    <row r="3065" spans="1:17" x14ac:dyDescent="0.25">
      <c r="A3065" t="str">
        <f t="shared" ca="1" si="47"/>
        <v>RISARALDA;PEREIRA;INFORMACIÓN Y COMUNICACIONES</v>
      </c>
      <c r="B3065" t="str">
        <f ca="1">+IFERROR(_xlfn.XLOOKUP(C3065,DIVIPOLA!G:G,DIVIPOLA!F:F),C3065)</f>
        <v>RISARALDA</v>
      </c>
      <c r="C3065" t="s">
        <v>38</v>
      </c>
      <c r="D3065" t="s">
        <v>277</v>
      </c>
      <c r="E3065" t="s">
        <v>355</v>
      </c>
      <c r="F3065">
        <v>7</v>
      </c>
      <c r="G3065">
        <v>3.3980582524271838</v>
      </c>
      <c r="H3065">
        <v>0</v>
      </c>
      <c r="I3065">
        <v>4</v>
      </c>
      <c r="J3065">
        <v>139</v>
      </c>
      <c r="K3065">
        <v>26</v>
      </c>
      <c r="L3065">
        <v>253</v>
      </c>
      <c r="M3065">
        <v>23</v>
      </c>
      <c r="N3065">
        <v>96</v>
      </c>
      <c r="O3065">
        <v>7</v>
      </c>
      <c r="P3065">
        <v>170619150</v>
      </c>
      <c r="Q3065">
        <v>1.4388608698812411</v>
      </c>
    </row>
    <row r="3066" spans="1:17" x14ac:dyDescent="0.25">
      <c r="A3066" t="str">
        <f t="shared" ca="1" si="47"/>
        <v>SANTANDER;BARBOSA;INFORMACIÓN Y COMUNICACIONES</v>
      </c>
      <c r="B3066" t="str">
        <f ca="1">+IFERROR(_xlfn.XLOOKUP(C3066,DIVIPOLA!G:G,DIVIPOLA!F:F),C3066)</f>
        <v>SANTANDER</v>
      </c>
      <c r="C3066" t="s">
        <v>39</v>
      </c>
      <c r="D3066" t="s">
        <v>279</v>
      </c>
      <c r="E3066" t="s">
        <v>355</v>
      </c>
      <c r="F3066">
        <v>1</v>
      </c>
      <c r="G3066">
        <v>0.24570024570024571</v>
      </c>
      <c r="H3066">
        <v>0</v>
      </c>
      <c r="I3066">
        <v>0</v>
      </c>
      <c r="J3066">
        <v>0</v>
      </c>
      <c r="K3066">
        <v>1</v>
      </c>
      <c r="L3066">
        <v>0</v>
      </c>
      <c r="M3066">
        <v>1</v>
      </c>
      <c r="N3066">
        <v>0</v>
      </c>
      <c r="O3066">
        <v>1</v>
      </c>
      <c r="P3066">
        <v>1284400</v>
      </c>
      <c r="Q3066">
        <v>6.4172991679270139E-3</v>
      </c>
    </row>
    <row r="3067" spans="1:17" x14ac:dyDescent="0.25">
      <c r="A3067" t="str">
        <f t="shared" ca="1" si="47"/>
        <v>SANTANDER;BUCARAMANGA;INFORMACIÓN Y COMUNICACIONES</v>
      </c>
      <c r="B3067" t="str">
        <f ca="1">+IFERROR(_xlfn.XLOOKUP(C3067,DIVIPOLA!G:G,DIVIPOLA!F:F),C3067)</f>
        <v>SANTANDER</v>
      </c>
      <c r="C3067" t="s">
        <v>39</v>
      </c>
      <c r="D3067" t="s">
        <v>283</v>
      </c>
      <c r="E3067" t="s">
        <v>355</v>
      </c>
      <c r="F3067">
        <v>11</v>
      </c>
      <c r="G3067">
        <v>2.7027027027027031</v>
      </c>
      <c r="H3067">
        <v>5</v>
      </c>
      <c r="I3067">
        <v>0</v>
      </c>
      <c r="J3067">
        <v>129</v>
      </c>
      <c r="K3067">
        <v>184</v>
      </c>
      <c r="L3067">
        <v>48</v>
      </c>
      <c r="M3067">
        <v>28</v>
      </c>
      <c r="N3067">
        <v>34</v>
      </c>
      <c r="O3067">
        <v>4</v>
      </c>
      <c r="P3067">
        <v>183874275</v>
      </c>
      <c r="Q3067">
        <v>0.91869840545054737</v>
      </c>
    </row>
    <row r="3068" spans="1:17" x14ac:dyDescent="0.25">
      <c r="A3068" t="str">
        <f t="shared" ca="1" si="47"/>
        <v>SUCRE;SINCELEJO;INFORMACIÓN Y COMUNICACIONES</v>
      </c>
      <c r="B3068" t="str">
        <f ca="1">+IFERROR(_xlfn.XLOOKUP(C3068,DIVIPOLA!G:G,DIVIPOLA!F:F),C3068)</f>
        <v>SUCRE</v>
      </c>
      <c r="C3068" t="s">
        <v>40</v>
      </c>
      <c r="D3068" t="s">
        <v>300</v>
      </c>
      <c r="E3068" t="s">
        <v>355</v>
      </c>
      <c r="F3068">
        <v>1</v>
      </c>
      <c r="G3068">
        <v>3.5714285714285712</v>
      </c>
      <c r="H3068">
        <v>0</v>
      </c>
      <c r="I3068">
        <v>0</v>
      </c>
      <c r="J3068">
        <v>0</v>
      </c>
      <c r="K3068">
        <v>0</v>
      </c>
      <c r="L3068">
        <v>3</v>
      </c>
      <c r="M3068">
        <v>0</v>
      </c>
      <c r="N3068">
        <v>5</v>
      </c>
      <c r="O3068">
        <v>0</v>
      </c>
      <c r="P3068">
        <v>1755000</v>
      </c>
      <c r="Q3068">
        <v>0.32073841109754903</v>
      </c>
    </row>
    <row r="3069" spans="1:17" x14ac:dyDescent="0.25">
      <c r="A3069" t="str">
        <f t="shared" ca="1" si="47"/>
        <v>TOLIMA;IBAGUÉ;INFORMACIÓN Y COMUNICACIONES</v>
      </c>
      <c r="B3069" t="str">
        <f ca="1">+IFERROR(_xlfn.XLOOKUP(C3069,DIVIPOLA!G:G,DIVIPOLA!F:F),C3069)</f>
        <v>TOLIMA</v>
      </c>
      <c r="C3069" t="s">
        <v>41</v>
      </c>
      <c r="D3069" t="s">
        <v>304</v>
      </c>
      <c r="E3069" t="s">
        <v>355</v>
      </c>
      <c r="F3069">
        <v>6</v>
      </c>
      <c r="G3069">
        <v>3.8461538461538458</v>
      </c>
      <c r="H3069">
        <v>0</v>
      </c>
      <c r="I3069">
        <v>0</v>
      </c>
      <c r="J3069">
        <v>120</v>
      </c>
      <c r="K3069">
        <v>59</v>
      </c>
      <c r="L3069">
        <v>10</v>
      </c>
      <c r="M3069">
        <v>9</v>
      </c>
      <c r="N3069">
        <v>5</v>
      </c>
      <c r="O3069">
        <v>1</v>
      </c>
      <c r="P3069">
        <v>87563775</v>
      </c>
      <c r="Q3069">
        <v>2.0933209010509302</v>
      </c>
    </row>
    <row r="3070" spans="1:17" x14ac:dyDescent="0.25">
      <c r="A3070" t="str">
        <f t="shared" ca="1" si="47"/>
        <v>VALLE_DEL_CAUCA;ALCALÁ;INFORMACIÓN Y COMUNICACIONES</v>
      </c>
      <c r="B3070" t="str">
        <f ca="1">+IFERROR(_xlfn.XLOOKUP(C3070,DIVIPOLA!G:G,DIVIPOLA!F:F),C3070)</f>
        <v>VALLE_DEL_CAUCA</v>
      </c>
      <c r="C3070" t="s">
        <v>1190</v>
      </c>
      <c r="D3070" t="s">
        <v>310</v>
      </c>
      <c r="E3070" t="s">
        <v>355</v>
      </c>
      <c r="F3070">
        <v>1</v>
      </c>
      <c r="G3070">
        <v>0.13386880856760369</v>
      </c>
      <c r="H3070">
        <v>0</v>
      </c>
      <c r="I3070">
        <v>0</v>
      </c>
      <c r="J3070">
        <v>53</v>
      </c>
      <c r="K3070">
        <v>26</v>
      </c>
      <c r="L3070">
        <v>6</v>
      </c>
      <c r="M3070">
        <v>3</v>
      </c>
      <c r="N3070">
        <v>29</v>
      </c>
      <c r="O3070">
        <v>16</v>
      </c>
      <c r="P3070">
        <v>47775000</v>
      </c>
      <c r="Q3070">
        <v>0.105228287508335</v>
      </c>
    </row>
    <row r="3071" spans="1:17" x14ac:dyDescent="0.25">
      <c r="A3071" t="str">
        <f t="shared" ca="1" si="47"/>
        <v>VALLE_DEL_CAUCA;CARTAGO;INFORMACIÓN Y COMUNICACIONES</v>
      </c>
      <c r="B3071" t="str">
        <f ca="1">+IFERROR(_xlfn.XLOOKUP(C3071,DIVIPOLA!G:G,DIVIPOLA!F:F),C3071)</f>
        <v>VALLE_DEL_CAUCA</v>
      </c>
      <c r="C3071" t="s">
        <v>1190</v>
      </c>
      <c r="D3071" t="s">
        <v>316</v>
      </c>
      <c r="E3071" t="s">
        <v>355</v>
      </c>
      <c r="F3071">
        <v>1</v>
      </c>
      <c r="G3071">
        <v>0.13386880856760369</v>
      </c>
      <c r="H3071">
        <v>0</v>
      </c>
      <c r="I3071">
        <v>0</v>
      </c>
      <c r="J3071">
        <v>18</v>
      </c>
      <c r="K3071">
        <v>21</v>
      </c>
      <c r="L3071">
        <v>25</v>
      </c>
      <c r="M3071">
        <v>13</v>
      </c>
      <c r="N3071">
        <v>31</v>
      </c>
      <c r="O3071">
        <v>10</v>
      </c>
      <c r="P3071">
        <v>38805000</v>
      </c>
      <c r="Q3071">
        <v>8.5471139649627159E-2</v>
      </c>
    </row>
    <row r="3072" spans="1:17" x14ac:dyDescent="0.25">
      <c r="A3072" t="str">
        <f t="shared" ca="1" si="47"/>
        <v>VALLE_DEL_CAUCA;LA VICTORIA;INFORMACIÓN Y COMUNICACIONES</v>
      </c>
      <c r="B3072" t="str">
        <f ca="1">+IFERROR(_xlfn.XLOOKUP(C3072,DIVIPOLA!G:G,DIVIPOLA!F:F),C3072)</f>
        <v>VALLE_DEL_CAUCA</v>
      </c>
      <c r="C3072" t="s">
        <v>1190</v>
      </c>
      <c r="D3072" t="s">
        <v>322</v>
      </c>
      <c r="E3072" t="s">
        <v>355</v>
      </c>
      <c r="F3072">
        <v>1</v>
      </c>
      <c r="G3072">
        <v>0.13386880856760369</v>
      </c>
      <c r="H3072">
        <v>0</v>
      </c>
      <c r="I3072">
        <v>0</v>
      </c>
      <c r="J3072">
        <v>5</v>
      </c>
      <c r="K3072">
        <v>16</v>
      </c>
      <c r="L3072">
        <v>2</v>
      </c>
      <c r="M3072">
        <v>0</v>
      </c>
      <c r="N3072">
        <v>0</v>
      </c>
      <c r="O3072">
        <v>10</v>
      </c>
      <c r="P3072">
        <v>14040000</v>
      </c>
      <c r="Q3072">
        <v>3.0924231431020889E-2</v>
      </c>
    </row>
    <row r="3073" spans="1:17" x14ac:dyDescent="0.25">
      <c r="A3073" t="str">
        <f t="shared" ca="1" si="47"/>
        <v>VALLE_DEL_CAUCA;PALMIRA;INFORMACIÓN Y COMUNICACIONES</v>
      </c>
      <c r="B3073" t="str">
        <f ca="1">+IFERROR(_xlfn.XLOOKUP(C3073,DIVIPOLA!G:G,DIVIPOLA!F:F),C3073)</f>
        <v>VALLE_DEL_CAUCA</v>
      </c>
      <c r="C3073" t="s">
        <v>1190</v>
      </c>
      <c r="D3073" t="s">
        <v>324</v>
      </c>
      <c r="E3073" t="s">
        <v>355</v>
      </c>
      <c r="F3073">
        <v>1</v>
      </c>
      <c r="G3073">
        <v>0.13386880856760369</v>
      </c>
      <c r="H3073">
        <v>0</v>
      </c>
      <c r="I3073">
        <v>0</v>
      </c>
      <c r="J3073">
        <v>78</v>
      </c>
      <c r="K3073">
        <v>8</v>
      </c>
      <c r="L3073">
        <v>5</v>
      </c>
      <c r="M3073">
        <v>0</v>
      </c>
      <c r="N3073">
        <v>3</v>
      </c>
      <c r="O3073">
        <v>7</v>
      </c>
      <c r="P3073">
        <v>39623025</v>
      </c>
      <c r="Q3073">
        <v>8.7272905633698467E-2</v>
      </c>
    </row>
    <row r="3074" spans="1:17" x14ac:dyDescent="0.25">
      <c r="A3074" t="str">
        <f t="shared" ca="1" si="47"/>
        <v>VALLE_DEL_CAUCA;CALI;INFORMACIÓN Y COMUNICACIONES</v>
      </c>
      <c r="B3074" t="str">
        <f ca="1">+IFERROR(_xlfn.XLOOKUP(C3074,DIVIPOLA!G:G,DIVIPOLA!F:F),C3074)</f>
        <v>VALLE_DEL_CAUCA</v>
      </c>
      <c r="C3074" t="s">
        <v>1190</v>
      </c>
      <c r="D3074" t="s">
        <v>1083</v>
      </c>
      <c r="E3074" t="s">
        <v>355</v>
      </c>
      <c r="F3074">
        <v>32</v>
      </c>
      <c r="G3074">
        <v>4.2838018741633199</v>
      </c>
      <c r="H3074">
        <v>0</v>
      </c>
      <c r="I3074">
        <v>1</v>
      </c>
      <c r="J3074">
        <v>437</v>
      </c>
      <c r="K3074">
        <v>119</v>
      </c>
      <c r="L3074">
        <v>71</v>
      </c>
      <c r="M3074">
        <v>20</v>
      </c>
      <c r="N3074">
        <v>37</v>
      </c>
      <c r="O3074">
        <v>5</v>
      </c>
      <c r="P3074">
        <v>280184450</v>
      </c>
      <c r="Q3074">
        <v>0.61712883014054842</v>
      </c>
    </row>
    <row r="3075" spans="1:17" x14ac:dyDescent="0.25">
      <c r="A3075" t="str">
        <f t="shared" ref="A3075:A3138" ca="1" si="48">B3075&amp;";"&amp;D3075&amp;";"&amp;E3075</f>
        <v>VALLE_DEL_CAUCA;TULUÁ;INFORMACIÓN Y COMUNICACIONES</v>
      </c>
      <c r="B3075" t="str">
        <f ca="1">+IFERROR(_xlfn.XLOOKUP(C3075,DIVIPOLA!G:G,DIVIPOLA!F:F),C3075)</f>
        <v>VALLE_DEL_CAUCA</v>
      </c>
      <c r="C3075" t="s">
        <v>1190</v>
      </c>
      <c r="D3075" t="s">
        <v>328</v>
      </c>
      <c r="E3075" t="s">
        <v>355</v>
      </c>
      <c r="F3075">
        <v>1</v>
      </c>
      <c r="G3075">
        <v>0.13386880856760369</v>
      </c>
      <c r="H3075">
        <v>0</v>
      </c>
      <c r="I3075">
        <v>0</v>
      </c>
      <c r="J3075">
        <v>34</v>
      </c>
      <c r="K3075">
        <v>24</v>
      </c>
      <c r="L3075">
        <v>0</v>
      </c>
      <c r="M3075">
        <v>0</v>
      </c>
      <c r="N3075">
        <v>4</v>
      </c>
      <c r="O3075">
        <v>5</v>
      </c>
      <c r="P3075">
        <v>28886000</v>
      </c>
      <c r="Q3075">
        <v>6.3623742814563344E-2</v>
      </c>
    </row>
    <row r="3076" spans="1:17" x14ac:dyDescent="0.25">
      <c r="A3076" t="str">
        <f t="shared" ca="1" si="48"/>
        <v>ANTIOQUIA;EL CARMEN DE VIBORAL;OTRAS</v>
      </c>
      <c r="B3076" t="str">
        <f ca="1">+IFERROR(_xlfn.XLOOKUP(C3076,DIVIPOLA!G:G,DIVIPOLA!F:F),C3076)</f>
        <v>ANTIOQUIA</v>
      </c>
      <c r="C3076" t="s">
        <v>17</v>
      </c>
      <c r="D3076" t="s">
        <v>63</v>
      </c>
      <c r="E3076" t="s">
        <v>356</v>
      </c>
      <c r="F3076">
        <v>1</v>
      </c>
      <c r="G3076">
        <v>5.2659294365455502E-2</v>
      </c>
      <c r="H3076">
        <v>0</v>
      </c>
      <c r="I3076">
        <v>0</v>
      </c>
      <c r="J3076">
        <v>0</v>
      </c>
      <c r="K3076">
        <v>0</v>
      </c>
      <c r="L3076">
        <v>3</v>
      </c>
      <c r="M3076">
        <v>0</v>
      </c>
      <c r="N3076">
        <v>0</v>
      </c>
      <c r="O3076">
        <v>0</v>
      </c>
      <c r="P3076">
        <v>780000</v>
      </c>
      <c r="Q3076">
        <v>1.0169983390637381E-3</v>
      </c>
    </row>
    <row r="3077" spans="1:17" x14ac:dyDescent="0.25">
      <c r="A3077" t="str">
        <f t="shared" ca="1" si="48"/>
        <v>ANTIOQUIA;ENVIGADO;OTRAS</v>
      </c>
      <c r="B3077" t="str">
        <f ca="1">+IFERROR(_xlfn.XLOOKUP(C3077,DIVIPOLA!G:G,DIVIPOLA!F:F),C3077)</f>
        <v>ANTIOQUIA</v>
      </c>
      <c r="C3077" t="s">
        <v>17</v>
      </c>
      <c r="D3077" t="s">
        <v>66</v>
      </c>
      <c r="E3077" t="s">
        <v>356</v>
      </c>
      <c r="F3077">
        <v>3</v>
      </c>
      <c r="G3077">
        <v>0.15797788309636651</v>
      </c>
      <c r="H3077">
        <v>0</v>
      </c>
      <c r="I3077">
        <v>0</v>
      </c>
      <c r="J3077">
        <v>0</v>
      </c>
      <c r="K3077">
        <v>5</v>
      </c>
      <c r="L3077">
        <v>0</v>
      </c>
      <c r="M3077">
        <v>11</v>
      </c>
      <c r="N3077">
        <v>0</v>
      </c>
      <c r="O3077">
        <v>0</v>
      </c>
      <c r="P3077">
        <v>7001150</v>
      </c>
      <c r="Q3077">
        <v>9.128407591712932E-3</v>
      </c>
    </row>
    <row r="3078" spans="1:17" x14ac:dyDescent="0.25">
      <c r="A3078" t="str">
        <f t="shared" ca="1" si="48"/>
        <v>ANTIOQUIA;GUARNE;OTRAS</v>
      </c>
      <c r="B3078" t="str">
        <f ca="1">+IFERROR(_xlfn.XLOOKUP(C3078,DIVIPOLA!G:G,DIVIPOLA!F:F),C3078)</f>
        <v>ANTIOQUIA</v>
      </c>
      <c r="C3078" t="s">
        <v>17</v>
      </c>
      <c r="D3078" t="s">
        <v>69</v>
      </c>
      <c r="E3078" t="s">
        <v>356</v>
      </c>
      <c r="F3078">
        <v>1</v>
      </c>
      <c r="G3078">
        <v>5.2659294365455502E-2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2</v>
      </c>
      <c r="N3078">
        <v>0</v>
      </c>
      <c r="O3078">
        <v>0</v>
      </c>
      <c r="P3078">
        <v>854100</v>
      </c>
      <c r="Q3078">
        <v>1.113613181274793E-3</v>
      </c>
    </row>
    <row r="3079" spans="1:17" x14ac:dyDescent="0.25">
      <c r="A3079" t="str">
        <f t="shared" ca="1" si="48"/>
        <v>ANTIOQUIA;ITAGÜÍ;OTRAS</v>
      </c>
      <c r="B3079" t="str">
        <f ca="1">+IFERROR(_xlfn.XLOOKUP(C3079,DIVIPOLA!G:G,DIVIPOLA!F:F),C3079)</f>
        <v>ANTIOQUIA</v>
      </c>
      <c r="C3079" t="s">
        <v>17</v>
      </c>
      <c r="D3079" t="s">
        <v>72</v>
      </c>
      <c r="E3079" t="s">
        <v>356</v>
      </c>
      <c r="F3079">
        <v>2</v>
      </c>
      <c r="G3079">
        <v>0.105318588730911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6</v>
      </c>
      <c r="N3079">
        <v>0</v>
      </c>
      <c r="O3079">
        <v>0</v>
      </c>
      <c r="P3079">
        <v>2414100</v>
      </c>
      <c r="Q3079">
        <v>3.1476098594022681E-3</v>
      </c>
    </row>
    <row r="3080" spans="1:17" x14ac:dyDescent="0.25">
      <c r="A3080" t="str">
        <f t="shared" ca="1" si="48"/>
        <v>ANTIOQUIA;LA ESTRELLA;OTRAS</v>
      </c>
      <c r="B3080" t="str">
        <f ca="1">+IFERROR(_xlfn.XLOOKUP(C3080,DIVIPOLA!G:G,DIVIPOLA!F:F),C3080)</f>
        <v>ANTIOQUIA</v>
      </c>
      <c r="C3080" t="s">
        <v>17</v>
      </c>
      <c r="D3080" t="s">
        <v>77</v>
      </c>
      <c r="E3080" t="s">
        <v>356</v>
      </c>
      <c r="F3080">
        <v>2</v>
      </c>
      <c r="G3080">
        <v>0.105318588730911</v>
      </c>
      <c r="H3080">
        <v>0</v>
      </c>
      <c r="I3080">
        <v>0</v>
      </c>
      <c r="J3080">
        <v>1</v>
      </c>
      <c r="K3080">
        <v>0</v>
      </c>
      <c r="L3080">
        <v>0</v>
      </c>
      <c r="M3080">
        <v>7</v>
      </c>
      <c r="N3080">
        <v>0</v>
      </c>
      <c r="O3080">
        <v>0</v>
      </c>
      <c r="P3080">
        <v>3194100</v>
      </c>
      <c r="Q3080">
        <v>4.164608198466006E-3</v>
      </c>
    </row>
    <row r="3081" spans="1:17" x14ac:dyDescent="0.25">
      <c r="A3081" t="str">
        <f t="shared" ca="1" si="48"/>
        <v>ANTIOQUIA;MEDELLÍN;OTRAS</v>
      </c>
      <c r="B3081" t="str">
        <f ca="1">+IFERROR(_xlfn.XLOOKUP(C3081,DIVIPOLA!G:G,DIVIPOLA!F:F),C3081)</f>
        <v>ANTIOQUIA</v>
      </c>
      <c r="C3081" t="s">
        <v>17</v>
      </c>
      <c r="D3081" t="s">
        <v>81</v>
      </c>
      <c r="E3081" t="s">
        <v>356</v>
      </c>
      <c r="F3081">
        <v>5</v>
      </c>
      <c r="G3081">
        <v>0.2632964718272775</v>
      </c>
      <c r="H3081">
        <v>0</v>
      </c>
      <c r="I3081">
        <v>0</v>
      </c>
      <c r="J3081">
        <v>0</v>
      </c>
      <c r="K3081">
        <v>5</v>
      </c>
      <c r="L3081">
        <v>0</v>
      </c>
      <c r="M3081">
        <v>16</v>
      </c>
      <c r="N3081">
        <v>0</v>
      </c>
      <c r="O3081">
        <v>0</v>
      </c>
      <c r="P3081">
        <v>8914100</v>
      </c>
      <c r="Q3081">
        <v>1.162259601826675E-2</v>
      </c>
    </row>
    <row r="3082" spans="1:17" x14ac:dyDescent="0.25">
      <c r="A3082" t="str">
        <f t="shared" ca="1" si="48"/>
        <v>ANTIOQUIA;RETIRO;OTRAS</v>
      </c>
      <c r="B3082" t="str">
        <f ca="1">+IFERROR(_xlfn.XLOOKUP(C3082,DIVIPOLA!G:G,DIVIPOLA!F:F),C3082)</f>
        <v>ANTIOQUIA</v>
      </c>
      <c r="C3082" t="s">
        <v>17</v>
      </c>
      <c r="D3082" t="s">
        <v>86</v>
      </c>
      <c r="E3082" t="s">
        <v>356</v>
      </c>
      <c r="F3082">
        <v>1</v>
      </c>
      <c r="G3082">
        <v>5.2659294365455502E-2</v>
      </c>
      <c r="H3082">
        <v>0</v>
      </c>
      <c r="I3082">
        <v>0</v>
      </c>
      <c r="J3082">
        <v>0</v>
      </c>
      <c r="K3082">
        <v>0</v>
      </c>
      <c r="L3082">
        <v>1</v>
      </c>
      <c r="M3082">
        <v>0</v>
      </c>
      <c r="N3082">
        <v>0</v>
      </c>
      <c r="O3082">
        <v>0</v>
      </c>
      <c r="P3082">
        <v>260000</v>
      </c>
      <c r="Q3082">
        <v>3.389994463545792E-4</v>
      </c>
    </row>
    <row r="3083" spans="1:17" x14ac:dyDescent="0.25">
      <c r="A3083" t="str">
        <f t="shared" ca="1" si="48"/>
        <v>ANTIOQUIA;SABANETA;OTRAS</v>
      </c>
      <c r="B3083" t="str">
        <f ca="1">+IFERROR(_xlfn.XLOOKUP(C3083,DIVIPOLA!G:G,DIVIPOLA!F:F),C3083)</f>
        <v>ANTIOQUIA</v>
      </c>
      <c r="C3083" t="s">
        <v>17</v>
      </c>
      <c r="D3083" t="s">
        <v>88</v>
      </c>
      <c r="E3083" t="s">
        <v>356</v>
      </c>
      <c r="F3083">
        <v>1</v>
      </c>
      <c r="G3083">
        <v>5.2659294365455502E-2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2</v>
      </c>
      <c r="N3083">
        <v>0</v>
      </c>
      <c r="O3083">
        <v>0</v>
      </c>
      <c r="P3083">
        <v>780000</v>
      </c>
      <c r="Q3083">
        <v>1.0169983390637381E-3</v>
      </c>
    </row>
    <row r="3084" spans="1:17" x14ac:dyDescent="0.25">
      <c r="A3084" t="str">
        <f t="shared" ca="1" si="48"/>
        <v>BOGOTÁ;BOGOTÁ, D.C.;OTRAS</v>
      </c>
      <c r="B3084" t="str">
        <f ca="1">+IFERROR(_xlfn.XLOOKUP(C3084,DIVIPOLA!G:G,DIVIPOLA!F:F),C3084)</f>
        <v>BOGOTÁ</v>
      </c>
      <c r="C3084" t="s">
        <v>1146</v>
      </c>
      <c r="D3084" t="s">
        <v>20</v>
      </c>
      <c r="E3084" t="s">
        <v>356</v>
      </c>
      <c r="F3084">
        <v>6</v>
      </c>
      <c r="G3084">
        <v>0.21889821233126591</v>
      </c>
      <c r="H3084">
        <v>0</v>
      </c>
      <c r="I3084">
        <v>0</v>
      </c>
      <c r="J3084">
        <v>0</v>
      </c>
      <c r="K3084">
        <v>4</v>
      </c>
      <c r="L3084">
        <v>4</v>
      </c>
      <c r="M3084">
        <v>7</v>
      </c>
      <c r="N3084">
        <v>0</v>
      </c>
      <c r="O3084">
        <v>3</v>
      </c>
      <c r="P3084">
        <v>6997900</v>
      </c>
      <c r="Q3084">
        <v>3.35818998538119E-3</v>
      </c>
    </row>
    <row r="3085" spans="1:17" x14ac:dyDescent="0.25">
      <c r="A3085" t="str">
        <f t="shared" ca="1" si="48"/>
        <v>BOYACÁ;SOGAMOSO;OTRAS</v>
      </c>
      <c r="B3085" t="str">
        <f ca="1">+IFERROR(_xlfn.XLOOKUP(C3085,DIVIPOLA!G:G,DIVIPOLA!F:F),C3085)</f>
        <v>BOYACÁ</v>
      </c>
      <c r="C3085" t="s">
        <v>22</v>
      </c>
      <c r="D3085" t="s">
        <v>133</v>
      </c>
      <c r="E3085" t="s">
        <v>356</v>
      </c>
      <c r="F3085">
        <v>1</v>
      </c>
      <c r="G3085">
        <v>0.91743119266055051</v>
      </c>
      <c r="H3085">
        <v>0</v>
      </c>
      <c r="I3085">
        <v>0</v>
      </c>
      <c r="J3085">
        <v>0</v>
      </c>
      <c r="K3085">
        <v>0</v>
      </c>
      <c r="L3085">
        <v>1</v>
      </c>
      <c r="M3085">
        <v>0</v>
      </c>
      <c r="N3085">
        <v>0</v>
      </c>
      <c r="O3085">
        <v>0</v>
      </c>
      <c r="P3085">
        <v>260000</v>
      </c>
      <c r="Q3085">
        <v>1.2618853829506661E-2</v>
      </c>
    </row>
    <row r="3086" spans="1:17" x14ac:dyDescent="0.25">
      <c r="A3086" t="str">
        <f t="shared" ca="1" si="48"/>
        <v>CUNDINAMARCA;CHÍA;OTRAS</v>
      </c>
      <c r="B3086" t="str">
        <f ca="1">+IFERROR(_xlfn.XLOOKUP(C3086,DIVIPOLA!G:G,DIVIPOLA!F:F),C3086)</f>
        <v>CUNDINAMARCA</v>
      </c>
      <c r="C3086" t="s">
        <v>29</v>
      </c>
      <c r="D3086" t="s">
        <v>175</v>
      </c>
      <c r="E3086" t="s">
        <v>356</v>
      </c>
      <c r="F3086">
        <v>1</v>
      </c>
      <c r="G3086">
        <v>0.25706940874035988</v>
      </c>
      <c r="H3086">
        <v>0</v>
      </c>
      <c r="I3086">
        <v>0</v>
      </c>
      <c r="J3086">
        <v>0</v>
      </c>
      <c r="K3086">
        <v>0</v>
      </c>
      <c r="L3086">
        <v>2</v>
      </c>
      <c r="M3086">
        <v>0</v>
      </c>
      <c r="N3086">
        <v>0</v>
      </c>
      <c r="O3086">
        <v>0</v>
      </c>
      <c r="P3086">
        <v>520000</v>
      </c>
      <c r="Q3086">
        <v>5.0647583163806369E-3</v>
      </c>
    </row>
    <row r="3087" spans="1:17" x14ac:dyDescent="0.25">
      <c r="A3087" t="str">
        <f t="shared" ca="1" si="48"/>
        <v>VALLE_DEL_CAUCA;CALI;OTRAS</v>
      </c>
      <c r="B3087" t="str">
        <f ca="1">+IFERROR(_xlfn.XLOOKUP(C3087,DIVIPOLA!G:G,DIVIPOLA!F:F),C3087)</f>
        <v>VALLE_DEL_CAUCA</v>
      </c>
      <c r="C3087" t="s">
        <v>1190</v>
      </c>
      <c r="D3087" t="s">
        <v>1083</v>
      </c>
      <c r="E3087" t="s">
        <v>356</v>
      </c>
      <c r="F3087">
        <v>2</v>
      </c>
      <c r="G3087">
        <v>0.2677376171352075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3</v>
      </c>
      <c r="N3087">
        <v>0</v>
      </c>
      <c r="O3087">
        <v>0</v>
      </c>
      <c r="P3087">
        <v>1170000</v>
      </c>
      <c r="Q3087">
        <v>2.5770192859184068E-3</v>
      </c>
    </row>
    <row r="3088" spans="1:17" x14ac:dyDescent="0.25">
      <c r="A3088" t="str">
        <f t="shared" ca="1" si="48"/>
        <v>ANTIOQUIA;AMALFI;OTRAS ACTIVIDADES DE SERVICIOS</v>
      </c>
      <c r="B3088" t="str">
        <f ca="1">+IFERROR(_xlfn.XLOOKUP(C3088,DIVIPOLA!G:G,DIVIPOLA!F:F),C3088)</f>
        <v>ANTIOQUIA</v>
      </c>
      <c r="C3088" t="s">
        <v>17</v>
      </c>
      <c r="D3088" t="s">
        <v>46</v>
      </c>
      <c r="E3088" t="s">
        <v>357</v>
      </c>
      <c r="F3088">
        <v>1</v>
      </c>
      <c r="G3088">
        <v>5.2659294365455502E-2</v>
      </c>
      <c r="H3088">
        <v>0</v>
      </c>
      <c r="I3088">
        <v>0</v>
      </c>
      <c r="J3088">
        <v>0</v>
      </c>
      <c r="K3088">
        <v>0</v>
      </c>
      <c r="L3088">
        <v>3</v>
      </c>
      <c r="M3088">
        <v>1</v>
      </c>
      <c r="N3088">
        <v>3</v>
      </c>
      <c r="O3088">
        <v>1</v>
      </c>
      <c r="P3088">
        <v>2080000</v>
      </c>
      <c r="Q3088">
        <v>2.7119955708366341E-3</v>
      </c>
    </row>
    <row r="3089" spans="1:17" x14ac:dyDescent="0.25">
      <c r="A3089" t="str">
        <f t="shared" ca="1" si="48"/>
        <v>ANTIOQUIA;EL CARMEN DE VIBORAL;OTRAS ACTIVIDADES DE SERVICIOS</v>
      </c>
      <c r="B3089" t="str">
        <f ca="1">+IFERROR(_xlfn.XLOOKUP(C3089,DIVIPOLA!G:G,DIVIPOLA!F:F),C3089)</f>
        <v>ANTIOQUIA</v>
      </c>
      <c r="C3089" t="s">
        <v>17</v>
      </c>
      <c r="D3089" t="s">
        <v>63</v>
      </c>
      <c r="E3089" t="s">
        <v>357</v>
      </c>
      <c r="F3089">
        <v>1</v>
      </c>
      <c r="G3089">
        <v>5.2659294365455502E-2</v>
      </c>
      <c r="H3089">
        <v>0</v>
      </c>
      <c r="I3089">
        <v>0</v>
      </c>
      <c r="J3089">
        <v>0</v>
      </c>
      <c r="K3089">
        <v>0</v>
      </c>
      <c r="L3089">
        <v>1</v>
      </c>
      <c r="M3089">
        <v>1</v>
      </c>
      <c r="N3089">
        <v>0</v>
      </c>
      <c r="O3089">
        <v>0</v>
      </c>
      <c r="P3089">
        <v>650000</v>
      </c>
      <c r="Q3089">
        <v>8.4749861588644798E-4</v>
      </c>
    </row>
    <row r="3090" spans="1:17" x14ac:dyDescent="0.25">
      <c r="A3090" t="str">
        <f t="shared" ca="1" si="48"/>
        <v>ANTIOQUIA;ENVIGADO;OTRAS ACTIVIDADES DE SERVICIOS</v>
      </c>
      <c r="B3090" t="str">
        <f ca="1">+IFERROR(_xlfn.XLOOKUP(C3090,DIVIPOLA!G:G,DIVIPOLA!F:F),C3090)</f>
        <v>ANTIOQUIA</v>
      </c>
      <c r="C3090" t="s">
        <v>17</v>
      </c>
      <c r="D3090" t="s">
        <v>66</v>
      </c>
      <c r="E3090" t="s">
        <v>357</v>
      </c>
      <c r="F3090">
        <v>3</v>
      </c>
      <c r="G3090">
        <v>0.15797788309636651</v>
      </c>
      <c r="H3090">
        <v>0</v>
      </c>
      <c r="I3090">
        <v>0</v>
      </c>
      <c r="J3090">
        <v>30</v>
      </c>
      <c r="K3090">
        <v>33</v>
      </c>
      <c r="L3090">
        <v>26</v>
      </c>
      <c r="M3090">
        <v>23</v>
      </c>
      <c r="N3090">
        <v>20</v>
      </c>
      <c r="O3090">
        <v>0</v>
      </c>
      <c r="P3090">
        <v>49082800</v>
      </c>
      <c r="Q3090">
        <v>6.3996315482817465E-2</v>
      </c>
    </row>
    <row r="3091" spans="1:17" x14ac:dyDescent="0.25">
      <c r="A3091" t="str">
        <f t="shared" ca="1" si="48"/>
        <v>ANTIOQUIA;ITAGÜÍ;OTRAS ACTIVIDADES DE SERVICIOS</v>
      </c>
      <c r="B3091" t="str">
        <f ca="1">+IFERROR(_xlfn.XLOOKUP(C3091,DIVIPOLA!G:G,DIVIPOLA!F:F),C3091)</f>
        <v>ANTIOQUIA</v>
      </c>
      <c r="C3091" t="s">
        <v>17</v>
      </c>
      <c r="D3091" t="s">
        <v>72</v>
      </c>
      <c r="E3091" t="s">
        <v>357</v>
      </c>
      <c r="F3091">
        <v>1</v>
      </c>
      <c r="G3091">
        <v>5.2659294365455502E-2</v>
      </c>
      <c r="H3091">
        <v>0</v>
      </c>
      <c r="I3091">
        <v>0</v>
      </c>
      <c r="J3091">
        <v>1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390000</v>
      </c>
      <c r="Q3091">
        <v>5.0849916953186883E-4</v>
      </c>
    </row>
    <row r="3092" spans="1:17" x14ac:dyDescent="0.25">
      <c r="A3092" t="str">
        <f t="shared" ca="1" si="48"/>
        <v>ANTIOQUIA;ITUANGO;OTRAS ACTIVIDADES DE SERVICIOS</v>
      </c>
      <c r="B3092" t="str">
        <f ca="1">+IFERROR(_xlfn.XLOOKUP(C3092,DIVIPOLA!G:G,DIVIPOLA!F:F),C3092)</f>
        <v>ANTIOQUIA</v>
      </c>
      <c r="C3092" t="s">
        <v>17</v>
      </c>
      <c r="D3092" t="s">
        <v>73</v>
      </c>
      <c r="E3092" t="s">
        <v>357</v>
      </c>
      <c r="F3092">
        <v>1</v>
      </c>
      <c r="G3092">
        <v>5.2659294365455502E-2</v>
      </c>
      <c r="H3092">
        <v>0</v>
      </c>
      <c r="I3092">
        <v>0</v>
      </c>
      <c r="J3092">
        <v>3</v>
      </c>
      <c r="K3092">
        <v>9</v>
      </c>
      <c r="L3092">
        <v>0</v>
      </c>
      <c r="M3092">
        <v>2</v>
      </c>
      <c r="N3092">
        <v>18</v>
      </c>
      <c r="O3092">
        <v>9</v>
      </c>
      <c r="P3092">
        <v>13065000</v>
      </c>
      <c r="Q3092">
        <v>1.7034722179317601E-2</v>
      </c>
    </row>
    <row r="3093" spans="1:17" x14ac:dyDescent="0.25">
      <c r="A3093" t="str">
        <f t="shared" ca="1" si="48"/>
        <v>ANTIOQUIA;MEDELLÍN;OTRAS ACTIVIDADES DE SERVICIOS</v>
      </c>
      <c r="B3093" t="str">
        <f ca="1">+IFERROR(_xlfn.XLOOKUP(C3093,DIVIPOLA!G:G,DIVIPOLA!F:F),C3093)</f>
        <v>ANTIOQUIA</v>
      </c>
      <c r="C3093" t="s">
        <v>17</v>
      </c>
      <c r="D3093" t="s">
        <v>81</v>
      </c>
      <c r="E3093" t="s">
        <v>357</v>
      </c>
      <c r="F3093">
        <v>13</v>
      </c>
      <c r="G3093">
        <v>0.68457082675092151</v>
      </c>
      <c r="H3093">
        <v>0</v>
      </c>
      <c r="I3093">
        <v>0</v>
      </c>
      <c r="J3093">
        <v>348</v>
      </c>
      <c r="K3093">
        <v>83</v>
      </c>
      <c r="L3093">
        <v>619</v>
      </c>
      <c r="M3093">
        <v>79</v>
      </c>
      <c r="N3093">
        <v>425</v>
      </c>
      <c r="O3093">
        <v>35</v>
      </c>
      <c r="P3093">
        <v>469628575</v>
      </c>
      <c r="Q3093">
        <v>0.61232241122034614</v>
      </c>
    </row>
    <row r="3094" spans="1:17" x14ac:dyDescent="0.25">
      <c r="A3094" t="str">
        <f t="shared" ca="1" si="48"/>
        <v>ANTIOQUIA;YARUMAL;OTRAS ACTIVIDADES DE SERVICIOS</v>
      </c>
      <c r="B3094" t="str">
        <f ca="1">+IFERROR(_xlfn.XLOOKUP(C3094,DIVIPOLA!G:G,DIVIPOLA!F:F),C3094)</f>
        <v>ANTIOQUIA</v>
      </c>
      <c r="C3094" t="s">
        <v>17</v>
      </c>
      <c r="D3094" t="s">
        <v>103</v>
      </c>
      <c r="E3094" t="s">
        <v>357</v>
      </c>
      <c r="F3094">
        <v>1</v>
      </c>
      <c r="G3094">
        <v>5.2659294365455502E-2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2</v>
      </c>
      <c r="N3094">
        <v>0</v>
      </c>
      <c r="O3094">
        <v>0</v>
      </c>
      <c r="P3094">
        <v>780000</v>
      </c>
      <c r="Q3094">
        <v>1.0169983390637381E-3</v>
      </c>
    </row>
    <row r="3095" spans="1:17" x14ac:dyDescent="0.25">
      <c r="A3095" t="str">
        <f t="shared" ca="1" si="48"/>
        <v>ARAUCA;ARAUCA;OTRAS ACTIVIDADES DE SERVICIOS</v>
      </c>
      <c r="B3095" t="str">
        <f ca="1">+IFERROR(_xlfn.XLOOKUP(C3095,DIVIPOLA!G:G,DIVIPOLA!F:F),C3095)</f>
        <v>ARAUCA</v>
      </c>
      <c r="C3095" t="s">
        <v>18</v>
      </c>
      <c r="D3095" t="s">
        <v>18</v>
      </c>
      <c r="E3095" t="s">
        <v>357</v>
      </c>
      <c r="F3095">
        <v>1</v>
      </c>
      <c r="G3095">
        <v>5.8823529411764701</v>
      </c>
      <c r="H3095">
        <v>0</v>
      </c>
      <c r="I3095">
        <v>0</v>
      </c>
      <c r="J3095">
        <v>1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390000</v>
      </c>
      <c r="Q3095">
        <v>0.45359016616519748</v>
      </c>
    </row>
    <row r="3096" spans="1:17" x14ac:dyDescent="0.25">
      <c r="A3096" t="str">
        <f t="shared" ca="1" si="48"/>
        <v>ATLÁNTICO;BARRANQUILLA;OTRAS ACTIVIDADES DE SERVICIOS</v>
      </c>
      <c r="B3096" t="str">
        <f ca="1">+IFERROR(_xlfn.XLOOKUP(C3096,DIVIPOLA!G:G,DIVIPOLA!F:F),C3096)</f>
        <v>ATLÁNTICO</v>
      </c>
      <c r="C3096" t="s">
        <v>19</v>
      </c>
      <c r="D3096" t="s">
        <v>108</v>
      </c>
      <c r="E3096" t="s">
        <v>357</v>
      </c>
      <c r="F3096">
        <v>3</v>
      </c>
      <c r="G3096">
        <v>1.0452961672473871</v>
      </c>
      <c r="H3096">
        <v>0</v>
      </c>
      <c r="I3096">
        <v>0</v>
      </c>
      <c r="J3096">
        <v>83</v>
      </c>
      <c r="K3096">
        <v>55</v>
      </c>
      <c r="L3096">
        <v>1</v>
      </c>
      <c r="M3096">
        <v>1</v>
      </c>
      <c r="N3096">
        <v>8</v>
      </c>
      <c r="O3096">
        <v>26</v>
      </c>
      <c r="P3096">
        <v>73186100</v>
      </c>
      <c r="Q3096">
        <v>0.40839387720392561</v>
      </c>
    </row>
    <row r="3097" spans="1:17" x14ac:dyDescent="0.25">
      <c r="A3097" t="str">
        <f t="shared" ca="1" si="48"/>
        <v>BOGOTÁ;BOGOTÁ, D.C.;OTRAS ACTIVIDADES DE SERVICIOS</v>
      </c>
      <c r="B3097" t="str">
        <f ca="1">+IFERROR(_xlfn.XLOOKUP(C3097,DIVIPOLA!G:G,DIVIPOLA!F:F),C3097)</f>
        <v>BOGOTÁ</v>
      </c>
      <c r="C3097" t="s">
        <v>1146</v>
      </c>
      <c r="D3097" t="s">
        <v>20</v>
      </c>
      <c r="E3097" t="s">
        <v>357</v>
      </c>
      <c r="F3097">
        <v>42</v>
      </c>
      <c r="G3097">
        <v>1.532287486318862</v>
      </c>
      <c r="H3097">
        <v>6</v>
      </c>
      <c r="I3097">
        <v>5</v>
      </c>
      <c r="J3097">
        <v>1121</v>
      </c>
      <c r="K3097">
        <v>341</v>
      </c>
      <c r="L3097">
        <v>150</v>
      </c>
      <c r="M3097">
        <v>61</v>
      </c>
      <c r="N3097">
        <v>456</v>
      </c>
      <c r="O3097">
        <v>100</v>
      </c>
      <c r="P3097">
        <v>821016625</v>
      </c>
      <c r="Q3097">
        <v>0.39399388500928328</v>
      </c>
    </row>
    <row r="3098" spans="1:17" x14ac:dyDescent="0.25">
      <c r="A3098" t="str">
        <f t="shared" ca="1" si="48"/>
        <v>BOLÍVAR;CARTAGENA DE INDIAS;OTRAS ACTIVIDADES DE SERVICIOS</v>
      </c>
      <c r="B3098" t="str">
        <f ca="1">+IFERROR(_xlfn.XLOOKUP(C3098,DIVIPOLA!G:G,DIVIPOLA!F:F),C3098)</f>
        <v>BOLÍVAR</v>
      </c>
      <c r="C3098" t="s">
        <v>21</v>
      </c>
      <c r="D3098" t="s">
        <v>114</v>
      </c>
      <c r="E3098" t="s">
        <v>357</v>
      </c>
      <c r="F3098">
        <v>6</v>
      </c>
      <c r="G3098">
        <v>3.3707865168539319</v>
      </c>
      <c r="H3098">
        <v>0</v>
      </c>
      <c r="I3098">
        <v>0</v>
      </c>
      <c r="J3098">
        <v>24</v>
      </c>
      <c r="K3098">
        <v>17</v>
      </c>
      <c r="L3098">
        <v>117</v>
      </c>
      <c r="M3098">
        <v>19</v>
      </c>
      <c r="N3098">
        <v>12</v>
      </c>
      <c r="O3098">
        <v>2</v>
      </c>
      <c r="P3098">
        <v>59365800</v>
      </c>
      <c r="Q3098">
        <v>0.92335189516783522</v>
      </c>
    </row>
    <row r="3099" spans="1:17" x14ac:dyDescent="0.25">
      <c r="A3099" t="str">
        <f t="shared" ca="1" si="48"/>
        <v>BOLÍVAR;EL CARMEN DE BOLÍVAR;OTRAS ACTIVIDADES DE SERVICIOS</v>
      </c>
      <c r="B3099" t="str">
        <f ca="1">+IFERROR(_xlfn.XLOOKUP(C3099,DIVIPOLA!G:G,DIVIPOLA!F:F),C3099)</f>
        <v>BOLÍVAR</v>
      </c>
      <c r="C3099" t="s">
        <v>21</v>
      </c>
      <c r="D3099" t="s">
        <v>115</v>
      </c>
      <c r="E3099" t="s">
        <v>357</v>
      </c>
      <c r="F3099">
        <v>1</v>
      </c>
      <c r="G3099">
        <v>0.5617977528089888</v>
      </c>
      <c r="H3099">
        <v>0</v>
      </c>
      <c r="I3099">
        <v>0</v>
      </c>
      <c r="J3099">
        <v>20</v>
      </c>
      <c r="K3099">
        <v>0</v>
      </c>
      <c r="L3099">
        <v>196</v>
      </c>
      <c r="M3099">
        <v>12</v>
      </c>
      <c r="N3099">
        <v>16</v>
      </c>
      <c r="O3099">
        <v>0</v>
      </c>
      <c r="P3099">
        <v>66609400</v>
      </c>
      <c r="Q3099">
        <v>1.036015950698759</v>
      </c>
    </row>
    <row r="3100" spans="1:17" x14ac:dyDescent="0.25">
      <c r="A3100" t="str">
        <f t="shared" ca="1" si="48"/>
        <v>BOLÍVAR;TALAIGUA NUEVO;OTRAS ACTIVIDADES DE SERVICIOS</v>
      </c>
      <c r="B3100" t="str">
        <f ca="1">+IFERROR(_xlfn.XLOOKUP(C3100,DIVIPOLA!G:G,DIVIPOLA!F:F),C3100)</f>
        <v>BOLÍVAR</v>
      </c>
      <c r="C3100" t="s">
        <v>21</v>
      </c>
      <c r="D3100" t="s">
        <v>119</v>
      </c>
      <c r="E3100" t="s">
        <v>357</v>
      </c>
      <c r="F3100">
        <v>1</v>
      </c>
      <c r="G3100">
        <v>0.5617977528089888</v>
      </c>
      <c r="H3100">
        <v>0</v>
      </c>
      <c r="I3100">
        <v>0</v>
      </c>
      <c r="J3100">
        <v>4</v>
      </c>
      <c r="K3100">
        <v>6</v>
      </c>
      <c r="L3100">
        <v>100</v>
      </c>
      <c r="M3100">
        <v>10</v>
      </c>
      <c r="N3100">
        <v>1</v>
      </c>
      <c r="O3100">
        <v>1</v>
      </c>
      <c r="P3100">
        <v>35100000</v>
      </c>
      <c r="Q3100">
        <v>0.54593135307518836</v>
      </c>
    </row>
    <row r="3101" spans="1:17" x14ac:dyDescent="0.25">
      <c r="A3101" t="str">
        <f t="shared" ca="1" si="48"/>
        <v>BOLÍVAR;ZAMBRANO;OTRAS ACTIVIDADES DE SERVICIOS</v>
      </c>
      <c r="B3101" t="str">
        <f ca="1">+IFERROR(_xlfn.XLOOKUP(C3101,DIVIPOLA!G:G,DIVIPOLA!F:F),C3101)</f>
        <v>BOLÍVAR</v>
      </c>
      <c r="C3101" t="s">
        <v>21</v>
      </c>
      <c r="D3101" t="s">
        <v>122</v>
      </c>
      <c r="E3101" t="s">
        <v>357</v>
      </c>
      <c r="F3101">
        <v>1</v>
      </c>
      <c r="G3101">
        <v>0.5617977528089888</v>
      </c>
      <c r="H3101">
        <v>15</v>
      </c>
      <c r="I3101">
        <v>0</v>
      </c>
      <c r="J3101">
        <v>0</v>
      </c>
      <c r="K3101">
        <v>0</v>
      </c>
      <c r="L3101">
        <v>213</v>
      </c>
      <c r="M3101">
        <v>27</v>
      </c>
      <c r="N3101">
        <v>0</v>
      </c>
      <c r="O3101">
        <v>0</v>
      </c>
      <c r="P3101">
        <v>72784400</v>
      </c>
      <c r="Q3101">
        <v>1.1320594294805051</v>
      </c>
    </row>
    <row r="3102" spans="1:17" x14ac:dyDescent="0.25">
      <c r="A3102" t="str">
        <f t="shared" ca="1" si="48"/>
        <v>BOYACÁ;TUNJA;OTRAS ACTIVIDADES DE SERVICIOS</v>
      </c>
      <c r="B3102" t="str">
        <f ca="1">+IFERROR(_xlfn.XLOOKUP(C3102,DIVIPOLA!G:G,DIVIPOLA!F:F),C3102)</f>
        <v>BOYACÁ</v>
      </c>
      <c r="C3102" t="s">
        <v>22</v>
      </c>
      <c r="D3102" t="s">
        <v>137</v>
      </c>
      <c r="E3102" t="s">
        <v>357</v>
      </c>
      <c r="F3102">
        <v>2</v>
      </c>
      <c r="G3102">
        <v>1.834862385321101</v>
      </c>
      <c r="H3102">
        <v>0</v>
      </c>
      <c r="I3102">
        <v>0</v>
      </c>
      <c r="J3102">
        <v>0</v>
      </c>
      <c r="K3102">
        <v>4</v>
      </c>
      <c r="L3102">
        <v>1</v>
      </c>
      <c r="M3102">
        <v>0</v>
      </c>
      <c r="N3102">
        <v>0</v>
      </c>
      <c r="O3102">
        <v>0</v>
      </c>
      <c r="P3102">
        <v>2438800</v>
      </c>
      <c r="Q3102">
        <v>0.11836484892077249</v>
      </c>
    </row>
    <row r="3103" spans="1:17" x14ac:dyDescent="0.25">
      <c r="A3103" t="str">
        <f t="shared" ca="1" si="48"/>
        <v>CALDAS;MANIZALES;OTRAS ACTIVIDADES DE SERVICIOS</v>
      </c>
      <c r="B3103" t="str">
        <f ca="1">+IFERROR(_xlfn.XLOOKUP(C3103,DIVIPOLA!G:G,DIVIPOLA!F:F),C3103)</f>
        <v>CALDAS</v>
      </c>
      <c r="C3103" t="s">
        <v>23</v>
      </c>
      <c r="D3103" t="s">
        <v>145</v>
      </c>
      <c r="E3103" t="s">
        <v>357</v>
      </c>
      <c r="F3103">
        <v>1</v>
      </c>
      <c r="G3103">
        <v>0.62893081761006298</v>
      </c>
      <c r="H3103">
        <v>0</v>
      </c>
      <c r="I3103">
        <v>0</v>
      </c>
      <c r="J3103">
        <v>1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390000</v>
      </c>
      <c r="Q3103">
        <v>1.1950307038242869E-2</v>
      </c>
    </row>
    <row r="3104" spans="1:17" x14ac:dyDescent="0.25">
      <c r="A3104" t="str">
        <f t="shared" ca="1" si="48"/>
        <v>CAQUETÁ;EL DONCELLO;OTRAS ACTIVIDADES DE SERVICIOS</v>
      </c>
      <c r="B3104" t="str">
        <f ca="1">+IFERROR(_xlfn.XLOOKUP(C3104,DIVIPOLA!G:G,DIVIPOLA!F:F),C3104)</f>
        <v>CAQUETÁ</v>
      </c>
      <c r="C3104" t="s">
        <v>24</v>
      </c>
      <c r="D3104" t="s">
        <v>152</v>
      </c>
      <c r="E3104" t="s">
        <v>357</v>
      </c>
      <c r="F3104">
        <v>2</v>
      </c>
      <c r="G3104">
        <v>7.6923076923076934</v>
      </c>
      <c r="H3104">
        <v>0</v>
      </c>
      <c r="I3104">
        <v>0</v>
      </c>
      <c r="J3104">
        <v>0</v>
      </c>
      <c r="K3104">
        <v>1</v>
      </c>
      <c r="L3104">
        <v>2</v>
      </c>
      <c r="M3104">
        <v>5</v>
      </c>
      <c r="N3104">
        <v>0</v>
      </c>
      <c r="O3104">
        <v>0</v>
      </c>
      <c r="P3104">
        <v>3064100</v>
      </c>
      <c r="Q3104">
        <v>1.074337598169478</v>
      </c>
    </row>
    <row r="3105" spans="1:17" x14ac:dyDescent="0.25">
      <c r="A3105" t="str">
        <f t="shared" ca="1" si="48"/>
        <v>CAQUETÁ;FLORENCIA;OTRAS ACTIVIDADES DE SERVICIOS</v>
      </c>
      <c r="B3105" t="str">
        <f ca="1">+IFERROR(_xlfn.XLOOKUP(C3105,DIVIPOLA!G:G,DIVIPOLA!F:F),C3105)</f>
        <v>CAQUETÁ</v>
      </c>
      <c r="C3105" t="s">
        <v>24</v>
      </c>
      <c r="D3105" t="s">
        <v>153</v>
      </c>
      <c r="E3105" t="s">
        <v>357</v>
      </c>
      <c r="F3105">
        <v>3</v>
      </c>
      <c r="G3105">
        <v>11.53846153846154</v>
      </c>
      <c r="H3105">
        <v>0</v>
      </c>
      <c r="I3105">
        <v>0</v>
      </c>
      <c r="J3105">
        <v>5</v>
      </c>
      <c r="K3105">
        <v>0</v>
      </c>
      <c r="L3105">
        <v>0</v>
      </c>
      <c r="M3105">
        <v>7</v>
      </c>
      <c r="N3105">
        <v>11</v>
      </c>
      <c r="O3105">
        <v>0</v>
      </c>
      <c r="P3105">
        <v>6825000</v>
      </c>
      <c r="Q3105">
        <v>2.3929878618539502</v>
      </c>
    </row>
    <row r="3106" spans="1:17" x14ac:dyDescent="0.25">
      <c r="A3106" t="str">
        <f t="shared" ca="1" si="48"/>
        <v>CESAR;VALLEDUPAR;OTRAS ACTIVIDADES DE SERVICIOS</v>
      </c>
      <c r="B3106" t="str">
        <f ca="1">+IFERROR(_xlfn.XLOOKUP(C3106,DIVIPOLA!G:G,DIVIPOLA!F:F),C3106)</f>
        <v>CESAR</v>
      </c>
      <c r="C3106" t="s">
        <v>27</v>
      </c>
      <c r="D3106" t="s">
        <v>171</v>
      </c>
      <c r="E3106" t="s">
        <v>357</v>
      </c>
      <c r="F3106">
        <v>1</v>
      </c>
      <c r="G3106">
        <v>2.3255813953488369</v>
      </c>
      <c r="H3106">
        <v>0</v>
      </c>
      <c r="I3106">
        <v>0</v>
      </c>
      <c r="J3106">
        <v>2</v>
      </c>
      <c r="K3106">
        <v>7</v>
      </c>
      <c r="L3106">
        <v>2</v>
      </c>
      <c r="M3106">
        <v>0</v>
      </c>
      <c r="N3106">
        <v>2</v>
      </c>
      <c r="O3106">
        <v>4</v>
      </c>
      <c r="P3106">
        <v>7259850</v>
      </c>
      <c r="Q3106">
        <v>1.0646963413396071</v>
      </c>
    </row>
    <row r="3107" spans="1:17" x14ac:dyDescent="0.25">
      <c r="A3107" t="str">
        <f t="shared" ca="1" si="48"/>
        <v>CUNDINAMARCA;FUNZA;OTRAS ACTIVIDADES DE SERVICIOS</v>
      </c>
      <c r="B3107" t="str">
        <f ca="1">+IFERROR(_xlfn.XLOOKUP(C3107,DIVIPOLA!G:G,DIVIPOLA!F:F),C3107)</f>
        <v>CUNDINAMARCA</v>
      </c>
      <c r="C3107" t="s">
        <v>29</v>
      </c>
      <c r="D3107" t="s">
        <v>180</v>
      </c>
      <c r="E3107" t="s">
        <v>357</v>
      </c>
      <c r="F3107">
        <v>1</v>
      </c>
      <c r="G3107">
        <v>0.25706940874035988</v>
      </c>
      <c r="H3107">
        <v>0</v>
      </c>
      <c r="I3107">
        <v>0</v>
      </c>
      <c r="J3107">
        <v>8</v>
      </c>
      <c r="K3107">
        <v>0</v>
      </c>
      <c r="L3107">
        <v>32</v>
      </c>
      <c r="M3107">
        <v>0</v>
      </c>
      <c r="N3107">
        <v>27</v>
      </c>
      <c r="O3107">
        <v>0</v>
      </c>
      <c r="P3107">
        <v>17544800</v>
      </c>
      <c r="Q3107">
        <v>0.1708849455946827</v>
      </c>
    </row>
    <row r="3108" spans="1:17" x14ac:dyDescent="0.25">
      <c r="A3108" t="str">
        <f t="shared" ca="1" si="48"/>
        <v>CÓRDOBA;MONTERÍA;OTRAS ACTIVIDADES DE SERVICIOS</v>
      </c>
      <c r="B3108" t="str">
        <f ca="1">+IFERROR(_xlfn.XLOOKUP(C3108,DIVIPOLA!G:G,DIVIPOLA!F:F),C3108)</f>
        <v>CÓRDOBA</v>
      </c>
      <c r="C3108" t="s">
        <v>30</v>
      </c>
      <c r="D3108" t="s">
        <v>218</v>
      </c>
      <c r="E3108" t="s">
        <v>357</v>
      </c>
      <c r="F3108">
        <v>2</v>
      </c>
      <c r="G3108">
        <v>2.2222222222222219</v>
      </c>
      <c r="H3108">
        <v>0</v>
      </c>
      <c r="I3108">
        <v>0</v>
      </c>
      <c r="J3108">
        <v>3</v>
      </c>
      <c r="K3108">
        <v>12</v>
      </c>
      <c r="L3108">
        <v>96</v>
      </c>
      <c r="M3108">
        <v>94</v>
      </c>
      <c r="N3108">
        <v>3</v>
      </c>
      <c r="O3108">
        <v>1</v>
      </c>
      <c r="P3108">
        <v>70032625</v>
      </c>
      <c r="Q3108">
        <v>0.91054804102762943</v>
      </c>
    </row>
    <row r="3109" spans="1:17" x14ac:dyDescent="0.25">
      <c r="A3109" t="str">
        <f t="shared" ca="1" si="48"/>
        <v>HUILA;NEIVA;OTRAS ACTIVIDADES DE SERVICIOS</v>
      </c>
      <c r="B3109" t="str">
        <f ca="1">+IFERROR(_xlfn.XLOOKUP(C3109,DIVIPOLA!G:G,DIVIPOLA!F:F),C3109)</f>
        <v>HUILA</v>
      </c>
      <c r="C3109" t="s">
        <v>32</v>
      </c>
      <c r="D3109" t="s">
        <v>227</v>
      </c>
      <c r="E3109" t="s">
        <v>357</v>
      </c>
      <c r="F3109">
        <v>2</v>
      </c>
      <c r="G3109">
        <v>2.2471910112359552</v>
      </c>
      <c r="H3109">
        <v>0</v>
      </c>
      <c r="I3109">
        <v>0</v>
      </c>
      <c r="J3109">
        <v>0</v>
      </c>
      <c r="K3109">
        <v>2</v>
      </c>
      <c r="L3109">
        <v>0</v>
      </c>
      <c r="M3109">
        <v>0</v>
      </c>
      <c r="N3109">
        <v>1</v>
      </c>
      <c r="O3109">
        <v>0</v>
      </c>
      <c r="P3109">
        <v>1235000</v>
      </c>
      <c r="Q3109">
        <v>5.0256014719193193E-2</v>
      </c>
    </row>
    <row r="3110" spans="1:17" x14ac:dyDescent="0.25">
      <c r="A3110" t="str">
        <f t="shared" ca="1" si="48"/>
        <v>NARIÑO;EL ROSARIO;OTRAS ACTIVIDADES DE SERVICIOS</v>
      </c>
      <c r="B3110" t="str">
        <f ca="1">+IFERROR(_xlfn.XLOOKUP(C3110,DIVIPOLA!G:G,DIVIPOLA!F:F),C3110)</f>
        <v>NARIÑO</v>
      </c>
      <c r="C3110" t="s">
        <v>35</v>
      </c>
      <c r="D3110" t="s">
        <v>248</v>
      </c>
      <c r="E3110" t="s">
        <v>357</v>
      </c>
      <c r="F3110">
        <v>1</v>
      </c>
      <c r="G3110">
        <v>1.149425287356322</v>
      </c>
      <c r="H3110">
        <v>0</v>
      </c>
      <c r="I3110">
        <v>0</v>
      </c>
      <c r="J3110">
        <v>0</v>
      </c>
      <c r="K3110">
        <v>2</v>
      </c>
      <c r="L3110">
        <v>0</v>
      </c>
      <c r="M3110">
        <v>0</v>
      </c>
      <c r="N3110">
        <v>0</v>
      </c>
      <c r="O3110">
        <v>0</v>
      </c>
      <c r="P3110">
        <v>1040000</v>
      </c>
      <c r="Q3110">
        <v>9.6332066265624225E-2</v>
      </c>
    </row>
    <row r="3111" spans="1:17" x14ac:dyDescent="0.25">
      <c r="A3111" t="str">
        <f t="shared" ca="1" si="48"/>
        <v>NARIÑO;PASTO;OTRAS ACTIVIDADES DE SERVICIOS</v>
      </c>
      <c r="B3111" t="str">
        <f ca="1">+IFERROR(_xlfn.XLOOKUP(C3111,DIVIPOLA!G:G,DIVIPOLA!F:F),C3111)</f>
        <v>NARIÑO</v>
      </c>
      <c r="C3111" t="s">
        <v>35</v>
      </c>
      <c r="D3111" t="s">
        <v>250</v>
      </c>
      <c r="E3111" t="s">
        <v>357</v>
      </c>
      <c r="F3111">
        <v>1</v>
      </c>
      <c r="G3111">
        <v>1.149425287356322</v>
      </c>
      <c r="H3111">
        <v>0</v>
      </c>
      <c r="I3111">
        <v>0</v>
      </c>
      <c r="J3111">
        <v>0</v>
      </c>
      <c r="K3111">
        <v>0</v>
      </c>
      <c r="L3111">
        <v>2</v>
      </c>
      <c r="M3111">
        <v>0</v>
      </c>
      <c r="N3111">
        <v>0</v>
      </c>
      <c r="O3111">
        <v>0</v>
      </c>
      <c r="P3111">
        <v>520000</v>
      </c>
      <c r="Q3111">
        <v>4.8166033132812112E-2</v>
      </c>
    </row>
    <row r="3112" spans="1:17" x14ac:dyDescent="0.25">
      <c r="A3112" t="str">
        <f t="shared" ca="1" si="48"/>
        <v>NORTE_DE_SANTANDER;SAN JOSÉ DE CÚCUTA;OTRAS ACTIVIDADES DE SERVICIOS</v>
      </c>
      <c r="B3112" t="str">
        <f ca="1">+IFERROR(_xlfn.XLOOKUP(C3112,DIVIPOLA!G:G,DIVIPOLA!F:F),C3112)</f>
        <v>NORTE_DE_SANTANDER</v>
      </c>
      <c r="C3112" t="s">
        <v>1186</v>
      </c>
      <c r="D3112" t="s">
        <v>260</v>
      </c>
      <c r="E3112" t="s">
        <v>357</v>
      </c>
      <c r="F3112">
        <v>1</v>
      </c>
      <c r="G3112">
        <v>0.36496350364963498</v>
      </c>
      <c r="H3112">
        <v>0</v>
      </c>
      <c r="I3112">
        <v>0</v>
      </c>
      <c r="J3112">
        <v>3</v>
      </c>
      <c r="K3112">
        <v>3</v>
      </c>
      <c r="L3112">
        <v>0</v>
      </c>
      <c r="M3112">
        <v>0</v>
      </c>
      <c r="N3112">
        <v>4</v>
      </c>
      <c r="O3112">
        <v>4</v>
      </c>
      <c r="P3112">
        <v>4810000</v>
      </c>
      <c r="Q3112">
        <v>0.1043774933350034</v>
      </c>
    </row>
    <row r="3113" spans="1:17" x14ac:dyDescent="0.25">
      <c r="A3113" t="str">
        <f t="shared" ca="1" si="48"/>
        <v>NORTE_DE_SANTANDER;TIBÚ;OTRAS ACTIVIDADES DE SERVICIOS</v>
      </c>
      <c r="B3113" t="str">
        <f ca="1">+IFERROR(_xlfn.XLOOKUP(C3113,DIVIPOLA!G:G,DIVIPOLA!F:F),C3113)</f>
        <v>NORTE_DE_SANTANDER</v>
      </c>
      <c r="C3113" t="s">
        <v>1186</v>
      </c>
      <c r="D3113" t="s">
        <v>262</v>
      </c>
      <c r="E3113" t="s">
        <v>357</v>
      </c>
      <c r="F3113">
        <v>1</v>
      </c>
      <c r="G3113">
        <v>0.36496350364963498</v>
      </c>
      <c r="H3113">
        <v>0</v>
      </c>
      <c r="I3113">
        <v>0</v>
      </c>
      <c r="J3113">
        <v>6</v>
      </c>
      <c r="K3113">
        <v>15</v>
      </c>
      <c r="L3113">
        <v>2</v>
      </c>
      <c r="M3113">
        <v>0</v>
      </c>
      <c r="N3113">
        <v>2</v>
      </c>
      <c r="O3113">
        <v>0</v>
      </c>
      <c r="P3113">
        <v>11050000</v>
      </c>
      <c r="Q3113">
        <v>0.23978613333716989</v>
      </c>
    </row>
    <row r="3114" spans="1:17" x14ac:dyDescent="0.25">
      <c r="A3114" t="str">
        <f t="shared" ca="1" si="48"/>
        <v>RISARALDA;DOSQUEBRADAS;OTRAS ACTIVIDADES DE SERVICIOS</v>
      </c>
      <c r="B3114" t="str">
        <f ca="1">+IFERROR(_xlfn.XLOOKUP(C3114,DIVIPOLA!G:G,DIVIPOLA!F:F),C3114)</f>
        <v>RISARALDA</v>
      </c>
      <c r="C3114" t="s">
        <v>38</v>
      </c>
      <c r="D3114" t="s">
        <v>275</v>
      </c>
      <c r="E3114" t="s">
        <v>357</v>
      </c>
      <c r="F3114">
        <v>1</v>
      </c>
      <c r="G3114">
        <v>0.48543689320388339</v>
      </c>
      <c r="H3114">
        <v>0</v>
      </c>
      <c r="I3114">
        <v>0</v>
      </c>
      <c r="J3114">
        <v>16</v>
      </c>
      <c r="K3114">
        <v>11</v>
      </c>
      <c r="L3114">
        <v>4</v>
      </c>
      <c r="M3114">
        <v>7</v>
      </c>
      <c r="N3114">
        <v>3</v>
      </c>
      <c r="O3114">
        <v>1</v>
      </c>
      <c r="P3114">
        <v>16640000</v>
      </c>
      <c r="Q3114">
        <v>0.1403280046514348</v>
      </c>
    </row>
    <row r="3115" spans="1:17" x14ac:dyDescent="0.25">
      <c r="A3115" t="str">
        <f t="shared" ca="1" si="48"/>
        <v>RISARALDA;PEREIRA;OTRAS ACTIVIDADES DE SERVICIOS</v>
      </c>
      <c r="B3115" t="str">
        <f ca="1">+IFERROR(_xlfn.XLOOKUP(C3115,DIVIPOLA!G:G,DIVIPOLA!F:F),C3115)</f>
        <v>RISARALDA</v>
      </c>
      <c r="C3115" t="s">
        <v>38</v>
      </c>
      <c r="D3115" t="s">
        <v>277</v>
      </c>
      <c r="E3115" t="s">
        <v>357</v>
      </c>
      <c r="F3115">
        <v>3</v>
      </c>
      <c r="G3115">
        <v>1.4563106796116509</v>
      </c>
      <c r="H3115">
        <v>0</v>
      </c>
      <c r="I3115">
        <v>0</v>
      </c>
      <c r="J3115">
        <v>7</v>
      </c>
      <c r="K3115">
        <v>11</v>
      </c>
      <c r="L3115">
        <v>9</v>
      </c>
      <c r="M3115">
        <v>7</v>
      </c>
      <c r="N3115">
        <v>8</v>
      </c>
      <c r="O3115">
        <v>4</v>
      </c>
      <c r="P3115">
        <v>16515850</v>
      </c>
      <c r="Q3115">
        <v>0.1392810261792308</v>
      </c>
    </row>
    <row r="3116" spans="1:17" x14ac:dyDescent="0.25">
      <c r="A3116" t="str">
        <f t="shared" ca="1" si="48"/>
        <v>SANTANDER;BARICHARA;OTRAS ACTIVIDADES DE SERVICIOS</v>
      </c>
      <c r="B3116" t="str">
        <f ca="1">+IFERROR(_xlfn.XLOOKUP(C3116,DIVIPOLA!G:G,DIVIPOLA!F:F),C3116)</f>
        <v>SANTANDER</v>
      </c>
      <c r="C3116" t="s">
        <v>39</v>
      </c>
      <c r="D3116" t="s">
        <v>280</v>
      </c>
      <c r="E3116" t="s">
        <v>357</v>
      </c>
      <c r="F3116">
        <v>1</v>
      </c>
      <c r="G3116">
        <v>0.24570024570024571</v>
      </c>
      <c r="H3116">
        <v>0</v>
      </c>
      <c r="I3116">
        <v>0</v>
      </c>
      <c r="J3116">
        <v>0</v>
      </c>
      <c r="K3116">
        <v>3</v>
      </c>
      <c r="L3116">
        <v>1</v>
      </c>
      <c r="M3116">
        <v>7</v>
      </c>
      <c r="N3116">
        <v>0</v>
      </c>
      <c r="O3116">
        <v>0</v>
      </c>
      <c r="P3116">
        <v>4550000</v>
      </c>
      <c r="Q3116">
        <v>2.273334725480218E-2</v>
      </c>
    </row>
    <row r="3117" spans="1:17" x14ac:dyDescent="0.25">
      <c r="A3117" t="str">
        <f t="shared" ca="1" si="48"/>
        <v>SANTANDER;BUCARAMANGA;OTRAS ACTIVIDADES DE SERVICIOS</v>
      </c>
      <c r="B3117" t="str">
        <f ca="1">+IFERROR(_xlfn.XLOOKUP(C3117,DIVIPOLA!G:G,DIVIPOLA!F:F),C3117)</f>
        <v>SANTANDER</v>
      </c>
      <c r="C3117" t="s">
        <v>39</v>
      </c>
      <c r="D3117" t="s">
        <v>283</v>
      </c>
      <c r="E3117" t="s">
        <v>357</v>
      </c>
      <c r="F3117">
        <v>4</v>
      </c>
      <c r="G3117">
        <v>0.98280098280098283</v>
      </c>
      <c r="H3117">
        <v>0</v>
      </c>
      <c r="I3117">
        <v>0</v>
      </c>
      <c r="J3117">
        <v>39</v>
      </c>
      <c r="K3117">
        <v>18</v>
      </c>
      <c r="L3117">
        <v>30</v>
      </c>
      <c r="M3117">
        <v>15</v>
      </c>
      <c r="N3117">
        <v>4</v>
      </c>
      <c r="O3117">
        <v>0</v>
      </c>
      <c r="P3117">
        <v>40241175</v>
      </c>
      <c r="Q3117">
        <v>0.20105859455302499</v>
      </c>
    </row>
    <row r="3118" spans="1:17" x14ac:dyDescent="0.25">
      <c r="A3118" t="str">
        <f t="shared" ca="1" si="48"/>
        <v>TOLIMA;ESPINAL;OTRAS ACTIVIDADES DE SERVICIOS</v>
      </c>
      <c r="B3118" t="str">
        <f ca="1">+IFERROR(_xlfn.XLOOKUP(C3118,DIVIPOLA!G:G,DIVIPOLA!F:F),C3118)</f>
        <v>TOLIMA</v>
      </c>
      <c r="C3118" t="s">
        <v>41</v>
      </c>
      <c r="D3118" t="s">
        <v>302</v>
      </c>
      <c r="E3118" t="s">
        <v>357</v>
      </c>
      <c r="F3118">
        <v>1</v>
      </c>
      <c r="G3118">
        <v>0.64102564102564097</v>
      </c>
      <c r="H3118">
        <v>0</v>
      </c>
      <c r="I3118">
        <v>0</v>
      </c>
      <c r="J3118">
        <v>1</v>
      </c>
      <c r="K3118">
        <v>3</v>
      </c>
      <c r="L3118">
        <v>2</v>
      </c>
      <c r="M3118">
        <v>1</v>
      </c>
      <c r="N3118">
        <v>0</v>
      </c>
      <c r="O3118">
        <v>0</v>
      </c>
      <c r="P3118">
        <v>2860000</v>
      </c>
      <c r="Q3118">
        <v>6.8371855564765896E-2</v>
      </c>
    </row>
    <row r="3119" spans="1:17" x14ac:dyDescent="0.25">
      <c r="A3119" t="str">
        <f t="shared" ca="1" si="48"/>
        <v>VALLE_DEL_CAUCA;CARTAGO;OTRAS ACTIVIDADES DE SERVICIOS</v>
      </c>
      <c r="B3119" t="str">
        <f ca="1">+IFERROR(_xlfn.XLOOKUP(C3119,DIVIPOLA!G:G,DIVIPOLA!F:F),C3119)</f>
        <v>VALLE_DEL_CAUCA</v>
      </c>
      <c r="C3119" t="s">
        <v>1190</v>
      </c>
      <c r="D3119" t="s">
        <v>316</v>
      </c>
      <c r="E3119" t="s">
        <v>357</v>
      </c>
      <c r="F3119">
        <v>1</v>
      </c>
      <c r="G3119">
        <v>0.13386880856760369</v>
      </c>
      <c r="H3119">
        <v>0</v>
      </c>
      <c r="I3119">
        <v>0</v>
      </c>
      <c r="J3119">
        <v>15</v>
      </c>
      <c r="K3119">
        <v>3</v>
      </c>
      <c r="L3119">
        <v>6</v>
      </c>
      <c r="M3119">
        <v>1</v>
      </c>
      <c r="N3119">
        <v>3</v>
      </c>
      <c r="O3119">
        <v>0</v>
      </c>
      <c r="P3119">
        <v>10105550</v>
      </c>
      <c r="Q3119">
        <v>2.2258288243429711E-2</v>
      </c>
    </row>
    <row r="3120" spans="1:17" x14ac:dyDescent="0.25">
      <c r="A3120" t="str">
        <f t="shared" ca="1" si="48"/>
        <v>VALLE_DEL_CAUCA;PALMIRA;OTRAS ACTIVIDADES DE SERVICIOS</v>
      </c>
      <c r="B3120" t="str">
        <f ca="1">+IFERROR(_xlfn.XLOOKUP(C3120,DIVIPOLA!G:G,DIVIPOLA!F:F),C3120)</f>
        <v>VALLE_DEL_CAUCA</v>
      </c>
      <c r="C3120" t="s">
        <v>1190</v>
      </c>
      <c r="D3120" t="s">
        <v>324</v>
      </c>
      <c r="E3120" t="s">
        <v>357</v>
      </c>
      <c r="F3120">
        <v>2</v>
      </c>
      <c r="G3120">
        <v>0.2677376171352075</v>
      </c>
      <c r="H3120">
        <v>0</v>
      </c>
      <c r="I3120">
        <v>0</v>
      </c>
      <c r="J3120">
        <v>16</v>
      </c>
      <c r="K3120">
        <v>12</v>
      </c>
      <c r="L3120">
        <v>2</v>
      </c>
      <c r="M3120">
        <v>5</v>
      </c>
      <c r="N3120">
        <v>0</v>
      </c>
      <c r="O3120">
        <v>0</v>
      </c>
      <c r="P3120">
        <v>15419300</v>
      </c>
      <c r="Q3120">
        <v>3.3962250833642467E-2</v>
      </c>
    </row>
    <row r="3121" spans="1:17" x14ac:dyDescent="0.25">
      <c r="A3121" t="str">
        <f t="shared" ca="1" si="48"/>
        <v>VALLE_DEL_CAUCA;CALI;OTRAS ACTIVIDADES DE SERVICIOS</v>
      </c>
      <c r="B3121" t="str">
        <f ca="1">+IFERROR(_xlfn.XLOOKUP(C3121,DIVIPOLA!G:G,DIVIPOLA!F:F),C3121)</f>
        <v>VALLE_DEL_CAUCA</v>
      </c>
      <c r="C3121" t="s">
        <v>1190</v>
      </c>
      <c r="D3121" t="s">
        <v>1083</v>
      </c>
      <c r="E3121" t="s">
        <v>357</v>
      </c>
      <c r="F3121">
        <v>7</v>
      </c>
      <c r="G3121">
        <v>0.93708165997322623</v>
      </c>
      <c r="H3121">
        <v>0</v>
      </c>
      <c r="I3121">
        <v>3</v>
      </c>
      <c r="J3121">
        <v>77</v>
      </c>
      <c r="K3121">
        <v>53</v>
      </c>
      <c r="L3121">
        <v>81</v>
      </c>
      <c r="M3121">
        <v>12</v>
      </c>
      <c r="N3121">
        <v>10</v>
      </c>
      <c r="O3121">
        <v>5</v>
      </c>
      <c r="P3121">
        <v>89814725</v>
      </c>
      <c r="Q3121">
        <v>0.19782416964483601</v>
      </c>
    </row>
    <row r="3122" spans="1:17" x14ac:dyDescent="0.25">
      <c r="A3122" t="str">
        <f t="shared" ca="1" si="48"/>
        <v>VALLE_DEL_CAUCA;SEVILLA;OTRAS ACTIVIDADES DE SERVICIOS</v>
      </c>
      <c r="B3122" t="str">
        <f ca="1">+IFERROR(_xlfn.XLOOKUP(C3122,DIVIPOLA!G:G,DIVIPOLA!F:F),C3122)</f>
        <v>VALLE_DEL_CAUCA</v>
      </c>
      <c r="C3122" t="s">
        <v>1190</v>
      </c>
      <c r="D3122" t="s">
        <v>327</v>
      </c>
      <c r="E3122" t="s">
        <v>357</v>
      </c>
      <c r="F3122">
        <v>1</v>
      </c>
      <c r="G3122">
        <v>0.13386880856760369</v>
      </c>
      <c r="H3122">
        <v>0</v>
      </c>
      <c r="I3122">
        <v>0</v>
      </c>
      <c r="J3122">
        <v>2</v>
      </c>
      <c r="K3122">
        <v>0</v>
      </c>
      <c r="L3122">
        <v>0</v>
      </c>
      <c r="M3122">
        <v>1</v>
      </c>
      <c r="N3122">
        <v>0</v>
      </c>
      <c r="O3122">
        <v>0</v>
      </c>
      <c r="P3122">
        <v>1170000</v>
      </c>
      <c r="Q3122">
        <v>2.5770192859184068E-3</v>
      </c>
    </row>
    <row r="3123" spans="1:17" x14ac:dyDescent="0.25">
      <c r="A3123" t="str">
        <f t="shared" ca="1" si="48"/>
        <v>VALLE_DEL_CAUCA;YUMBO;OTRAS ACTIVIDADES DE SERVICIOS</v>
      </c>
      <c r="B3123" t="str">
        <f ca="1">+IFERROR(_xlfn.XLOOKUP(C3123,DIVIPOLA!G:G,DIVIPOLA!F:F),C3123)</f>
        <v>VALLE_DEL_CAUCA</v>
      </c>
      <c r="C3123" t="s">
        <v>1190</v>
      </c>
      <c r="D3123" t="s">
        <v>329</v>
      </c>
      <c r="E3123" t="s">
        <v>357</v>
      </c>
      <c r="F3123">
        <v>1</v>
      </c>
      <c r="G3123">
        <v>0.13386880856760369</v>
      </c>
      <c r="H3123">
        <v>0</v>
      </c>
      <c r="I3123">
        <v>0</v>
      </c>
      <c r="J3123">
        <v>5</v>
      </c>
      <c r="K3123">
        <v>0</v>
      </c>
      <c r="L3123">
        <v>2</v>
      </c>
      <c r="M3123">
        <v>0</v>
      </c>
      <c r="N3123">
        <v>0</v>
      </c>
      <c r="O3123">
        <v>0</v>
      </c>
      <c r="P3123">
        <v>2470000</v>
      </c>
      <c r="Q3123">
        <v>5.4403740480499707E-3</v>
      </c>
    </row>
    <row r="3124" spans="1:17" x14ac:dyDescent="0.25">
      <c r="A3124" t="str">
        <f t="shared" ca="1" si="48"/>
        <v>ANTIOQUIA;ARBOLETES;SUMINISTRO DE ELECTRICIDAD, GAS, VAPOR Y AIRE ACONDICIONADO</v>
      </c>
      <c r="B3124" t="str">
        <f ca="1">+IFERROR(_xlfn.XLOOKUP(C3124,DIVIPOLA!G:G,DIVIPOLA!F:F),C3124)</f>
        <v>ANTIOQUIA</v>
      </c>
      <c r="C3124" t="s">
        <v>17</v>
      </c>
      <c r="D3124" t="s">
        <v>50</v>
      </c>
      <c r="E3124" t="s">
        <v>358</v>
      </c>
      <c r="F3124">
        <v>1</v>
      </c>
      <c r="G3124">
        <v>5.2659294365455502E-2</v>
      </c>
      <c r="H3124">
        <v>0</v>
      </c>
      <c r="I3124">
        <v>0</v>
      </c>
      <c r="J3124">
        <v>0</v>
      </c>
      <c r="K3124">
        <v>1</v>
      </c>
      <c r="L3124">
        <v>1</v>
      </c>
      <c r="M3124">
        <v>1</v>
      </c>
      <c r="N3124">
        <v>0</v>
      </c>
      <c r="O3124">
        <v>1</v>
      </c>
      <c r="P3124">
        <v>1495000</v>
      </c>
      <c r="Q3124">
        <v>1.94924681653883E-3</v>
      </c>
    </row>
    <row r="3125" spans="1:17" x14ac:dyDescent="0.25">
      <c r="A3125" t="str">
        <f t="shared" ca="1" si="48"/>
        <v>ANTIOQUIA;ENVIGADO;SUMINISTRO DE ELECTRICIDAD, GAS, VAPOR Y AIRE ACONDICIONADO</v>
      </c>
      <c r="B3125" t="str">
        <f ca="1">+IFERROR(_xlfn.XLOOKUP(C3125,DIVIPOLA!G:G,DIVIPOLA!F:F),C3125)</f>
        <v>ANTIOQUIA</v>
      </c>
      <c r="C3125" t="s">
        <v>17</v>
      </c>
      <c r="D3125" t="s">
        <v>66</v>
      </c>
      <c r="E3125" t="s">
        <v>358</v>
      </c>
      <c r="F3125">
        <v>1</v>
      </c>
      <c r="G3125">
        <v>5.2659294365455502E-2</v>
      </c>
      <c r="H3125">
        <v>0</v>
      </c>
      <c r="I3125">
        <v>0</v>
      </c>
      <c r="J3125">
        <v>3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1170000</v>
      </c>
      <c r="Q3125">
        <v>1.525497508595606E-3</v>
      </c>
    </row>
    <row r="3126" spans="1:17" x14ac:dyDescent="0.25">
      <c r="A3126" t="str">
        <f t="shared" ca="1" si="48"/>
        <v>ANTIOQUIA;MEDELLÍN;SUMINISTRO DE ELECTRICIDAD, GAS, VAPOR Y AIRE ACONDICIONADO</v>
      </c>
      <c r="B3126" t="str">
        <f ca="1">+IFERROR(_xlfn.XLOOKUP(C3126,DIVIPOLA!G:G,DIVIPOLA!F:F),C3126)</f>
        <v>ANTIOQUIA</v>
      </c>
      <c r="C3126" t="s">
        <v>17</v>
      </c>
      <c r="D3126" t="s">
        <v>81</v>
      </c>
      <c r="E3126" t="s">
        <v>358</v>
      </c>
      <c r="F3126">
        <v>4</v>
      </c>
      <c r="G3126">
        <v>0.21063717746182201</v>
      </c>
      <c r="H3126">
        <v>0</v>
      </c>
      <c r="I3126">
        <v>0</v>
      </c>
      <c r="J3126">
        <v>43</v>
      </c>
      <c r="K3126">
        <v>36</v>
      </c>
      <c r="L3126">
        <v>7</v>
      </c>
      <c r="M3126">
        <v>0</v>
      </c>
      <c r="N3126">
        <v>16</v>
      </c>
      <c r="O3126">
        <v>7</v>
      </c>
      <c r="P3126">
        <v>43205175</v>
      </c>
      <c r="Q3126">
        <v>5.6332809248664253E-2</v>
      </c>
    </row>
    <row r="3127" spans="1:17" x14ac:dyDescent="0.25">
      <c r="A3127" t="str">
        <f t="shared" ca="1" si="48"/>
        <v>ANTIOQUIA;SABANETA;SUMINISTRO DE ELECTRICIDAD, GAS, VAPOR Y AIRE ACONDICIONADO</v>
      </c>
      <c r="B3127" t="str">
        <f ca="1">+IFERROR(_xlfn.XLOOKUP(C3127,DIVIPOLA!G:G,DIVIPOLA!F:F),C3127)</f>
        <v>ANTIOQUIA</v>
      </c>
      <c r="C3127" t="s">
        <v>17</v>
      </c>
      <c r="D3127" t="s">
        <v>88</v>
      </c>
      <c r="E3127" t="s">
        <v>358</v>
      </c>
      <c r="F3127">
        <v>1</v>
      </c>
      <c r="G3127">
        <v>5.2659294365455502E-2</v>
      </c>
      <c r="H3127">
        <v>0</v>
      </c>
      <c r="I3127">
        <v>0</v>
      </c>
      <c r="J3127">
        <v>95</v>
      </c>
      <c r="K3127">
        <v>35</v>
      </c>
      <c r="L3127">
        <v>35</v>
      </c>
      <c r="M3127">
        <v>4</v>
      </c>
      <c r="N3127">
        <v>57</v>
      </c>
      <c r="O3127">
        <v>21</v>
      </c>
      <c r="P3127">
        <v>91815750</v>
      </c>
      <c r="Q3127">
        <v>0.1197134169870402</v>
      </c>
    </row>
    <row r="3128" spans="1:17" x14ac:dyDescent="0.25">
      <c r="A3128" t="str">
        <f t="shared" ca="1" si="48"/>
        <v>SAN_ANDRÉS_PROVIDENCIA_Y_SANTA_CATALINA;SAN ANDRÉS;SUMINISTRO DE ELECTRICIDAD, GAS, VAPOR Y AIRE ACONDICIONADO</v>
      </c>
      <c r="B3128" t="str">
        <f ca="1">+IFERROR(_xlfn.XLOOKUP(C3128,DIVIPOLA!G:G,DIVIPOLA!F:F),C3128)</f>
        <v>SAN_ANDRÉS_PROVIDENCIA_Y_SANTA_CATALINA</v>
      </c>
      <c r="C3128" t="s">
        <v>1189</v>
      </c>
      <c r="D3128" t="s">
        <v>1018</v>
      </c>
      <c r="E3128" t="s">
        <v>358</v>
      </c>
      <c r="F3128">
        <v>1</v>
      </c>
      <c r="G3128">
        <v>11.111111111111111</v>
      </c>
      <c r="H3128">
        <v>0</v>
      </c>
      <c r="I3128">
        <v>0</v>
      </c>
      <c r="J3128">
        <v>0</v>
      </c>
      <c r="K3128">
        <v>2</v>
      </c>
      <c r="L3128">
        <v>4</v>
      </c>
      <c r="M3128">
        <v>0</v>
      </c>
      <c r="N3128">
        <v>0</v>
      </c>
      <c r="O3128">
        <v>0</v>
      </c>
      <c r="P3128">
        <v>2277600</v>
      </c>
      <c r="Q3128">
        <v>1.07414480722718</v>
      </c>
    </row>
    <row r="3129" spans="1:17" x14ac:dyDescent="0.25">
      <c r="A3129" t="str">
        <f t="shared" ca="1" si="48"/>
        <v>BOGOTÁ;BOGOTÁ, D.C.;SUMINISTRO DE ELECTRICIDAD, GAS, VAPOR Y AIRE ACONDICIONADO</v>
      </c>
      <c r="B3129" t="str">
        <f ca="1">+IFERROR(_xlfn.XLOOKUP(C3129,DIVIPOLA!G:G,DIVIPOLA!F:F),C3129)</f>
        <v>BOGOTÁ</v>
      </c>
      <c r="C3129" t="s">
        <v>1146</v>
      </c>
      <c r="D3129" t="s">
        <v>20</v>
      </c>
      <c r="E3129" t="s">
        <v>358</v>
      </c>
      <c r="F3129">
        <v>4</v>
      </c>
      <c r="G3129">
        <v>0.1459321415541773</v>
      </c>
      <c r="H3129">
        <v>0</v>
      </c>
      <c r="I3129">
        <v>0</v>
      </c>
      <c r="J3129">
        <v>107</v>
      </c>
      <c r="K3129">
        <v>27</v>
      </c>
      <c r="L3129">
        <v>36</v>
      </c>
      <c r="M3129">
        <v>7</v>
      </c>
      <c r="N3129">
        <v>34</v>
      </c>
      <c r="O3129">
        <v>3</v>
      </c>
      <c r="P3129">
        <v>75465000</v>
      </c>
      <c r="Q3129">
        <v>3.6214551114876113E-2</v>
      </c>
    </row>
    <row r="3130" spans="1:17" x14ac:dyDescent="0.25">
      <c r="A3130" t="str">
        <f t="shared" ca="1" si="48"/>
        <v>BOLÍVAR;CARTAGENA DE INDIAS;SUMINISTRO DE ELECTRICIDAD, GAS, VAPOR Y AIRE ACONDICIONADO</v>
      </c>
      <c r="B3130" t="str">
        <f ca="1">+IFERROR(_xlfn.XLOOKUP(C3130,DIVIPOLA!G:G,DIVIPOLA!F:F),C3130)</f>
        <v>BOLÍVAR</v>
      </c>
      <c r="C3130" t="s">
        <v>21</v>
      </c>
      <c r="D3130" t="s">
        <v>114</v>
      </c>
      <c r="E3130" t="s">
        <v>358</v>
      </c>
      <c r="F3130">
        <v>1</v>
      </c>
      <c r="G3130">
        <v>0.5617977528089888</v>
      </c>
      <c r="H3130">
        <v>0</v>
      </c>
      <c r="I3130">
        <v>0</v>
      </c>
      <c r="J3130">
        <v>0</v>
      </c>
      <c r="K3130">
        <v>2</v>
      </c>
      <c r="L3130">
        <v>0</v>
      </c>
      <c r="M3130">
        <v>0</v>
      </c>
      <c r="N3130">
        <v>0</v>
      </c>
      <c r="O3130">
        <v>3</v>
      </c>
      <c r="P3130">
        <v>2015000</v>
      </c>
      <c r="Q3130">
        <v>3.1340503602464508E-2</v>
      </c>
    </row>
    <row r="3131" spans="1:17" x14ac:dyDescent="0.25">
      <c r="A3131" t="str">
        <f t="shared" ca="1" si="48"/>
        <v>CALDAS;MANIZALES;SUMINISTRO DE ELECTRICIDAD, GAS, VAPOR Y AIRE ACONDICIONADO</v>
      </c>
      <c r="B3131" t="str">
        <f ca="1">+IFERROR(_xlfn.XLOOKUP(C3131,DIVIPOLA!G:G,DIVIPOLA!F:F),C3131)</f>
        <v>CALDAS</v>
      </c>
      <c r="C3131" t="s">
        <v>23</v>
      </c>
      <c r="D3131" t="s">
        <v>145</v>
      </c>
      <c r="E3131" t="s">
        <v>358</v>
      </c>
      <c r="F3131">
        <v>1</v>
      </c>
      <c r="G3131">
        <v>0.62893081761006298</v>
      </c>
      <c r="H3131">
        <v>0</v>
      </c>
      <c r="I3131">
        <v>0</v>
      </c>
      <c r="J3131">
        <v>156</v>
      </c>
      <c r="K3131">
        <v>19</v>
      </c>
      <c r="L3131">
        <v>29</v>
      </c>
      <c r="M3131">
        <v>5</v>
      </c>
      <c r="N3131">
        <v>19</v>
      </c>
      <c r="O3131">
        <v>0</v>
      </c>
      <c r="P3131">
        <v>85112950</v>
      </c>
      <c r="Q3131">
        <v>2.608015090847728</v>
      </c>
    </row>
    <row r="3132" spans="1:17" x14ac:dyDescent="0.25">
      <c r="A3132" t="str">
        <f t="shared" ca="1" si="48"/>
        <v>CUNDINAMARCA;CHÍA;SUMINISTRO DE ELECTRICIDAD, GAS, VAPOR Y AIRE ACONDICIONADO</v>
      </c>
      <c r="B3132" t="str">
        <f ca="1">+IFERROR(_xlfn.XLOOKUP(C3132,DIVIPOLA!G:G,DIVIPOLA!F:F),C3132)</f>
        <v>CUNDINAMARCA</v>
      </c>
      <c r="C3132" t="s">
        <v>29</v>
      </c>
      <c r="D3132" t="s">
        <v>175</v>
      </c>
      <c r="E3132" t="s">
        <v>358</v>
      </c>
      <c r="F3132">
        <v>1</v>
      </c>
      <c r="G3132">
        <v>0.25706940874035988</v>
      </c>
      <c r="H3132">
        <v>0</v>
      </c>
      <c r="I3132">
        <v>0</v>
      </c>
      <c r="J3132">
        <v>7</v>
      </c>
      <c r="K3132">
        <v>6</v>
      </c>
      <c r="L3132">
        <v>0</v>
      </c>
      <c r="M3132">
        <v>0</v>
      </c>
      <c r="N3132">
        <v>0</v>
      </c>
      <c r="O3132">
        <v>0</v>
      </c>
      <c r="P3132">
        <v>5985850</v>
      </c>
      <c r="Q3132">
        <v>5.8301699169436623E-2</v>
      </c>
    </row>
    <row r="3133" spans="1:17" x14ac:dyDescent="0.25">
      <c r="A3133" t="str">
        <f t="shared" ca="1" si="48"/>
        <v>CÓRDOBA;MONTERÍA;SUMINISTRO DE ELECTRICIDAD, GAS, VAPOR Y AIRE ACONDICIONADO</v>
      </c>
      <c r="B3133" t="str">
        <f ca="1">+IFERROR(_xlfn.XLOOKUP(C3133,DIVIPOLA!G:G,DIVIPOLA!F:F),C3133)</f>
        <v>CÓRDOBA</v>
      </c>
      <c r="C3133" t="s">
        <v>30</v>
      </c>
      <c r="D3133" t="s">
        <v>218</v>
      </c>
      <c r="E3133" t="s">
        <v>358</v>
      </c>
      <c r="F3133">
        <v>1</v>
      </c>
      <c r="G3133">
        <v>1.1111111111111109</v>
      </c>
      <c r="H3133">
        <v>0</v>
      </c>
      <c r="I3133">
        <v>0</v>
      </c>
      <c r="J3133">
        <v>0</v>
      </c>
      <c r="K3133">
        <v>3</v>
      </c>
      <c r="L3133">
        <v>0</v>
      </c>
      <c r="M3133">
        <v>0</v>
      </c>
      <c r="N3133">
        <v>1</v>
      </c>
      <c r="O3133">
        <v>0</v>
      </c>
      <c r="P3133">
        <v>1755000</v>
      </c>
      <c r="Q3133">
        <v>2.2818105304541841E-2</v>
      </c>
    </row>
    <row r="3134" spans="1:17" x14ac:dyDescent="0.25">
      <c r="A3134" t="str">
        <f t="shared" ca="1" si="48"/>
        <v>HUILA;NEIVA;SUMINISTRO DE ELECTRICIDAD, GAS, VAPOR Y AIRE ACONDICIONADO</v>
      </c>
      <c r="B3134" t="str">
        <f ca="1">+IFERROR(_xlfn.XLOOKUP(C3134,DIVIPOLA!G:G,DIVIPOLA!F:F),C3134)</f>
        <v>HUILA</v>
      </c>
      <c r="C3134" t="s">
        <v>32</v>
      </c>
      <c r="D3134" t="s">
        <v>227</v>
      </c>
      <c r="E3134" t="s">
        <v>358</v>
      </c>
      <c r="F3134">
        <v>1</v>
      </c>
      <c r="G3134">
        <v>1.1235955056179781</v>
      </c>
      <c r="H3134">
        <v>0</v>
      </c>
      <c r="I3134">
        <v>0</v>
      </c>
      <c r="J3134">
        <v>49</v>
      </c>
      <c r="K3134">
        <v>20</v>
      </c>
      <c r="L3134">
        <v>2</v>
      </c>
      <c r="M3134">
        <v>0</v>
      </c>
      <c r="N3134">
        <v>26</v>
      </c>
      <c r="O3134">
        <v>10</v>
      </c>
      <c r="P3134">
        <v>38350000</v>
      </c>
      <c r="Q3134">
        <v>1.5605815097012621</v>
      </c>
    </row>
    <row r="3135" spans="1:17" x14ac:dyDescent="0.25">
      <c r="A3135" t="str">
        <f t="shared" ca="1" si="48"/>
        <v>MAGDALENA;SANTA MARTA;SUMINISTRO DE ELECTRICIDAD, GAS, VAPOR Y AIRE ACONDICIONADO</v>
      </c>
      <c r="B3135" t="str">
        <f ca="1">+IFERROR(_xlfn.XLOOKUP(C3135,DIVIPOLA!G:G,DIVIPOLA!F:F),C3135)</f>
        <v>MAGDALENA</v>
      </c>
      <c r="C3135" t="s">
        <v>33</v>
      </c>
      <c r="D3135" t="s">
        <v>239</v>
      </c>
      <c r="E3135" t="s">
        <v>358</v>
      </c>
      <c r="F3135">
        <v>1</v>
      </c>
      <c r="G3135">
        <v>1.428571428571429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2</v>
      </c>
      <c r="O3135">
        <v>0</v>
      </c>
      <c r="P3135">
        <v>390000</v>
      </c>
      <c r="Q3135">
        <v>2.3594648655036209E-2</v>
      </c>
    </row>
    <row r="3136" spans="1:17" x14ac:dyDescent="0.25">
      <c r="A3136" t="str">
        <f t="shared" ca="1" si="48"/>
        <v>META;ACACÍAS;SUMINISTRO DE ELECTRICIDAD, GAS, VAPOR Y AIRE ACONDICIONADO</v>
      </c>
      <c r="B3136" t="str">
        <f ca="1">+IFERROR(_xlfn.XLOOKUP(C3136,DIVIPOLA!G:G,DIVIPOLA!F:F),C3136)</f>
        <v>META</v>
      </c>
      <c r="C3136" t="s">
        <v>34</v>
      </c>
      <c r="D3136" t="s">
        <v>240</v>
      </c>
      <c r="E3136" t="s">
        <v>358</v>
      </c>
      <c r="F3136">
        <v>1</v>
      </c>
      <c r="G3136">
        <v>0.78740157480314954</v>
      </c>
      <c r="H3136">
        <v>0</v>
      </c>
      <c r="I3136">
        <v>0</v>
      </c>
      <c r="J3136">
        <v>44</v>
      </c>
      <c r="K3136">
        <v>83</v>
      </c>
      <c r="L3136">
        <v>27</v>
      </c>
      <c r="M3136">
        <v>9</v>
      </c>
      <c r="N3136">
        <v>21</v>
      </c>
      <c r="O3136">
        <v>46</v>
      </c>
      <c r="P3136">
        <v>89895000</v>
      </c>
      <c r="Q3136">
        <v>4.92319828474775</v>
      </c>
    </row>
    <row r="3137" spans="1:17" x14ac:dyDescent="0.25">
      <c r="A3137" t="str">
        <f t="shared" ca="1" si="48"/>
        <v>NORTE_DE_SANTANDER;SAN JOSÉ DE CÚCUTA;SUMINISTRO DE ELECTRICIDAD, GAS, VAPOR Y AIRE ACONDICIONADO</v>
      </c>
      <c r="B3137" t="str">
        <f ca="1">+IFERROR(_xlfn.XLOOKUP(C3137,DIVIPOLA!G:G,DIVIPOLA!F:F),C3137)</f>
        <v>NORTE_DE_SANTANDER</v>
      </c>
      <c r="C3137" t="s">
        <v>1186</v>
      </c>
      <c r="D3137" t="s">
        <v>260</v>
      </c>
      <c r="E3137" t="s">
        <v>358</v>
      </c>
      <c r="F3137">
        <v>1</v>
      </c>
      <c r="G3137">
        <v>0.36496350364963498</v>
      </c>
      <c r="H3137">
        <v>0</v>
      </c>
      <c r="I3137">
        <v>0</v>
      </c>
      <c r="J3137">
        <v>91</v>
      </c>
      <c r="K3137">
        <v>42</v>
      </c>
      <c r="L3137">
        <v>0</v>
      </c>
      <c r="M3137">
        <v>0</v>
      </c>
      <c r="N3137">
        <v>0</v>
      </c>
      <c r="O3137">
        <v>0</v>
      </c>
      <c r="P3137">
        <v>59960550</v>
      </c>
      <c r="Q3137">
        <v>1.301150084820818</v>
      </c>
    </row>
    <row r="3138" spans="1:17" x14ac:dyDescent="0.25">
      <c r="A3138" t="str">
        <f t="shared" ca="1" si="48"/>
        <v>VALLE_DEL_CAUCA;CALI;SUMINISTRO DE ELECTRICIDAD, GAS, VAPOR Y AIRE ACONDICIONADO</v>
      </c>
      <c r="B3138" t="str">
        <f ca="1">+IFERROR(_xlfn.XLOOKUP(C3138,DIVIPOLA!G:G,DIVIPOLA!F:F),C3138)</f>
        <v>VALLE_DEL_CAUCA</v>
      </c>
      <c r="C3138" t="s">
        <v>1190</v>
      </c>
      <c r="D3138" t="s">
        <v>1083</v>
      </c>
      <c r="E3138" t="s">
        <v>358</v>
      </c>
      <c r="F3138">
        <v>1</v>
      </c>
      <c r="G3138">
        <v>0.13386880856760369</v>
      </c>
      <c r="H3138">
        <v>0</v>
      </c>
      <c r="I3138">
        <v>0</v>
      </c>
      <c r="J3138">
        <v>3</v>
      </c>
      <c r="K3138">
        <v>0</v>
      </c>
      <c r="L3138">
        <v>0</v>
      </c>
      <c r="M3138">
        <v>0</v>
      </c>
      <c r="N3138">
        <v>1</v>
      </c>
      <c r="O3138">
        <v>0</v>
      </c>
      <c r="P3138">
        <v>1365000</v>
      </c>
      <c r="Q3138">
        <v>3.006522500238141E-3</v>
      </c>
    </row>
    <row r="3139" spans="1:17" x14ac:dyDescent="0.25">
      <c r="A3139" t="str">
        <f t="shared" ref="A3139:A3202" ca="1" si="49">B3139&amp;";"&amp;D3139&amp;";"&amp;E3139</f>
        <v>ANTIOQUIA;BELLO;TRANSPORTE Y ALMACENAMIENTO</v>
      </c>
      <c r="B3139" t="str">
        <f ca="1">+IFERROR(_xlfn.XLOOKUP(C3139,DIVIPOLA!G:G,DIVIPOLA!F:F),C3139)</f>
        <v>ANTIOQUIA</v>
      </c>
      <c r="C3139" t="s">
        <v>17</v>
      </c>
      <c r="D3139" t="s">
        <v>52</v>
      </c>
      <c r="E3139" t="s">
        <v>359</v>
      </c>
      <c r="F3139">
        <v>3</v>
      </c>
      <c r="G3139">
        <v>0.15797788309636651</v>
      </c>
      <c r="H3139">
        <v>0</v>
      </c>
      <c r="I3139">
        <v>0</v>
      </c>
      <c r="J3139">
        <v>9</v>
      </c>
      <c r="K3139">
        <v>0</v>
      </c>
      <c r="L3139">
        <v>1</v>
      </c>
      <c r="M3139">
        <v>0</v>
      </c>
      <c r="N3139">
        <v>4</v>
      </c>
      <c r="O3139">
        <v>0</v>
      </c>
      <c r="P3139">
        <v>4550000</v>
      </c>
      <c r="Q3139">
        <v>5.9324903112051358E-3</v>
      </c>
    </row>
    <row r="3140" spans="1:17" x14ac:dyDescent="0.25">
      <c r="A3140" t="str">
        <f t="shared" ca="1" si="49"/>
        <v>ANTIOQUIA;BURITICÁ;TRANSPORTE Y ALMACENAMIENTO</v>
      </c>
      <c r="B3140" t="str">
        <f ca="1">+IFERROR(_xlfn.XLOOKUP(C3140,DIVIPOLA!G:G,DIVIPOLA!F:F),C3140)</f>
        <v>ANTIOQUIA</v>
      </c>
      <c r="C3140" t="s">
        <v>17</v>
      </c>
      <c r="D3140" t="s">
        <v>53</v>
      </c>
      <c r="E3140" t="s">
        <v>359</v>
      </c>
      <c r="F3140">
        <v>1</v>
      </c>
      <c r="G3140">
        <v>5.2659294365455502E-2</v>
      </c>
      <c r="H3140">
        <v>0</v>
      </c>
      <c r="I3140">
        <v>0</v>
      </c>
      <c r="J3140">
        <v>2</v>
      </c>
      <c r="K3140">
        <v>2</v>
      </c>
      <c r="L3140">
        <v>0</v>
      </c>
      <c r="M3140">
        <v>0</v>
      </c>
      <c r="N3140">
        <v>3</v>
      </c>
      <c r="O3140">
        <v>2</v>
      </c>
      <c r="P3140">
        <v>3055000</v>
      </c>
      <c r="Q3140">
        <v>3.9832434946663053E-3</v>
      </c>
    </row>
    <row r="3141" spans="1:17" x14ac:dyDescent="0.25">
      <c r="A3141" t="str">
        <f t="shared" ca="1" si="49"/>
        <v>ANTIOQUIA;CAREPA;TRANSPORTE Y ALMACENAMIENTO</v>
      </c>
      <c r="B3141" t="str">
        <f ca="1">+IFERROR(_xlfn.XLOOKUP(C3141,DIVIPOLA!G:G,DIVIPOLA!F:F),C3141)</f>
        <v>ANTIOQUIA</v>
      </c>
      <c r="C3141" t="s">
        <v>17</v>
      </c>
      <c r="D3141" t="s">
        <v>55</v>
      </c>
      <c r="E3141" t="s">
        <v>359</v>
      </c>
      <c r="F3141">
        <v>1</v>
      </c>
      <c r="G3141">
        <v>5.2659294365455502E-2</v>
      </c>
      <c r="H3141">
        <v>0</v>
      </c>
      <c r="I3141">
        <v>0</v>
      </c>
      <c r="J3141">
        <v>4</v>
      </c>
      <c r="K3141">
        <v>2</v>
      </c>
      <c r="L3141">
        <v>0</v>
      </c>
      <c r="M3141">
        <v>0</v>
      </c>
      <c r="N3141">
        <v>0</v>
      </c>
      <c r="O3141">
        <v>1</v>
      </c>
      <c r="P3141">
        <v>2925000</v>
      </c>
      <c r="Q3141">
        <v>3.813743771489016E-3</v>
      </c>
    </row>
    <row r="3142" spans="1:17" x14ac:dyDescent="0.25">
      <c r="A3142" t="str">
        <f t="shared" ca="1" si="49"/>
        <v>ANTIOQUIA;ENTRERRÍOS;TRANSPORTE Y ALMACENAMIENTO</v>
      </c>
      <c r="B3142" t="str">
        <f ca="1">+IFERROR(_xlfn.XLOOKUP(C3142,DIVIPOLA!G:G,DIVIPOLA!F:F),C3142)</f>
        <v>ANTIOQUIA</v>
      </c>
      <c r="C3142" t="s">
        <v>17</v>
      </c>
      <c r="D3142" t="s">
        <v>65</v>
      </c>
      <c r="E3142" t="s">
        <v>359</v>
      </c>
      <c r="F3142">
        <v>1</v>
      </c>
      <c r="G3142">
        <v>5.2659294365455502E-2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2</v>
      </c>
      <c r="O3142">
        <v>0</v>
      </c>
      <c r="P3142">
        <v>390000</v>
      </c>
      <c r="Q3142">
        <v>5.0849916953186883E-4</v>
      </c>
    </row>
    <row r="3143" spans="1:17" x14ac:dyDescent="0.25">
      <c r="A3143" t="str">
        <f t="shared" ca="1" si="49"/>
        <v>ANTIOQUIA;ENVIGADO;TRANSPORTE Y ALMACENAMIENTO</v>
      </c>
      <c r="B3143" t="str">
        <f ca="1">+IFERROR(_xlfn.XLOOKUP(C3143,DIVIPOLA!G:G,DIVIPOLA!F:F),C3143)</f>
        <v>ANTIOQUIA</v>
      </c>
      <c r="C3143" t="s">
        <v>17</v>
      </c>
      <c r="D3143" t="s">
        <v>66</v>
      </c>
      <c r="E3143" t="s">
        <v>359</v>
      </c>
      <c r="F3143">
        <v>3</v>
      </c>
      <c r="G3143">
        <v>0.15797788309636651</v>
      </c>
      <c r="H3143">
        <v>0</v>
      </c>
      <c r="I3143">
        <v>0</v>
      </c>
      <c r="J3143">
        <v>0</v>
      </c>
      <c r="K3143">
        <v>10</v>
      </c>
      <c r="L3143">
        <v>2</v>
      </c>
      <c r="M3143">
        <v>4</v>
      </c>
      <c r="N3143">
        <v>5</v>
      </c>
      <c r="O3143">
        <v>4</v>
      </c>
      <c r="P3143">
        <v>9789650</v>
      </c>
      <c r="Q3143">
        <v>1.276417665386579E-2</v>
      </c>
    </row>
    <row r="3144" spans="1:17" x14ac:dyDescent="0.25">
      <c r="A3144" t="str">
        <f t="shared" ca="1" si="49"/>
        <v>ANTIOQUIA;FREDONIA;TRANSPORTE Y ALMACENAMIENTO</v>
      </c>
      <c r="B3144" t="str">
        <f ca="1">+IFERROR(_xlfn.XLOOKUP(C3144,DIVIPOLA!G:G,DIVIPOLA!F:F),C3144)</f>
        <v>ANTIOQUIA</v>
      </c>
      <c r="C3144" t="s">
        <v>17</v>
      </c>
      <c r="D3144" t="s">
        <v>67</v>
      </c>
      <c r="E3144" t="s">
        <v>359</v>
      </c>
      <c r="F3144">
        <v>1</v>
      </c>
      <c r="G3144">
        <v>5.2659294365455502E-2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6</v>
      </c>
      <c r="O3144">
        <v>0</v>
      </c>
      <c r="P3144">
        <v>1170000</v>
      </c>
      <c r="Q3144">
        <v>1.525497508595606E-3</v>
      </c>
    </row>
    <row r="3145" spans="1:17" x14ac:dyDescent="0.25">
      <c r="A3145" t="str">
        <f t="shared" ca="1" si="49"/>
        <v>ANTIOQUIA;GIRARDOTA;TRANSPORTE Y ALMACENAMIENTO</v>
      </c>
      <c r="B3145" t="str">
        <f ca="1">+IFERROR(_xlfn.XLOOKUP(C3145,DIVIPOLA!G:G,DIVIPOLA!F:F),C3145)</f>
        <v>ANTIOQUIA</v>
      </c>
      <c r="C3145" t="s">
        <v>17</v>
      </c>
      <c r="D3145" t="s">
        <v>68</v>
      </c>
      <c r="E3145" t="s">
        <v>359</v>
      </c>
      <c r="F3145">
        <v>1</v>
      </c>
      <c r="G3145">
        <v>5.2659294365455502E-2</v>
      </c>
      <c r="H3145">
        <v>0</v>
      </c>
      <c r="I3145">
        <v>0</v>
      </c>
      <c r="J3145">
        <v>11</v>
      </c>
      <c r="K3145">
        <v>6</v>
      </c>
      <c r="L3145">
        <v>0</v>
      </c>
      <c r="M3145">
        <v>0</v>
      </c>
      <c r="N3145">
        <v>0</v>
      </c>
      <c r="O3145">
        <v>0</v>
      </c>
      <c r="P3145">
        <v>7410000</v>
      </c>
      <c r="Q3145">
        <v>9.6614842211055069E-3</v>
      </c>
    </row>
    <row r="3146" spans="1:17" x14ac:dyDescent="0.25">
      <c r="A3146" t="str">
        <f t="shared" ca="1" si="49"/>
        <v>ANTIOQUIA;ITAGÜÍ;TRANSPORTE Y ALMACENAMIENTO</v>
      </c>
      <c r="B3146" t="str">
        <f ca="1">+IFERROR(_xlfn.XLOOKUP(C3146,DIVIPOLA!G:G,DIVIPOLA!F:F),C3146)</f>
        <v>ANTIOQUIA</v>
      </c>
      <c r="C3146" t="s">
        <v>17</v>
      </c>
      <c r="D3146" t="s">
        <v>72</v>
      </c>
      <c r="E3146" t="s">
        <v>359</v>
      </c>
      <c r="F3146">
        <v>5</v>
      </c>
      <c r="G3146">
        <v>0.2632964718272775</v>
      </c>
      <c r="H3146">
        <v>0</v>
      </c>
      <c r="I3146">
        <v>1</v>
      </c>
      <c r="J3146">
        <v>825</v>
      </c>
      <c r="K3146">
        <v>409</v>
      </c>
      <c r="L3146">
        <v>118</v>
      </c>
      <c r="M3146">
        <v>21</v>
      </c>
      <c r="N3146">
        <v>107</v>
      </c>
      <c r="O3146">
        <v>26</v>
      </c>
      <c r="P3146">
        <v>611715325</v>
      </c>
      <c r="Q3146">
        <v>0.79758137116004413</v>
      </c>
    </row>
    <row r="3147" spans="1:17" x14ac:dyDescent="0.25">
      <c r="A3147" t="str">
        <f t="shared" ca="1" si="49"/>
        <v>ANTIOQUIA;LA ESTRELLA;TRANSPORTE Y ALMACENAMIENTO</v>
      </c>
      <c r="B3147" t="str">
        <f ca="1">+IFERROR(_xlfn.XLOOKUP(C3147,DIVIPOLA!G:G,DIVIPOLA!F:F),C3147)</f>
        <v>ANTIOQUIA</v>
      </c>
      <c r="C3147" t="s">
        <v>17</v>
      </c>
      <c r="D3147" t="s">
        <v>77</v>
      </c>
      <c r="E3147" t="s">
        <v>359</v>
      </c>
      <c r="F3147">
        <v>3</v>
      </c>
      <c r="G3147">
        <v>0.15797788309636651</v>
      </c>
      <c r="H3147">
        <v>0</v>
      </c>
      <c r="I3147">
        <v>0</v>
      </c>
      <c r="J3147">
        <v>25</v>
      </c>
      <c r="K3147">
        <v>3</v>
      </c>
      <c r="L3147">
        <v>2</v>
      </c>
      <c r="M3147">
        <v>0</v>
      </c>
      <c r="N3147">
        <v>11</v>
      </c>
      <c r="O3147">
        <v>1</v>
      </c>
      <c r="P3147">
        <v>14429675</v>
      </c>
      <c r="Q3147">
        <v>1.8814045523371199E-2</v>
      </c>
    </row>
    <row r="3148" spans="1:17" x14ac:dyDescent="0.25">
      <c r="A3148" t="str">
        <f t="shared" ca="1" si="49"/>
        <v>ANTIOQUIA;LA UNIÓN;TRANSPORTE Y ALMACENAMIENTO</v>
      </c>
      <c r="B3148" t="str">
        <f ca="1">+IFERROR(_xlfn.XLOOKUP(C3148,DIVIPOLA!G:G,DIVIPOLA!F:F),C3148)</f>
        <v>ANTIOQUIA</v>
      </c>
      <c r="C3148" t="s">
        <v>17</v>
      </c>
      <c r="D3148" t="s">
        <v>79</v>
      </c>
      <c r="E3148" t="s">
        <v>359</v>
      </c>
      <c r="F3148">
        <v>1</v>
      </c>
      <c r="G3148">
        <v>5.2659294365455502E-2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2</v>
      </c>
      <c r="O3148">
        <v>0</v>
      </c>
      <c r="P3148">
        <v>427050</v>
      </c>
      <c r="Q3148">
        <v>5.5680659063739627E-4</v>
      </c>
    </row>
    <row r="3149" spans="1:17" x14ac:dyDescent="0.25">
      <c r="A3149" t="str">
        <f t="shared" ca="1" si="49"/>
        <v>ANTIOQUIA;MEDELLÍN;TRANSPORTE Y ALMACENAMIENTO</v>
      </c>
      <c r="B3149" t="str">
        <f ca="1">+IFERROR(_xlfn.XLOOKUP(C3149,DIVIPOLA!G:G,DIVIPOLA!F:F),C3149)</f>
        <v>ANTIOQUIA</v>
      </c>
      <c r="C3149" t="s">
        <v>17</v>
      </c>
      <c r="D3149" t="s">
        <v>81</v>
      </c>
      <c r="E3149" t="s">
        <v>359</v>
      </c>
      <c r="F3149">
        <v>41</v>
      </c>
      <c r="G3149">
        <v>2.1590310689836749</v>
      </c>
      <c r="H3149">
        <v>0</v>
      </c>
      <c r="I3149">
        <v>0</v>
      </c>
      <c r="J3149">
        <v>4146</v>
      </c>
      <c r="K3149">
        <v>1628</v>
      </c>
      <c r="L3149">
        <v>1425</v>
      </c>
      <c r="M3149">
        <v>417</v>
      </c>
      <c r="N3149">
        <v>7888</v>
      </c>
      <c r="O3149">
        <v>1318</v>
      </c>
      <c r="P3149">
        <v>5051732725</v>
      </c>
      <c r="Q3149">
        <v>6.5866715265627294</v>
      </c>
    </row>
    <row r="3150" spans="1:17" x14ac:dyDescent="0.25">
      <c r="A3150" t="str">
        <f t="shared" ca="1" si="49"/>
        <v>ANTIOQUIA;NECOCLÍ;TRANSPORTE Y ALMACENAMIENTO</v>
      </c>
      <c r="B3150" t="str">
        <f ca="1">+IFERROR(_xlfn.XLOOKUP(C3150,DIVIPOLA!G:G,DIVIPOLA!F:F),C3150)</f>
        <v>ANTIOQUIA</v>
      </c>
      <c r="C3150" t="s">
        <v>17</v>
      </c>
      <c r="D3150" t="s">
        <v>82</v>
      </c>
      <c r="E3150" t="s">
        <v>359</v>
      </c>
      <c r="F3150">
        <v>1</v>
      </c>
      <c r="G3150">
        <v>5.2659294365455502E-2</v>
      </c>
      <c r="H3150">
        <v>0</v>
      </c>
      <c r="I3150">
        <v>0</v>
      </c>
      <c r="J3150">
        <v>22</v>
      </c>
      <c r="K3150">
        <v>37</v>
      </c>
      <c r="L3150">
        <v>4</v>
      </c>
      <c r="M3150">
        <v>0</v>
      </c>
      <c r="N3150">
        <v>31</v>
      </c>
      <c r="O3150">
        <v>27</v>
      </c>
      <c r="P3150">
        <v>43680000</v>
      </c>
      <c r="Q3150">
        <v>5.6951906987569301E-2</v>
      </c>
    </row>
    <row r="3151" spans="1:17" x14ac:dyDescent="0.25">
      <c r="A3151" t="str">
        <f t="shared" ca="1" si="49"/>
        <v>ANTIOQUIA;PEÑOL;TRANSPORTE Y ALMACENAMIENTO</v>
      </c>
      <c r="B3151" t="str">
        <f ca="1">+IFERROR(_xlfn.XLOOKUP(C3151,DIVIPOLA!G:G,DIVIPOLA!F:F),C3151)</f>
        <v>ANTIOQUIA</v>
      </c>
      <c r="C3151" t="s">
        <v>17</v>
      </c>
      <c r="D3151" t="s">
        <v>83</v>
      </c>
      <c r="E3151" t="s">
        <v>359</v>
      </c>
      <c r="F3151">
        <v>1</v>
      </c>
      <c r="G3151">
        <v>5.2659294365455502E-2</v>
      </c>
      <c r="H3151">
        <v>0</v>
      </c>
      <c r="I3151">
        <v>0</v>
      </c>
      <c r="J3151">
        <v>0</v>
      </c>
      <c r="K3151">
        <v>3</v>
      </c>
      <c r="L3151">
        <v>0</v>
      </c>
      <c r="M3151">
        <v>0</v>
      </c>
      <c r="N3151">
        <v>0</v>
      </c>
      <c r="O3151">
        <v>0</v>
      </c>
      <c r="P3151">
        <v>1560000</v>
      </c>
      <c r="Q3151">
        <v>2.0339966781274749E-3</v>
      </c>
    </row>
    <row r="3152" spans="1:17" x14ac:dyDescent="0.25">
      <c r="A3152" t="str">
        <f t="shared" ca="1" si="49"/>
        <v>ANTIOQUIA;RIONEGRO;TRANSPORTE Y ALMACENAMIENTO</v>
      </c>
      <c r="B3152" t="str">
        <f ca="1">+IFERROR(_xlfn.XLOOKUP(C3152,DIVIPOLA!G:G,DIVIPOLA!F:F),C3152)</f>
        <v>ANTIOQUIA</v>
      </c>
      <c r="C3152" t="s">
        <v>17</v>
      </c>
      <c r="D3152" t="s">
        <v>87</v>
      </c>
      <c r="E3152" t="s">
        <v>359</v>
      </c>
      <c r="F3152">
        <v>3</v>
      </c>
      <c r="G3152">
        <v>0.15797788309636651</v>
      </c>
      <c r="H3152">
        <v>0</v>
      </c>
      <c r="I3152">
        <v>0</v>
      </c>
      <c r="J3152">
        <v>0</v>
      </c>
      <c r="K3152">
        <v>9</v>
      </c>
      <c r="L3152">
        <v>0</v>
      </c>
      <c r="M3152">
        <v>0</v>
      </c>
      <c r="N3152">
        <v>12</v>
      </c>
      <c r="O3152">
        <v>5</v>
      </c>
      <c r="P3152">
        <v>8743800</v>
      </c>
      <c r="Q3152">
        <v>1.1400551380904501E-2</v>
      </c>
    </row>
    <row r="3153" spans="1:17" x14ac:dyDescent="0.25">
      <c r="A3153" t="str">
        <f t="shared" ca="1" si="49"/>
        <v>ANTIOQUIA;SABANETA;TRANSPORTE Y ALMACENAMIENTO</v>
      </c>
      <c r="B3153" t="str">
        <f ca="1">+IFERROR(_xlfn.XLOOKUP(C3153,DIVIPOLA!G:G,DIVIPOLA!F:F),C3153)</f>
        <v>ANTIOQUIA</v>
      </c>
      <c r="C3153" t="s">
        <v>17</v>
      </c>
      <c r="D3153" t="s">
        <v>88</v>
      </c>
      <c r="E3153" t="s">
        <v>359</v>
      </c>
      <c r="F3153">
        <v>3</v>
      </c>
      <c r="G3153">
        <v>0.15797788309636651</v>
      </c>
      <c r="H3153">
        <v>0</v>
      </c>
      <c r="I3153">
        <v>0</v>
      </c>
      <c r="J3153">
        <v>139</v>
      </c>
      <c r="K3153">
        <v>29</v>
      </c>
      <c r="L3153">
        <v>25</v>
      </c>
      <c r="M3153">
        <v>24</v>
      </c>
      <c r="N3153">
        <v>459</v>
      </c>
      <c r="O3153">
        <v>35</v>
      </c>
      <c r="P3153">
        <v>189753525</v>
      </c>
      <c r="Q3153">
        <v>0.24740899968780691</v>
      </c>
    </row>
    <row r="3154" spans="1:17" x14ac:dyDescent="0.25">
      <c r="A3154" t="str">
        <f t="shared" ca="1" si="49"/>
        <v>ANTIOQUIA;SANTA FÉ DE ANTIOQUIA;TRANSPORTE Y ALMACENAMIENTO</v>
      </c>
      <c r="B3154" t="str">
        <f ca="1">+IFERROR(_xlfn.XLOOKUP(C3154,DIVIPOLA!G:G,DIVIPOLA!F:F),C3154)</f>
        <v>ANTIOQUIA</v>
      </c>
      <c r="C3154" t="s">
        <v>17</v>
      </c>
      <c r="D3154" t="s">
        <v>97</v>
      </c>
      <c r="E3154" t="s">
        <v>359</v>
      </c>
      <c r="F3154">
        <v>1</v>
      </c>
      <c r="G3154">
        <v>5.2659294365455502E-2</v>
      </c>
      <c r="H3154">
        <v>0</v>
      </c>
      <c r="I3154">
        <v>0</v>
      </c>
      <c r="J3154">
        <v>0</v>
      </c>
      <c r="K3154">
        <v>2</v>
      </c>
      <c r="L3154">
        <v>5</v>
      </c>
      <c r="M3154">
        <v>1</v>
      </c>
      <c r="N3154">
        <v>0</v>
      </c>
      <c r="O3154">
        <v>0</v>
      </c>
      <c r="P3154">
        <v>2779400</v>
      </c>
      <c r="Q3154">
        <v>3.6239040815304519E-3</v>
      </c>
    </row>
    <row r="3155" spans="1:17" x14ac:dyDescent="0.25">
      <c r="A3155" t="str">
        <f t="shared" ca="1" si="49"/>
        <v>ARAUCA;ARAUCA;TRANSPORTE Y ALMACENAMIENTO</v>
      </c>
      <c r="B3155" t="str">
        <f ca="1">+IFERROR(_xlfn.XLOOKUP(C3155,DIVIPOLA!G:G,DIVIPOLA!F:F),C3155)</f>
        <v>ARAUCA</v>
      </c>
      <c r="C3155" t="s">
        <v>18</v>
      </c>
      <c r="D3155" t="s">
        <v>18</v>
      </c>
      <c r="E3155" t="s">
        <v>359</v>
      </c>
      <c r="F3155">
        <v>1</v>
      </c>
      <c r="G3155">
        <v>5.8823529411764701</v>
      </c>
      <c r="H3155">
        <v>0</v>
      </c>
      <c r="I3155">
        <v>0</v>
      </c>
      <c r="J3155">
        <v>5</v>
      </c>
      <c r="K3155">
        <v>0</v>
      </c>
      <c r="L3155">
        <v>0</v>
      </c>
      <c r="M3155">
        <v>3</v>
      </c>
      <c r="N3155">
        <v>5</v>
      </c>
      <c r="O3155">
        <v>1</v>
      </c>
      <c r="P3155">
        <v>4420000</v>
      </c>
      <c r="Q3155">
        <v>5.1406885498722392</v>
      </c>
    </row>
    <row r="3156" spans="1:17" x14ac:dyDescent="0.25">
      <c r="A3156" t="str">
        <f t="shared" ca="1" si="49"/>
        <v>ARAUCA;TAME;TRANSPORTE Y ALMACENAMIENTO</v>
      </c>
      <c r="B3156" t="str">
        <f ca="1">+IFERROR(_xlfn.XLOOKUP(C3156,DIVIPOLA!G:G,DIVIPOLA!F:F),C3156)</f>
        <v>ARAUCA</v>
      </c>
      <c r="C3156" t="s">
        <v>18</v>
      </c>
      <c r="D3156" t="s">
        <v>106</v>
      </c>
      <c r="E3156" t="s">
        <v>359</v>
      </c>
      <c r="F3156">
        <v>1</v>
      </c>
      <c r="G3156">
        <v>5.8823529411764701</v>
      </c>
      <c r="H3156">
        <v>0</v>
      </c>
      <c r="I3156">
        <v>0</v>
      </c>
      <c r="J3156">
        <v>2</v>
      </c>
      <c r="K3156">
        <v>0</v>
      </c>
      <c r="L3156">
        <v>6</v>
      </c>
      <c r="M3156">
        <v>0</v>
      </c>
      <c r="N3156">
        <v>12</v>
      </c>
      <c r="O3156">
        <v>0</v>
      </c>
      <c r="P3156">
        <v>4680000</v>
      </c>
      <c r="Q3156">
        <v>5.4430819939823696</v>
      </c>
    </row>
    <row r="3157" spans="1:17" x14ac:dyDescent="0.25">
      <c r="A3157" t="str">
        <f t="shared" ca="1" si="49"/>
        <v>ATLÁNTICO;BARRANQUILLA;TRANSPORTE Y ALMACENAMIENTO</v>
      </c>
      <c r="B3157" t="str">
        <f ca="1">+IFERROR(_xlfn.XLOOKUP(C3157,DIVIPOLA!G:G,DIVIPOLA!F:F),C3157)</f>
        <v>ATLÁNTICO</v>
      </c>
      <c r="C3157" t="s">
        <v>19</v>
      </c>
      <c r="D3157" t="s">
        <v>108</v>
      </c>
      <c r="E3157" t="s">
        <v>359</v>
      </c>
      <c r="F3157">
        <v>14</v>
      </c>
      <c r="G3157">
        <v>4.8780487804878048</v>
      </c>
      <c r="H3157">
        <v>0</v>
      </c>
      <c r="I3157">
        <v>0</v>
      </c>
      <c r="J3157">
        <v>406</v>
      </c>
      <c r="K3157">
        <v>245</v>
      </c>
      <c r="L3157">
        <v>154</v>
      </c>
      <c r="M3157">
        <v>33</v>
      </c>
      <c r="N3157">
        <v>913</v>
      </c>
      <c r="O3157">
        <v>88</v>
      </c>
      <c r="P3157">
        <v>556974275</v>
      </c>
      <c r="Q3157">
        <v>3.1080339527600942</v>
      </c>
    </row>
    <row r="3158" spans="1:17" x14ac:dyDescent="0.25">
      <c r="A3158" t="str">
        <f t="shared" ca="1" si="49"/>
        <v>ATLÁNTICO;GALAPA;TRANSPORTE Y ALMACENAMIENTO</v>
      </c>
      <c r="B3158" t="str">
        <f ca="1">+IFERROR(_xlfn.XLOOKUP(C3158,DIVIPOLA!G:G,DIVIPOLA!F:F),C3158)</f>
        <v>ATLÁNTICO</v>
      </c>
      <c r="C3158" t="s">
        <v>19</v>
      </c>
      <c r="D3158" t="s">
        <v>109</v>
      </c>
      <c r="E3158" t="s">
        <v>359</v>
      </c>
      <c r="F3158">
        <v>1</v>
      </c>
      <c r="G3158">
        <v>0.34843205574912889</v>
      </c>
      <c r="H3158">
        <v>0</v>
      </c>
      <c r="I3158">
        <v>3</v>
      </c>
      <c r="J3158">
        <v>43</v>
      </c>
      <c r="K3158">
        <v>31</v>
      </c>
      <c r="L3158">
        <v>1</v>
      </c>
      <c r="M3158">
        <v>6</v>
      </c>
      <c r="N3158">
        <v>78</v>
      </c>
      <c r="O3158">
        <v>33</v>
      </c>
      <c r="P3158">
        <v>63180000</v>
      </c>
      <c r="Q3158">
        <v>0.35255772833562682</v>
      </c>
    </row>
    <row r="3159" spans="1:17" x14ac:dyDescent="0.25">
      <c r="A3159" t="str">
        <f t="shared" ca="1" si="49"/>
        <v>BOGOTÁ;BOGOTÁ, D.C.;TRANSPORTE Y ALMACENAMIENTO</v>
      </c>
      <c r="B3159" t="str">
        <f ca="1">+IFERROR(_xlfn.XLOOKUP(C3159,DIVIPOLA!G:G,DIVIPOLA!F:F),C3159)</f>
        <v>BOGOTÁ</v>
      </c>
      <c r="C3159" t="s">
        <v>1146</v>
      </c>
      <c r="D3159" t="s">
        <v>20</v>
      </c>
      <c r="E3159" t="s">
        <v>359</v>
      </c>
      <c r="F3159">
        <v>139</v>
      </c>
      <c r="G3159">
        <v>5.0711419190076619</v>
      </c>
      <c r="H3159">
        <v>22</v>
      </c>
      <c r="I3159">
        <v>12</v>
      </c>
      <c r="J3159">
        <v>18719</v>
      </c>
      <c r="K3159">
        <v>4683</v>
      </c>
      <c r="L3159">
        <v>3599</v>
      </c>
      <c r="M3159">
        <v>957</v>
      </c>
      <c r="N3159">
        <v>3878</v>
      </c>
      <c r="O3159">
        <v>949</v>
      </c>
      <c r="P3159">
        <v>12410786050</v>
      </c>
      <c r="Q3159">
        <v>5.9557549298816186</v>
      </c>
    </row>
    <row r="3160" spans="1:17" x14ac:dyDescent="0.25">
      <c r="A3160" t="str">
        <f t="shared" ca="1" si="49"/>
        <v>BOLÍVAR;CARTAGENA DE INDIAS;TRANSPORTE Y ALMACENAMIENTO</v>
      </c>
      <c r="B3160" t="str">
        <f ca="1">+IFERROR(_xlfn.XLOOKUP(C3160,DIVIPOLA!G:G,DIVIPOLA!F:F),C3160)</f>
        <v>BOLÍVAR</v>
      </c>
      <c r="C3160" t="s">
        <v>21</v>
      </c>
      <c r="D3160" t="s">
        <v>114</v>
      </c>
      <c r="E3160" t="s">
        <v>359</v>
      </c>
      <c r="F3160">
        <v>23</v>
      </c>
      <c r="G3160">
        <v>12.921348314606741</v>
      </c>
      <c r="H3160">
        <v>0</v>
      </c>
      <c r="I3160">
        <v>0</v>
      </c>
      <c r="J3160">
        <v>399</v>
      </c>
      <c r="K3160">
        <v>284</v>
      </c>
      <c r="L3160">
        <v>71</v>
      </c>
      <c r="M3160">
        <v>19</v>
      </c>
      <c r="N3160">
        <v>207</v>
      </c>
      <c r="O3160">
        <v>58</v>
      </c>
      <c r="P3160">
        <v>393160625</v>
      </c>
      <c r="Q3160">
        <v>6.1150630194340936</v>
      </c>
    </row>
    <row r="3161" spans="1:17" x14ac:dyDescent="0.25">
      <c r="A3161" t="str">
        <f t="shared" ca="1" si="49"/>
        <v>BOLÍVAR;TURBACO;TRANSPORTE Y ALMACENAMIENTO</v>
      </c>
      <c r="B3161" t="str">
        <f ca="1">+IFERROR(_xlfn.XLOOKUP(C3161,DIVIPOLA!G:G,DIVIPOLA!F:F),C3161)</f>
        <v>BOLÍVAR</v>
      </c>
      <c r="C3161" t="s">
        <v>21</v>
      </c>
      <c r="D3161" t="s">
        <v>120</v>
      </c>
      <c r="E3161" t="s">
        <v>359</v>
      </c>
      <c r="F3161">
        <v>1</v>
      </c>
      <c r="G3161">
        <v>0.5617977528089888</v>
      </c>
      <c r="H3161">
        <v>0</v>
      </c>
      <c r="I3161">
        <v>0</v>
      </c>
      <c r="J3161">
        <v>2</v>
      </c>
      <c r="K3161">
        <v>5</v>
      </c>
      <c r="L3161">
        <v>0</v>
      </c>
      <c r="M3161">
        <v>0</v>
      </c>
      <c r="N3161">
        <v>2</v>
      </c>
      <c r="O3161">
        <v>2</v>
      </c>
      <c r="P3161">
        <v>4420000</v>
      </c>
      <c r="Q3161">
        <v>6.8746911127986685E-2</v>
      </c>
    </row>
    <row r="3162" spans="1:17" x14ac:dyDescent="0.25">
      <c r="A3162" t="str">
        <f t="shared" ca="1" si="49"/>
        <v>BOYACÁ;DUITAMA;TRANSPORTE Y ALMACENAMIENTO</v>
      </c>
      <c r="B3162" t="str">
        <f ca="1">+IFERROR(_xlfn.XLOOKUP(C3162,DIVIPOLA!G:G,DIVIPOLA!F:F),C3162)</f>
        <v>BOYACÁ</v>
      </c>
      <c r="C3162" t="s">
        <v>22</v>
      </c>
      <c r="D3162" t="s">
        <v>126</v>
      </c>
      <c r="E3162" t="s">
        <v>359</v>
      </c>
      <c r="F3162">
        <v>3</v>
      </c>
      <c r="G3162">
        <v>2.7522935779816522</v>
      </c>
      <c r="H3162">
        <v>0</v>
      </c>
      <c r="I3162">
        <v>0</v>
      </c>
      <c r="J3162">
        <v>3</v>
      </c>
      <c r="K3162">
        <v>1</v>
      </c>
      <c r="L3162">
        <v>0</v>
      </c>
      <c r="M3162">
        <v>0</v>
      </c>
      <c r="N3162">
        <v>7</v>
      </c>
      <c r="O3162">
        <v>0</v>
      </c>
      <c r="P3162">
        <v>3055000</v>
      </c>
      <c r="Q3162">
        <v>0.1482715324967033</v>
      </c>
    </row>
    <row r="3163" spans="1:17" x14ac:dyDescent="0.25">
      <c r="A3163" t="str">
        <f t="shared" ca="1" si="49"/>
        <v>BOYACÁ;PUERTO BOYACÁ;TRANSPORTE Y ALMACENAMIENTO</v>
      </c>
      <c r="B3163" t="str">
        <f ca="1">+IFERROR(_xlfn.XLOOKUP(C3163,DIVIPOLA!G:G,DIVIPOLA!F:F),C3163)</f>
        <v>BOYACÁ</v>
      </c>
      <c r="C3163" t="s">
        <v>22</v>
      </c>
      <c r="D3163" t="s">
        <v>130</v>
      </c>
      <c r="E3163" t="s">
        <v>359</v>
      </c>
      <c r="F3163">
        <v>1</v>
      </c>
      <c r="G3163">
        <v>0.91743119266055051</v>
      </c>
      <c r="H3163">
        <v>0</v>
      </c>
      <c r="I3163">
        <v>0</v>
      </c>
      <c r="J3163">
        <v>5</v>
      </c>
      <c r="K3163">
        <v>0</v>
      </c>
      <c r="L3163">
        <v>5</v>
      </c>
      <c r="M3163">
        <v>0</v>
      </c>
      <c r="N3163">
        <v>0</v>
      </c>
      <c r="O3163">
        <v>0</v>
      </c>
      <c r="P3163">
        <v>3250000</v>
      </c>
      <c r="Q3163">
        <v>0.1577356728688333</v>
      </c>
    </row>
    <row r="3164" spans="1:17" x14ac:dyDescent="0.25">
      <c r="A3164" t="str">
        <f t="shared" ca="1" si="49"/>
        <v>BOYACÁ;SAMACÁ;TRANSPORTE Y ALMACENAMIENTO</v>
      </c>
      <c r="B3164" t="str">
        <f ca="1">+IFERROR(_xlfn.XLOOKUP(C3164,DIVIPOLA!G:G,DIVIPOLA!F:F),C3164)</f>
        <v>BOYACÁ</v>
      </c>
      <c r="C3164" t="s">
        <v>22</v>
      </c>
      <c r="D3164" t="s">
        <v>131</v>
      </c>
      <c r="E3164" t="s">
        <v>359</v>
      </c>
      <c r="F3164">
        <v>1</v>
      </c>
      <c r="G3164">
        <v>0.91743119266055051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2</v>
      </c>
      <c r="N3164">
        <v>5</v>
      </c>
      <c r="O3164">
        <v>0</v>
      </c>
      <c r="P3164">
        <v>1921725</v>
      </c>
      <c r="Q3164">
        <v>9.3269103367341136E-2</v>
      </c>
    </row>
    <row r="3165" spans="1:17" x14ac:dyDescent="0.25">
      <c r="A3165" t="str">
        <f t="shared" ca="1" si="49"/>
        <v>BOYACÁ;SOGAMOSO;TRANSPORTE Y ALMACENAMIENTO</v>
      </c>
      <c r="B3165" t="str">
        <f ca="1">+IFERROR(_xlfn.XLOOKUP(C3165,DIVIPOLA!G:G,DIVIPOLA!F:F),C3165)</f>
        <v>BOYACÁ</v>
      </c>
      <c r="C3165" t="s">
        <v>22</v>
      </c>
      <c r="D3165" t="s">
        <v>133</v>
      </c>
      <c r="E3165" t="s">
        <v>359</v>
      </c>
      <c r="F3165">
        <v>1</v>
      </c>
      <c r="G3165">
        <v>0.91743119266055051</v>
      </c>
      <c r="H3165">
        <v>0</v>
      </c>
      <c r="I3165">
        <v>0</v>
      </c>
      <c r="J3165">
        <v>51</v>
      </c>
      <c r="K3165">
        <v>39</v>
      </c>
      <c r="L3165">
        <v>26</v>
      </c>
      <c r="M3165">
        <v>5</v>
      </c>
      <c r="N3165">
        <v>8</v>
      </c>
      <c r="O3165">
        <v>5</v>
      </c>
      <c r="P3165">
        <v>52065000</v>
      </c>
      <c r="Q3165">
        <v>2.526925479358709</v>
      </c>
    </row>
    <row r="3166" spans="1:17" x14ac:dyDescent="0.25">
      <c r="A3166" t="str">
        <f t="shared" ca="1" si="49"/>
        <v>BOYACÁ;TOCA;TRANSPORTE Y ALMACENAMIENTO</v>
      </c>
      <c r="B3166" t="str">
        <f ca="1">+IFERROR(_xlfn.XLOOKUP(C3166,DIVIPOLA!G:G,DIVIPOLA!F:F),C3166)</f>
        <v>BOYACÁ</v>
      </c>
      <c r="C3166" t="s">
        <v>22</v>
      </c>
      <c r="D3166" t="s">
        <v>136</v>
      </c>
      <c r="E3166" t="s">
        <v>359</v>
      </c>
      <c r="F3166">
        <v>1</v>
      </c>
      <c r="G3166">
        <v>0.91743119266055051</v>
      </c>
      <c r="H3166">
        <v>0</v>
      </c>
      <c r="I3166">
        <v>0</v>
      </c>
      <c r="J3166">
        <v>326</v>
      </c>
      <c r="K3166">
        <v>105</v>
      </c>
      <c r="L3166">
        <v>44</v>
      </c>
      <c r="M3166">
        <v>12</v>
      </c>
      <c r="N3166">
        <v>136</v>
      </c>
      <c r="O3166">
        <v>24</v>
      </c>
      <c r="P3166">
        <v>232180000</v>
      </c>
      <c r="Q3166">
        <v>11.268636469749451</v>
      </c>
    </row>
    <row r="3167" spans="1:17" x14ac:dyDescent="0.25">
      <c r="A3167" t="str">
        <f t="shared" ca="1" si="49"/>
        <v>BOYACÁ;TUNJA;TRANSPORTE Y ALMACENAMIENTO</v>
      </c>
      <c r="B3167" t="str">
        <f ca="1">+IFERROR(_xlfn.XLOOKUP(C3167,DIVIPOLA!G:G,DIVIPOLA!F:F),C3167)</f>
        <v>BOYACÁ</v>
      </c>
      <c r="C3167" t="s">
        <v>22</v>
      </c>
      <c r="D3167" t="s">
        <v>137</v>
      </c>
      <c r="E3167" t="s">
        <v>359</v>
      </c>
      <c r="F3167">
        <v>3</v>
      </c>
      <c r="G3167">
        <v>2.7522935779816522</v>
      </c>
      <c r="H3167">
        <v>0</v>
      </c>
      <c r="I3167">
        <v>0</v>
      </c>
      <c r="J3167">
        <v>11</v>
      </c>
      <c r="K3167">
        <v>1</v>
      </c>
      <c r="L3167">
        <v>1</v>
      </c>
      <c r="M3167">
        <v>0</v>
      </c>
      <c r="N3167">
        <v>19</v>
      </c>
      <c r="O3167">
        <v>0</v>
      </c>
      <c r="P3167">
        <v>9176375</v>
      </c>
      <c r="Q3167">
        <v>0.44536667234515093</v>
      </c>
    </row>
    <row r="3168" spans="1:17" x14ac:dyDescent="0.25">
      <c r="A3168" t="str">
        <f t="shared" ca="1" si="49"/>
        <v>CALDAS;MANIZALES;TRANSPORTE Y ALMACENAMIENTO</v>
      </c>
      <c r="B3168" t="str">
        <f ca="1">+IFERROR(_xlfn.XLOOKUP(C3168,DIVIPOLA!G:G,DIVIPOLA!F:F),C3168)</f>
        <v>CALDAS</v>
      </c>
      <c r="C3168" t="s">
        <v>23</v>
      </c>
      <c r="D3168" t="s">
        <v>145</v>
      </c>
      <c r="E3168" t="s">
        <v>359</v>
      </c>
      <c r="F3168">
        <v>4</v>
      </c>
      <c r="G3168">
        <v>2.5157232704402519</v>
      </c>
      <c r="H3168">
        <v>1</v>
      </c>
      <c r="I3168">
        <v>0</v>
      </c>
      <c r="J3168">
        <v>44</v>
      </c>
      <c r="K3168">
        <v>25</v>
      </c>
      <c r="L3168">
        <v>12</v>
      </c>
      <c r="M3168">
        <v>3</v>
      </c>
      <c r="N3168">
        <v>50</v>
      </c>
      <c r="O3168">
        <v>4</v>
      </c>
      <c r="P3168">
        <v>47461700</v>
      </c>
      <c r="Q3168">
        <v>1.454312532197364</v>
      </c>
    </row>
    <row r="3169" spans="1:17" x14ac:dyDescent="0.25">
      <c r="A3169" t="str">
        <f t="shared" ca="1" si="49"/>
        <v>CAQUETÁ;FLORENCIA;TRANSPORTE Y ALMACENAMIENTO</v>
      </c>
      <c r="B3169" t="str">
        <f ca="1">+IFERROR(_xlfn.XLOOKUP(C3169,DIVIPOLA!G:G,DIVIPOLA!F:F),C3169)</f>
        <v>CAQUETÁ</v>
      </c>
      <c r="C3169" t="s">
        <v>24</v>
      </c>
      <c r="D3169" t="s">
        <v>153</v>
      </c>
      <c r="E3169" t="s">
        <v>359</v>
      </c>
      <c r="F3169">
        <v>1</v>
      </c>
      <c r="G3169">
        <v>3.8461538461538458</v>
      </c>
      <c r="H3169">
        <v>0</v>
      </c>
      <c r="I3169">
        <v>0</v>
      </c>
      <c r="J3169">
        <v>0</v>
      </c>
      <c r="K3169">
        <v>1</v>
      </c>
      <c r="L3169">
        <v>0</v>
      </c>
      <c r="M3169">
        <v>0</v>
      </c>
      <c r="N3169">
        <v>0</v>
      </c>
      <c r="O3169">
        <v>0</v>
      </c>
      <c r="P3169">
        <v>520000</v>
      </c>
      <c r="Q3169">
        <v>0.1823228847126819</v>
      </c>
    </row>
    <row r="3170" spans="1:17" x14ac:dyDescent="0.25">
      <c r="A3170" t="str">
        <f t="shared" ca="1" si="49"/>
        <v>CASANARE;YOPAL;TRANSPORTE Y ALMACENAMIENTO</v>
      </c>
      <c r="B3170" t="str">
        <f ca="1">+IFERROR(_xlfn.XLOOKUP(C3170,DIVIPOLA!G:G,DIVIPOLA!F:F),C3170)</f>
        <v>CASANARE</v>
      </c>
      <c r="C3170" t="s">
        <v>25</v>
      </c>
      <c r="D3170" t="s">
        <v>160</v>
      </c>
      <c r="E3170" t="s">
        <v>359</v>
      </c>
      <c r="F3170">
        <v>1</v>
      </c>
      <c r="G3170">
        <v>2.2727272727272729</v>
      </c>
      <c r="H3170">
        <v>0</v>
      </c>
      <c r="I3170">
        <v>0</v>
      </c>
      <c r="J3170">
        <v>4</v>
      </c>
      <c r="K3170">
        <v>0</v>
      </c>
      <c r="L3170">
        <v>0</v>
      </c>
      <c r="M3170">
        <v>0</v>
      </c>
      <c r="N3170">
        <v>5</v>
      </c>
      <c r="O3170">
        <v>0</v>
      </c>
      <c r="P3170">
        <v>2535000</v>
      </c>
      <c r="Q3170">
        <v>0.7713775418373422</v>
      </c>
    </row>
    <row r="3171" spans="1:17" x14ac:dyDescent="0.25">
      <c r="A3171" t="str">
        <f t="shared" ca="1" si="49"/>
        <v>CAUCA;PIENDAMÓ - TUNÍA;TRANSPORTE Y ALMACENAMIENTO</v>
      </c>
      <c r="B3171" t="str">
        <f ca="1">+IFERROR(_xlfn.XLOOKUP(C3171,DIVIPOLA!G:G,DIVIPOLA!F:F),C3171)</f>
        <v>CAUCA</v>
      </c>
      <c r="C3171" t="s">
        <v>26</v>
      </c>
      <c r="D3171" t="s">
        <v>162</v>
      </c>
      <c r="E3171" t="s">
        <v>359</v>
      </c>
      <c r="F3171">
        <v>1</v>
      </c>
      <c r="G3171">
        <v>2.1739130434782612</v>
      </c>
      <c r="H3171">
        <v>0</v>
      </c>
      <c r="I3171">
        <v>0</v>
      </c>
      <c r="J3171">
        <v>0</v>
      </c>
      <c r="K3171">
        <v>5</v>
      </c>
      <c r="L3171">
        <v>0</v>
      </c>
      <c r="M3171">
        <v>2</v>
      </c>
      <c r="N3171">
        <v>0</v>
      </c>
      <c r="O3171">
        <v>0</v>
      </c>
      <c r="P3171">
        <v>3380000</v>
      </c>
      <c r="Q3171">
        <v>0.28550478481312203</v>
      </c>
    </row>
    <row r="3172" spans="1:17" x14ac:dyDescent="0.25">
      <c r="A3172" t="str">
        <f t="shared" ca="1" si="49"/>
        <v>CESAR;AGUACHICA;TRANSPORTE Y ALMACENAMIENTO</v>
      </c>
      <c r="B3172" t="str">
        <f ca="1">+IFERROR(_xlfn.XLOOKUP(C3172,DIVIPOLA!G:G,DIVIPOLA!F:F),C3172)</f>
        <v>CESAR</v>
      </c>
      <c r="C3172" t="s">
        <v>27</v>
      </c>
      <c r="D3172" t="s">
        <v>167</v>
      </c>
      <c r="E3172" t="s">
        <v>359</v>
      </c>
      <c r="F3172">
        <v>2</v>
      </c>
      <c r="G3172">
        <v>4.6511627906976747</v>
      </c>
      <c r="H3172">
        <v>0</v>
      </c>
      <c r="I3172">
        <v>0</v>
      </c>
      <c r="J3172">
        <v>0</v>
      </c>
      <c r="K3172">
        <v>3</v>
      </c>
      <c r="L3172">
        <v>0</v>
      </c>
      <c r="M3172">
        <v>0</v>
      </c>
      <c r="N3172">
        <v>5</v>
      </c>
      <c r="O3172">
        <v>4</v>
      </c>
      <c r="P3172">
        <v>3865875</v>
      </c>
      <c r="Q3172">
        <v>0.56695151670850685</v>
      </c>
    </row>
    <row r="3173" spans="1:17" x14ac:dyDescent="0.25">
      <c r="A3173" t="str">
        <f t="shared" ca="1" si="49"/>
        <v>CESAR;VALLEDUPAR;TRANSPORTE Y ALMACENAMIENTO</v>
      </c>
      <c r="B3173" t="str">
        <f ca="1">+IFERROR(_xlfn.XLOOKUP(C3173,DIVIPOLA!G:G,DIVIPOLA!F:F),C3173)</f>
        <v>CESAR</v>
      </c>
      <c r="C3173" t="s">
        <v>27</v>
      </c>
      <c r="D3173" t="s">
        <v>171</v>
      </c>
      <c r="E3173" t="s">
        <v>359</v>
      </c>
      <c r="F3173">
        <v>2</v>
      </c>
      <c r="G3173">
        <v>4.6511627906976747</v>
      </c>
      <c r="H3173">
        <v>0</v>
      </c>
      <c r="I3173">
        <v>0</v>
      </c>
      <c r="J3173">
        <v>0</v>
      </c>
      <c r="K3173">
        <v>0</v>
      </c>
      <c r="L3173">
        <v>9</v>
      </c>
      <c r="M3173">
        <v>1</v>
      </c>
      <c r="N3173">
        <v>48</v>
      </c>
      <c r="O3173">
        <v>13</v>
      </c>
      <c r="P3173">
        <v>16315000</v>
      </c>
      <c r="Q3173">
        <v>2.3926831558442241</v>
      </c>
    </row>
    <row r="3174" spans="1:17" x14ac:dyDescent="0.25">
      <c r="A3174" t="str">
        <f t="shared" ca="1" si="49"/>
        <v>CUNDINAMARCA;CAJICÁ;TRANSPORTE Y ALMACENAMIENTO</v>
      </c>
      <c r="B3174" t="str">
        <f ca="1">+IFERROR(_xlfn.XLOOKUP(C3174,DIVIPOLA!G:G,DIVIPOLA!F:F),C3174)</f>
        <v>CUNDINAMARCA</v>
      </c>
      <c r="C3174" t="s">
        <v>29</v>
      </c>
      <c r="D3174" t="s">
        <v>173</v>
      </c>
      <c r="E3174" t="s">
        <v>359</v>
      </c>
      <c r="F3174">
        <v>1</v>
      </c>
      <c r="G3174">
        <v>0.25706940874035988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9</v>
      </c>
      <c r="P3174">
        <v>2925000</v>
      </c>
      <c r="Q3174">
        <v>2.8489265529641081E-2</v>
      </c>
    </row>
    <row r="3175" spans="1:17" x14ac:dyDescent="0.25">
      <c r="A3175" t="str">
        <f t="shared" ca="1" si="49"/>
        <v>CUNDINAMARCA;COTA;TRANSPORTE Y ALMACENAMIENTO</v>
      </c>
      <c r="B3175" t="str">
        <f ca="1">+IFERROR(_xlfn.XLOOKUP(C3175,DIVIPOLA!G:G,DIVIPOLA!F:F),C3175)</f>
        <v>CUNDINAMARCA</v>
      </c>
      <c r="C3175" t="s">
        <v>29</v>
      </c>
      <c r="D3175" t="s">
        <v>177</v>
      </c>
      <c r="E3175" t="s">
        <v>359</v>
      </c>
      <c r="F3175">
        <v>7</v>
      </c>
      <c r="G3175">
        <v>1.7994858611825191</v>
      </c>
      <c r="H3175">
        <v>0</v>
      </c>
      <c r="I3175">
        <v>0</v>
      </c>
      <c r="J3175">
        <v>177</v>
      </c>
      <c r="K3175">
        <v>21</v>
      </c>
      <c r="L3175">
        <v>58</v>
      </c>
      <c r="M3175">
        <v>23</v>
      </c>
      <c r="N3175">
        <v>77</v>
      </c>
      <c r="O3175">
        <v>10</v>
      </c>
      <c r="P3175">
        <v>122265000</v>
      </c>
      <c r="Q3175">
        <v>1.190851299138997</v>
      </c>
    </row>
    <row r="3176" spans="1:17" x14ac:dyDescent="0.25">
      <c r="A3176" t="str">
        <f t="shared" ca="1" si="49"/>
        <v>CUNDINAMARCA;FACATATIVÁ;TRANSPORTE Y ALMACENAMIENTO</v>
      </c>
      <c r="B3176" t="str">
        <f ca="1">+IFERROR(_xlfn.XLOOKUP(C3176,DIVIPOLA!G:G,DIVIPOLA!F:F),C3176)</f>
        <v>CUNDINAMARCA</v>
      </c>
      <c r="C3176" t="s">
        <v>29</v>
      </c>
      <c r="D3176" t="s">
        <v>179</v>
      </c>
      <c r="E3176" t="s">
        <v>359</v>
      </c>
      <c r="F3176">
        <v>1</v>
      </c>
      <c r="G3176">
        <v>0.25706940874035988</v>
      </c>
      <c r="H3176">
        <v>0</v>
      </c>
      <c r="I3176">
        <v>0</v>
      </c>
      <c r="J3176">
        <v>3</v>
      </c>
      <c r="K3176">
        <v>0</v>
      </c>
      <c r="L3176">
        <v>3</v>
      </c>
      <c r="M3176">
        <v>0</v>
      </c>
      <c r="N3176">
        <v>13</v>
      </c>
      <c r="O3176">
        <v>0</v>
      </c>
      <c r="P3176">
        <v>4485000</v>
      </c>
      <c r="Q3176">
        <v>4.3683540478782999E-2</v>
      </c>
    </row>
    <row r="3177" spans="1:17" x14ac:dyDescent="0.25">
      <c r="A3177" t="str">
        <f t="shared" ca="1" si="49"/>
        <v>CUNDINAMARCA;FUNZA;TRANSPORTE Y ALMACENAMIENTO</v>
      </c>
      <c r="B3177" t="str">
        <f ca="1">+IFERROR(_xlfn.XLOOKUP(C3177,DIVIPOLA!G:G,DIVIPOLA!F:F),C3177)</f>
        <v>CUNDINAMARCA</v>
      </c>
      <c r="C3177" t="s">
        <v>29</v>
      </c>
      <c r="D3177" t="s">
        <v>180</v>
      </c>
      <c r="E3177" t="s">
        <v>359</v>
      </c>
      <c r="F3177">
        <v>5</v>
      </c>
      <c r="G3177">
        <v>1.2853470437018</v>
      </c>
      <c r="H3177">
        <v>0</v>
      </c>
      <c r="I3177">
        <v>0</v>
      </c>
      <c r="J3177">
        <v>233</v>
      </c>
      <c r="K3177">
        <v>65</v>
      </c>
      <c r="L3177">
        <v>41</v>
      </c>
      <c r="M3177">
        <v>8</v>
      </c>
      <c r="N3177">
        <v>192</v>
      </c>
      <c r="O3177">
        <v>28</v>
      </c>
      <c r="P3177">
        <v>187651425</v>
      </c>
      <c r="Q3177">
        <v>1.827709837210437</v>
      </c>
    </row>
    <row r="3178" spans="1:17" x14ac:dyDescent="0.25">
      <c r="A3178" t="str">
        <f t="shared" ca="1" si="49"/>
        <v>CUNDINAMARCA;FUSAGASUGÁ;TRANSPORTE Y ALMACENAMIENTO</v>
      </c>
      <c r="B3178" t="str">
        <f ca="1">+IFERROR(_xlfn.XLOOKUP(C3178,DIVIPOLA!G:G,DIVIPOLA!F:F),C3178)</f>
        <v>CUNDINAMARCA</v>
      </c>
      <c r="C3178" t="s">
        <v>29</v>
      </c>
      <c r="D3178" t="s">
        <v>181</v>
      </c>
      <c r="E3178" t="s">
        <v>359</v>
      </c>
      <c r="F3178">
        <v>1</v>
      </c>
      <c r="G3178">
        <v>0.25706940874035988</v>
      </c>
      <c r="H3178">
        <v>0</v>
      </c>
      <c r="I3178">
        <v>0</v>
      </c>
      <c r="J3178">
        <v>2</v>
      </c>
      <c r="K3178">
        <v>0</v>
      </c>
      <c r="L3178">
        <v>0</v>
      </c>
      <c r="M3178">
        <v>2</v>
      </c>
      <c r="N3178">
        <v>0</v>
      </c>
      <c r="O3178">
        <v>0</v>
      </c>
      <c r="P3178">
        <v>1560000</v>
      </c>
      <c r="Q3178">
        <v>1.519427494914191E-2</v>
      </c>
    </row>
    <row r="3179" spans="1:17" x14ac:dyDescent="0.25">
      <c r="A3179" t="str">
        <f t="shared" ca="1" si="49"/>
        <v>CUNDINAMARCA;GUADUAS;TRANSPORTE Y ALMACENAMIENTO</v>
      </c>
      <c r="B3179" t="str">
        <f ca="1">+IFERROR(_xlfn.XLOOKUP(C3179,DIVIPOLA!G:G,DIVIPOLA!F:F),C3179)</f>
        <v>CUNDINAMARCA</v>
      </c>
      <c r="C3179" t="s">
        <v>29</v>
      </c>
      <c r="D3179" t="s">
        <v>186</v>
      </c>
      <c r="E3179" t="s">
        <v>359</v>
      </c>
      <c r="F3179">
        <v>1</v>
      </c>
      <c r="G3179">
        <v>0.25706940874035988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1</v>
      </c>
      <c r="O3179">
        <v>0</v>
      </c>
      <c r="P3179">
        <v>213525</v>
      </c>
      <c r="Q3179">
        <v>2.0797163836637992E-3</v>
      </c>
    </row>
    <row r="3180" spans="1:17" x14ac:dyDescent="0.25">
      <c r="A3180" t="str">
        <f t="shared" ca="1" si="49"/>
        <v>CUNDINAMARCA;LA CALERA;TRANSPORTE Y ALMACENAMIENTO</v>
      </c>
      <c r="B3180" t="str">
        <f ca="1">+IFERROR(_xlfn.XLOOKUP(C3180,DIVIPOLA!G:G,DIVIPOLA!F:F),C3180)</f>
        <v>CUNDINAMARCA</v>
      </c>
      <c r="C3180" t="s">
        <v>29</v>
      </c>
      <c r="D3180" t="s">
        <v>189</v>
      </c>
      <c r="E3180" t="s">
        <v>359</v>
      </c>
      <c r="F3180">
        <v>1</v>
      </c>
      <c r="G3180">
        <v>0.25706940874035988</v>
      </c>
      <c r="H3180">
        <v>0</v>
      </c>
      <c r="I3180">
        <v>0</v>
      </c>
      <c r="J3180">
        <v>0</v>
      </c>
      <c r="K3180">
        <v>0</v>
      </c>
      <c r="L3180">
        <v>4</v>
      </c>
      <c r="M3180">
        <v>0</v>
      </c>
      <c r="N3180">
        <v>8</v>
      </c>
      <c r="O3180">
        <v>0</v>
      </c>
      <c r="P3180">
        <v>2847000</v>
      </c>
      <c r="Q3180">
        <v>2.7729551782183989E-2</v>
      </c>
    </row>
    <row r="3181" spans="1:17" x14ac:dyDescent="0.25">
      <c r="A3181" t="str">
        <f t="shared" ca="1" si="49"/>
        <v>CUNDINAMARCA;LA MESA;TRANSPORTE Y ALMACENAMIENTO</v>
      </c>
      <c r="B3181" t="str">
        <f ca="1">+IFERROR(_xlfn.XLOOKUP(C3181,DIVIPOLA!G:G,DIVIPOLA!F:F),C3181)</f>
        <v>CUNDINAMARCA</v>
      </c>
      <c r="C3181" t="s">
        <v>29</v>
      </c>
      <c r="D3181" t="s">
        <v>190</v>
      </c>
      <c r="E3181" t="s">
        <v>359</v>
      </c>
      <c r="F3181">
        <v>1</v>
      </c>
      <c r="G3181">
        <v>0.25706940874035988</v>
      </c>
      <c r="H3181">
        <v>0</v>
      </c>
      <c r="I3181">
        <v>0</v>
      </c>
      <c r="J3181">
        <v>0</v>
      </c>
      <c r="K3181">
        <v>0</v>
      </c>
      <c r="L3181">
        <v>1</v>
      </c>
      <c r="M3181">
        <v>0</v>
      </c>
      <c r="N3181">
        <v>0</v>
      </c>
      <c r="O3181">
        <v>0</v>
      </c>
      <c r="P3181">
        <v>260000</v>
      </c>
      <c r="Q3181">
        <v>2.532379158190318E-3</v>
      </c>
    </row>
    <row r="3182" spans="1:17" x14ac:dyDescent="0.25">
      <c r="A3182" t="str">
        <f t="shared" ca="1" si="49"/>
        <v>CUNDINAMARCA;MOSQUERA;TRANSPORTE Y ALMACENAMIENTO</v>
      </c>
      <c r="B3182" t="str">
        <f ca="1">+IFERROR(_xlfn.XLOOKUP(C3182,DIVIPOLA!G:G,DIVIPOLA!F:F),C3182)</f>
        <v>CUNDINAMARCA</v>
      </c>
      <c r="C3182" t="s">
        <v>29</v>
      </c>
      <c r="D3182" t="s">
        <v>193</v>
      </c>
      <c r="E3182" t="s">
        <v>359</v>
      </c>
      <c r="F3182">
        <v>4</v>
      </c>
      <c r="G3182">
        <v>1.02827763496144</v>
      </c>
      <c r="H3182">
        <v>0</v>
      </c>
      <c r="I3182">
        <v>0</v>
      </c>
      <c r="J3182">
        <v>15</v>
      </c>
      <c r="K3182">
        <v>14</v>
      </c>
      <c r="L3182">
        <v>18</v>
      </c>
      <c r="M3182">
        <v>6</v>
      </c>
      <c r="N3182">
        <v>33</v>
      </c>
      <c r="O3182">
        <v>9</v>
      </c>
      <c r="P3182">
        <v>30164550</v>
      </c>
      <c r="Q3182">
        <v>0.29380029898534532</v>
      </c>
    </row>
    <row r="3183" spans="1:17" x14ac:dyDescent="0.25">
      <c r="A3183" t="str">
        <f t="shared" ca="1" si="49"/>
        <v>CUNDINAMARCA;SOPÓ;TRANSPORTE Y ALMACENAMIENTO</v>
      </c>
      <c r="B3183" t="str">
        <f ca="1">+IFERROR(_xlfn.XLOOKUP(C3183,DIVIPOLA!G:G,DIVIPOLA!F:F),C3183)</f>
        <v>CUNDINAMARCA</v>
      </c>
      <c r="C3183" t="s">
        <v>29</v>
      </c>
      <c r="D3183" t="s">
        <v>201</v>
      </c>
      <c r="E3183" t="s">
        <v>359</v>
      </c>
      <c r="F3183">
        <v>1</v>
      </c>
      <c r="G3183">
        <v>0.25706940874035988</v>
      </c>
      <c r="H3183">
        <v>0</v>
      </c>
      <c r="I3183">
        <v>0</v>
      </c>
      <c r="J3183">
        <v>63</v>
      </c>
      <c r="K3183">
        <v>4</v>
      </c>
      <c r="L3183">
        <v>8</v>
      </c>
      <c r="M3183">
        <v>0</v>
      </c>
      <c r="N3183">
        <v>0</v>
      </c>
      <c r="O3183">
        <v>0</v>
      </c>
      <c r="P3183">
        <v>31459350</v>
      </c>
      <c r="Q3183">
        <v>0.30641154719313313</v>
      </c>
    </row>
    <row r="3184" spans="1:17" x14ac:dyDescent="0.25">
      <c r="A3184" t="str">
        <f t="shared" ca="1" si="49"/>
        <v>CUNDINAMARCA;TENJO;TRANSPORTE Y ALMACENAMIENTO</v>
      </c>
      <c r="B3184" t="str">
        <f ca="1">+IFERROR(_xlfn.XLOOKUP(C3184,DIVIPOLA!G:G,DIVIPOLA!F:F),C3184)</f>
        <v>CUNDINAMARCA</v>
      </c>
      <c r="C3184" t="s">
        <v>29</v>
      </c>
      <c r="D3184" t="s">
        <v>204</v>
      </c>
      <c r="E3184" t="s">
        <v>359</v>
      </c>
      <c r="F3184">
        <v>1</v>
      </c>
      <c r="G3184">
        <v>0.25706940874035988</v>
      </c>
      <c r="H3184">
        <v>0</v>
      </c>
      <c r="I3184">
        <v>0</v>
      </c>
      <c r="J3184">
        <v>26</v>
      </c>
      <c r="K3184">
        <v>9</v>
      </c>
      <c r="L3184">
        <v>10</v>
      </c>
      <c r="M3184">
        <v>3</v>
      </c>
      <c r="N3184">
        <v>24</v>
      </c>
      <c r="O3184">
        <v>11</v>
      </c>
      <c r="P3184">
        <v>26845000</v>
      </c>
      <c r="Q3184">
        <v>0.26146814808315039</v>
      </c>
    </row>
    <row r="3185" spans="1:17" x14ac:dyDescent="0.25">
      <c r="A3185" t="str">
        <f t="shared" ca="1" si="49"/>
        <v>CUNDINAMARCA;TOCANCIPÁ;TRANSPORTE Y ALMACENAMIENTO</v>
      </c>
      <c r="B3185" t="str">
        <f ca="1">+IFERROR(_xlfn.XLOOKUP(C3185,DIVIPOLA!G:G,DIVIPOLA!F:F),C3185)</f>
        <v>CUNDINAMARCA</v>
      </c>
      <c r="C3185" t="s">
        <v>29</v>
      </c>
      <c r="D3185" t="s">
        <v>206</v>
      </c>
      <c r="E3185" t="s">
        <v>359</v>
      </c>
      <c r="F3185">
        <v>4</v>
      </c>
      <c r="G3185">
        <v>1.02827763496144</v>
      </c>
      <c r="H3185">
        <v>1</v>
      </c>
      <c r="I3185">
        <v>0</v>
      </c>
      <c r="J3185">
        <v>99</v>
      </c>
      <c r="K3185">
        <v>13</v>
      </c>
      <c r="L3185">
        <v>22</v>
      </c>
      <c r="M3185">
        <v>2</v>
      </c>
      <c r="N3185">
        <v>123</v>
      </c>
      <c r="O3185">
        <v>2</v>
      </c>
      <c r="P3185">
        <v>79609075</v>
      </c>
      <c r="Q3185">
        <v>0.775386008972346</v>
      </c>
    </row>
    <row r="3186" spans="1:17" x14ac:dyDescent="0.25">
      <c r="A3186" t="str">
        <f t="shared" ca="1" si="49"/>
        <v>CUNDINAMARCA;VILLETA;TRANSPORTE Y ALMACENAMIENTO</v>
      </c>
      <c r="B3186" t="str">
        <f ca="1">+IFERROR(_xlfn.XLOOKUP(C3186,DIVIPOLA!G:G,DIVIPOLA!F:F),C3186)</f>
        <v>CUNDINAMARCA</v>
      </c>
      <c r="C3186" t="s">
        <v>29</v>
      </c>
      <c r="D3186" t="s">
        <v>210</v>
      </c>
      <c r="E3186" t="s">
        <v>359</v>
      </c>
      <c r="F3186">
        <v>1</v>
      </c>
      <c r="G3186">
        <v>0.25706940874035988</v>
      </c>
      <c r="H3186">
        <v>0</v>
      </c>
      <c r="I3186">
        <v>0</v>
      </c>
      <c r="J3186">
        <v>2</v>
      </c>
      <c r="K3186">
        <v>0</v>
      </c>
      <c r="L3186">
        <v>0</v>
      </c>
      <c r="M3186">
        <v>0</v>
      </c>
      <c r="N3186">
        <v>15</v>
      </c>
      <c r="O3186">
        <v>0</v>
      </c>
      <c r="P3186">
        <v>3705000</v>
      </c>
      <c r="Q3186">
        <v>3.6086403004212043E-2</v>
      </c>
    </row>
    <row r="3187" spans="1:17" x14ac:dyDescent="0.25">
      <c r="A3187" t="str">
        <f t="shared" ca="1" si="49"/>
        <v>CUNDINAMARCA;ZIPAQUIRÁ;TRANSPORTE Y ALMACENAMIENTO</v>
      </c>
      <c r="B3187" t="str">
        <f ca="1">+IFERROR(_xlfn.XLOOKUP(C3187,DIVIPOLA!G:G,DIVIPOLA!F:F),C3187)</f>
        <v>CUNDINAMARCA</v>
      </c>
      <c r="C3187" t="s">
        <v>29</v>
      </c>
      <c r="D3187" t="s">
        <v>211</v>
      </c>
      <c r="E3187" t="s">
        <v>359</v>
      </c>
      <c r="F3187">
        <v>2</v>
      </c>
      <c r="G3187">
        <v>0.51413881748071977</v>
      </c>
      <c r="H3187">
        <v>0</v>
      </c>
      <c r="I3187">
        <v>0</v>
      </c>
      <c r="J3187">
        <v>0</v>
      </c>
      <c r="K3187">
        <v>0</v>
      </c>
      <c r="L3187">
        <v>1</v>
      </c>
      <c r="M3187">
        <v>0</v>
      </c>
      <c r="N3187">
        <v>6</v>
      </c>
      <c r="O3187">
        <v>0</v>
      </c>
      <c r="P3187">
        <v>1430000</v>
      </c>
      <c r="Q3187">
        <v>1.392808537004675E-2</v>
      </c>
    </row>
    <row r="3188" spans="1:17" x14ac:dyDescent="0.25">
      <c r="A3188" t="str">
        <f t="shared" ca="1" si="49"/>
        <v>CÓRDOBA;MONTELÍBANO;TRANSPORTE Y ALMACENAMIENTO</v>
      </c>
      <c r="B3188" t="str">
        <f ca="1">+IFERROR(_xlfn.XLOOKUP(C3188,DIVIPOLA!G:G,DIVIPOLA!F:F),C3188)</f>
        <v>CÓRDOBA</v>
      </c>
      <c r="C3188" t="s">
        <v>30</v>
      </c>
      <c r="D3188" t="s">
        <v>217</v>
      </c>
      <c r="E3188" t="s">
        <v>359</v>
      </c>
      <c r="F3188">
        <v>1</v>
      </c>
      <c r="G3188">
        <v>1.1111111111111109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3</v>
      </c>
      <c r="N3188">
        <v>0</v>
      </c>
      <c r="O3188">
        <v>3</v>
      </c>
      <c r="P3188">
        <v>2145000</v>
      </c>
      <c r="Q3188">
        <v>2.788879537221781E-2</v>
      </c>
    </row>
    <row r="3189" spans="1:17" x14ac:dyDescent="0.25">
      <c r="A3189" t="str">
        <f t="shared" ca="1" si="49"/>
        <v>CÓRDOBA;MONTERÍA;TRANSPORTE Y ALMACENAMIENTO</v>
      </c>
      <c r="B3189" t="str">
        <f ca="1">+IFERROR(_xlfn.XLOOKUP(C3189,DIVIPOLA!G:G,DIVIPOLA!F:F),C3189)</f>
        <v>CÓRDOBA</v>
      </c>
      <c r="C3189" t="s">
        <v>30</v>
      </c>
      <c r="D3189" t="s">
        <v>218</v>
      </c>
      <c r="E3189" t="s">
        <v>359</v>
      </c>
      <c r="F3189">
        <v>1</v>
      </c>
      <c r="G3189">
        <v>1.1111111111111109</v>
      </c>
      <c r="H3189">
        <v>0</v>
      </c>
      <c r="I3189">
        <v>0</v>
      </c>
      <c r="J3189">
        <v>3</v>
      </c>
      <c r="K3189">
        <v>13</v>
      </c>
      <c r="L3189">
        <v>0</v>
      </c>
      <c r="M3189">
        <v>0</v>
      </c>
      <c r="N3189">
        <v>15</v>
      </c>
      <c r="O3189">
        <v>17</v>
      </c>
      <c r="P3189">
        <v>16756675</v>
      </c>
      <c r="Q3189">
        <v>0.21786642433275419</v>
      </c>
    </row>
    <row r="3190" spans="1:17" x14ac:dyDescent="0.25">
      <c r="A3190" t="str">
        <f t="shared" ca="1" si="49"/>
        <v>CÓRDOBA;SAHAGÚN;TRANSPORTE Y ALMACENAMIENTO</v>
      </c>
      <c r="B3190" t="str">
        <f ca="1">+IFERROR(_xlfn.XLOOKUP(C3190,DIVIPOLA!G:G,DIVIPOLA!F:F),C3190)</f>
        <v>CÓRDOBA</v>
      </c>
      <c r="C3190" t="s">
        <v>30</v>
      </c>
      <c r="D3190" t="s">
        <v>220</v>
      </c>
      <c r="E3190" t="s">
        <v>359</v>
      </c>
      <c r="F3190">
        <v>1</v>
      </c>
      <c r="G3190">
        <v>1.1111111111111109</v>
      </c>
      <c r="H3190">
        <v>0</v>
      </c>
      <c r="I3190">
        <v>0</v>
      </c>
      <c r="J3190">
        <v>0</v>
      </c>
      <c r="K3190">
        <v>3</v>
      </c>
      <c r="L3190">
        <v>1</v>
      </c>
      <c r="M3190">
        <v>0</v>
      </c>
      <c r="N3190">
        <v>3</v>
      </c>
      <c r="O3190">
        <v>1</v>
      </c>
      <c r="P3190">
        <v>2730000</v>
      </c>
      <c r="Q3190">
        <v>3.5494830473731753E-2</v>
      </c>
    </row>
    <row r="3191" spans="1:17" x14ac:dyDescent="0.25">
      <c r="A3191" t="str">
        <f t="shared" ca="1" si="49"/>
        <v>HUILA;NEIVA;TRANSPORTE Y ALMACENAMIENTO</v>
      </c>
      <c r="B3191" t="str">
        <f ca="1">+IFERROR(_xlfn.XLOOKUP(C3191,DIVIPOLA!G:G,DIVIPOLA!F:F),C3191)</f>
        <v>HUILA</v>
      </c>
      <c r="C3191" t="s">
        <v>32</v>
      </c>
      <c r="D3191" t="s">
        <v>227</v>
      </c>
      <c r="E3191" t="s">
        <v>359</v>
      </c>
      <c r="F3191">
        <v>3</v>
      </c>
      <c r="G3191">
        <v>3.3707865168539319</v>
      </c>
      <c r="H3191">
        <v>0</v>
      </c>
      <c r="I3191">
        <v>4</v>
      </c>
      <c r="J3191">
        <v>237</v>
      </c>
      <c r="K3191">
        <v>224</v>
      </c>
      <c r="L3191">
        <v>64</v>
      </c>
      <c r="M3191">
        <v>43</v>
      </c>
      <c r="N3191">
        <v>52</v>
      </c>
      <c r="O3191">
        <v>9</v>
      </c>
      <c r="P3191">
        <v>263029325</v>
      </c>
      <c r="Q3191">
        <v>10.70348633909267</v>
      </c>
    </row>
    <row r="3192" spans="1:17" x14ac:dyDescent="0.25">
      <c r="A3192" t="str">
        <f t="shared" ca="1" si="49"/>
        <v>HUILA;PALERMO;TRANSPORTE Y ALMACENAMIENTO</v>
      </c>
      <c r="B3192" t="str">
        <f ca="1">+IFERROR(_xlfn.XLOOKUP(C3192,DIVIPOLA!G:G,DIVIPOLA!F:F),C3192)</f>
        <v>HUILA</v>
      </c>
      <c r="C3192" t="s">
        <v>32</v>
      </c>
      <c r="D3192" t="s">
        <v>228</v>
      </c>
      <c r="E3192" t="s">
        <v>359</v>
      </c>
      <c r="F3192">
        <v>2</v>
      </c>
      <c r="G3192">
        <v>2.2471910112359552</v>
      </c>
      <c r="H3192">
        <v>0</v>
      </c>
      <c r="I3192">
        <v>0</v>
      </c>
      <c r="J3192">
        <v>9</v>
      </c>
      <c r="K3192">
        <v>0</v>
      </c>
      <c r="L3192">
        <v>0</v>
      </c>
      <c r="M3192">
        <v>0</v>
      </c>
      <c r="N3192">
        <v>47</v>
      </c>
      <c r="O3192">
        <v>2</v>
      </c>
      <c r="P3192">
        <v>13794300</v>
      </c>
      <c r="Q3192">
        <v>0.56133323387932521</v>
      </c>
    </row>
    <row r="3193" spans="1:17" x14ac:dyDescent="0.25">
      <c r="A3193" t="str">
        <f t="shared" ca="1" si="49"/>
        <v>LA_GUAJIRA;RIOHACHA;TRANSPORTE Y ALMACENAMIENTO</v>
      </c>
      <c r="B3193" t="str">
        <f ca="1">+IFERROR(_xlfn.XLOOKUP(C3193,DIVIPOLA!G:G,DIVIPOLA!F:F),C3193)</f>
        <v>LA_GUAJIRA</v>
      </c>
      <c r="C3193" t="s">
        <v>1187</v>
      </c>
      <c r="D3193" t="s">
        <v>235</v>
      </c>
      <c r="E3193" t="s">
        <v>359</v>
      </c>
      <c r="F3193">
        <v>1</v>
      </c>
      <c r="G3193">
        <v>7.6923076923076934</v>
      </c>
      <c r="H3193">
        <v>0</v>
      </c>
      <c r="I3193">
        <v>3</v>
      </c>
      <c r="J3193">
        <v>0</v>
      </c>
      <c r="K3193">
        <v>0</v>
      </c>
      <c r="L3193">
        <v>0</v>
      </c>
      <c r="M3193">
        <v>0</v>
      </c>
      <c r="N3193">
        <v>3</v>
      </c>
      <c r="O3193">
        <v>0</v>
      </c>
      <c r="P3193">
        <v>2340000</v>
      </c>
      <c r="Q3193">
        <v>0.44051866177772531</v>
      </c>
    </row>
    <row r="3194" spans="1:17" x14ac:dyDescent="0.25">
      <c r="A3194" t="str">
        <f t="shared" ca="1" si="49"/>
        <v>MAGDALENA;SANTA MARTA;TRANSPORTE Y ALMACENAMIENTO</v>
      </c>
      <c r="B3194" t="str">
        <f ca="1">+IFERROR(_xlfn.XLOOKUP(C3194,DIVIPOLA!G:G,DIVIPOLA!F:F),C3194)</f>
        <v>MAGDALENA</v>
      </c>
      <c r="C3194" t="s">
        <v>33</v>
      </c>
      <c r="D3194" t="s">
        <v>239</v>
      </c>
      <c r="E3194" t="s">
        <v>359</v>
      </c>
      <c r="F3194">
        <v>9</v>
      </c>
      <c r="G3194">
        <v>12.857142857142859</v>
      </c>
      <c r="H3194">
        <v>0</v>
      </c>
      <c r="I3194">
        <v>0</v>
      </c>
      <c r="J3194">
        <v>68</v>
      </c>
      <c r="K3194">
        <v>34</v>
      </c>
      <c r="L3194">
        <v>24</v>
      </c>
      <c r="M3194">
        <v>6</v>
      </c>
      <c r="N3194">
        <v>150</v>
      </c>
      <c r="O3194">
        <v>52</v>
      </c>
      <c r="P3194">
        <v>100646650</v>
      </c>
      <c r="Q3194">
        <v>6.0890316539907694</v>
      </c>
    </row>
    <row r="3195" spans="1:17" x14ac:dyDescent="0.25">
      <c r="A3195" t="str">
        <f t="shared" ca="1" si="49"/>
        <v>META;CASTILLA LA NUEVA;TRANSPORTE Y ALMACENAMIENTO</v>
      </c>
      <c r="B3195" t="str">
        <f ca="1">+IFERROR(_xlfn.XLOOKUP(C3195,DIVIPOLA!G:G,DIVIPOLA!F:F),C3195)</f>
        <v>META</v>
      </c>
      <c r="C3195" t="s">
        <v>34</v>
      </c>
      <c r="D3195" t="s">
        <v>242</v>
      </c>
      <c r="E3195" t="s">
        <v>359</v>
      </c>
      <c r="F3195">
        <v>1</v>
      </c>
      <c r="G3195">
        <v>0.78740157480314954</v>
      </c>
      <c r="H3195">
        <v>0</v>
      </c>
      <c r="I3195">
        <v>0</v>
      </c>
      <c r="J3195">
        <v>11</v>
      </c>
      <c r="K3195">
        <v>3</v>
      </c>
      <c r="L3195">
        <v>9</v>
      </c>
      <c r="M3195">
        <v>0</v>
      </c>
      <c r="N3195">
        <v>17</v>
      </c>
      <c r="O3195">
        <v>5</v>
      </c>
      <c r="P3195">
        <v>13130000</v>
      </c>
      <c r="Q3195">
        <v>0.71907885286988105</v>
      </c>
    </row>
    <row r="3196" spans="1:17" x14ac:dyDescent="0.25">
      <c r="A3196" t="str">
        <f t="shared" ca="1" si="49"/>
        <v>META;PUERTO GAITÁN;TRANSPORTE Y ALMACENAMIENTO</v>
      </c>
      <c r="B3196" t="str">
        <f ca="1">+IFERROR(_xlfn.XLOOKUP(C3196,DIVIPOLA!G:G,DIVIPOLA!F:F),C3196)</f>
        <v>META</v>
      </c>
      <c r="C3196" t="s">
        <v>34</v>
      </c>
      <c r="D3196" t="s">
        <v>244</v>
      </c>
      <c r="E3196" t="s">
        <v>359</v>
      </c>
      <c r="F3196">
        <v>3</v>
      </c>
      <c r="G3196">
        <v>2.3622047244094491</v>
      </c>
      <c r="H3196">
        <v>0</v>
      </c>
      <c r="I3196">
        <v>0</v>
      </c>
      <c r="J3196">
        <v>10</v>
      </c>
      <c r="K3196">
        <v>13</v>
      </c>
      <c r="L3196">
        <v>17</v>
      </c>
      <c r="M3196">
        <v>9</v>
      </c>
      <c r="N3196">
        <v>1</v>
      </c>
      <c r="O3196">
        <v>0</v>
      </c>
      <c r="P3196">
        <v>19087575</v>
      </c>
      <c r="Q3196">
        <v>1.045351982868836</v>
      </c>
    </row>
    <row r="3197" spans="1:17" x14ac:dyDescent="0.25">
      <c r="A3197" t="str">
        <f t="shared" ca="1" si="49"/>
        <v>META;VILLAVICENCIO;TRANSPORTE Y ALMACENAMIENTO</v>
      </c>
      <c r="B3197" t="str">
        <f ca="1">+IFERROR(_xlfn.XLOOKUP(C3197,DIVIPOLA!G:G,DIVIPOLA!F:F),C3197)</f>
        <v>META</v>
      </c>
      <c r="C3197" t="s">
        <v>34</v>
      </c>
      <c r="D3197" t="s">
        <v>246</v>
      </c>
      <c r="E3197" t="s">
        <v>359</v>
      </c>
      <c r="F3197">
        <v>6</v>
      </c>
      <c r="G3197">
        <v>4.7244094488188972</v>
      </c>
      <c r="H3197">
        <v>0</v>
      </c>
      <c r="I3197">
        <v>0</v>
      </c>
      <c r="J3197">
        <v>13</v>
      </c>
      <c r="K3197">
        <v>11</v>
      </c>
      <c r="L3197">
        <v>71</v>
      </c>
      <c r="M3197">
        <v>0</v>
      </c>
      <c r="N3197">
        <v>6</v>
      </c>
      <c r="O3197">
        <v>2</v>
      </c>
      <c r="P3197">
        <v>31971550</v>
      </c>
      <c r="Q3197">
        <v>1.750957006738161</v>
      </c>
    </row>
    <row r="3198" spans="1:17" x14ac:dyDescent="0.25">
      <c r="A3198" t="str">
        <f t="shared" ca="1" si="49"/>
        <v>NARIÑO;IPIALES;TRANSPORTE Y ALMACENAMIENTO</v>
      </c>
      <c r="B3198" t="str">
        <f ca="1">+IFERROR(_xlfn.XLOOKUP(C3198,DIVIPOLA!G:G,DIVIPOLA!F:F),C3198)</f>
        <v>NARIÑO</v>
      </c>
      <c r="C3198" t="s">
        <v>35</v>
      </c>
      <c r="D3198" t="s">
        <v>249</v>
      </c>
      <c r="E3198" t="s">
        <v>359</v>
      </c>
      <c r="F3198">
        <v>2</v>
      </c>
      <c r="G3198">
        <v>2.298850574712644</v>
      </c>
      <c r="H3198">
        <v>0</v>
      </c>
      <c r="I3198">
        <v>0</v>
      </c>
      <c r="J3198">
        <v>4</v>
      </c>
      <c r="K3198">
        <v>9</v>
      </c>
      <c r="L3198">
        <v>5</v>
      </c>
      <c r="M3198">
        <v>2</v>
      </c>
      <c r="N3198">
        <v>1</v>
      </c>
      <c r="O3198">
        <v>1</v>
      </c>
      <c r="P3198">
        <v>9185800</v>
      </c>
      <c r="Q3198">
        <v>0.85085297529112602</v>
      </c>
    </row>
    <row r="3199" spans="1:17" x14ac:dyDescent="0.25">
      <c r="A3199" t="str">
        <f t="shared" ca="1" si="49"/>
        <v>NARIÑO;PASTO;TRANSPORTE Y ALMACENAMIENTO</v>
      </c>
      <c r="B3199" t="str">
        <f ca="1">+IFERROR(_xlfn.XLOOKUP(C3199,DIVIPOLA!G:G,DIVIPOLA!F:F),C3199)</f>
        <v>NARIÑO</v>
      </c>
      <c r="C3199" t="s">
        <v>35</v>
      </c>
      <c r="D3199" t="s">
        <v>250</v>
      </c>
      <c r="E3199" t="s">
        <v>359</v>
      </c>
      <c r="F3199">
        <v>3</v>
      </c>
      <c r="G3199">
        <v>3.4482758620689649</v>
      </c>
      <c r="H3199">
        <v>0</v>
      </c>
      <c r="I3199">
        <v>0</v>
      </c>
      <c r="J3199">
        <v>41</v>
      </c>
      <c r="K3199">
        <v>27</v>
      </c>
      <c r="L3199">
        <v>15</v>
      </c>
      <c r="M3199">
        <v>13</v>
      </c>
      <c r="N3199">
        <v>6</v>
      </c>
      <c r="O3199">
        <v>3</v>
      </c>
      <c r="P3199">
        <v>41145000</v>
      </c>
      <c r="Q3199">
        <v>3.8111373716337589</v>
      </c>
    </row>
    <row r="3200" spans="1:17" x14ac:dyDescent="0.25">
      <c r="A3200" t="str">
        <f t="shared" ca="1" si="49"/>
        <v>NORTE_DE_SANTANDER;OCAÑA;TRANSPORTE Y ALMACENAMIENTO</v>
      </c>
      <c r="B3200" t="str">
        <f ca="1">+IFERROR(_xlfn.XLOOKUP(C3200,DIVIPOLA!G:G,DIVIPOLA!F:F),C3200)</f>
        <v>NORTE_DE_SANTANDER</v>
      </c>
      <c r="C3200" t="s">
        <v>1186</v>
      </c>
      <c r="D3200" t="s">
        <v>258</v>
      </c>
      <c r="E3200" t="s">
        <v>359</v>
      </c>
      <c r="F3200">
        <v>1</v>
      </c>
      <c r="G3200">
        <v>0.36496350364963498</v>
      </c>
      <c r="H3200">
        <v>0</v>
      </c>
      <c r="I3200">
        <v>0</v>
      </c>
      <c r="J3200">
        <v>22</v>
      </c>
      <c r="K3200">
        <v>10</v>
      </c>
      <c r="L3200">
        <v>29</v>
      </c>
      <c r="M3200">
        <v>59</v>
      </c>
      <c r="N3200">
        <v>126</v>
      </c>
      <c r="O3200">
        <v>9</v>
      </c>
      <c r="P3200">
        <v>73584875</v>
      </c>
      <c r="Q3200">
        <v>1.5967993346922149</v>
      </c>
    </row>
    <row r="3201" spans="1:17" x14ac:dyDescent="0.25">
      <c r="A3201" t="str">
        <f t="shared" ca="1" si="49"/>
        <v>NORTE_DE_SANTANDER;SAN JOSÉ DE CÚCUTA;TRANSPORTE Y ALMACENAMIENTO</v>
      </c>
      <c r="B3201" t="str">
        <f ca="1">+IFERROR(_xlfn.XLOOKUP(C3201,DIVIPOLA!G:G,DIVIPOLA!F:F),C3201)</f>
        <v>NORTE_DE_SANTANDER</v>
      </c>
      <c r="C3201" t="s">
        <v>1186</v>
      </c>
      <c r="D3201" t="s">
        <v>260</v>
      </c>
      <c r="E3201" t="s">
        <v>359</v>
      </c>
      <c r="F3201">
        <v>10</v>
      </c>
      <c r="G3201">
        <v>3.6496350364963499</v>
      </c>
      <c r="H3201">
        <v>0</v>
      </c>
      <c r="I3201">
        <v>3</v>
      </c>
      <c r="J3201">
        <v>48</v>
      </c>
      <c r="K3201">
        <v>30</v>
      </c>
      <c r="L3201">
        <v>4</v>
      </c>
      <c r="M3201">
        <v>2</v>
      </c>
      <c r="N3201">
        <v>6</v>
      </c>
      <c r="O3201">
        <v>12</v>
      </c>
      <c r="P3201">
        <v>43471350</v>
      </c>
      <c r="Q3201">
        <v>0.94333275361509328</v>
      </c>
    </row>
    <row r="3202" spans="1:17" x14ac:dyDescent="0.25">
      <c r="A3202" t="str">
        <f t="shared" ca="1" si="49"/>
        <v>NORTE_DE_SANTANDER;TIBÚ;TRANSPORTE Y ALMACENAMIENTO</v>
      </c>
      <c r="B3202" t="str">
        <f ca="1">+IFERROR(_xlfn.XLOOKUP(C3202,DIVIPOLA!G:G,DIVIPOLA!F:F),C3202)</f>
        <v>NORTE_DE_SANTANDER</v>
      </c>
      <c r="C3202" t="s">
        <v>1186</v>
      </c>
      <c r="D3202" t="s">
        <v>262</v>
      </c>
      <c r="E3202" t="s">
        <v>359</v>
      </c>
      <c r="F3202">
        <v>2</v>
      </c>
      <c r="G3202">
        <v>0.72992700729927007</v>
      </c>
      <c r="H3202">
        <v>0</v>
      </c>
      <c r="I3202">
        <v>0</v>
      </c>
      <c r="J3202">
        <v>5</v>
      </c>
      <c r="K3202">
        <v>10</v>
      </c>
      <c r="L3202">
        <v>4</v>
      </c>
      <c r="M3202">
        <v>0</v>
      </c>
      <c r="N3202">
        <v>12</v>
      </c>
      <c r="O3202">
        <v>11</v>
      </c>
      <c r="P3202">
        <v>14475500</v>
      </c>
      <c r="Q3202">
        <v>0.31411983467169258</v>
      </c>
    </row>
    <row r="3203" spans="1:17" x14ac:dyDescent="0.25">
      <c r="A3203" t="str">
        <f t="shared" ref="A3203:A3266" ca="1" si="50">B3203&amp;";"&amp;D3203&amp;";"&amp;E3203</f>
        <v>PUTUMAYO;PUERTO ASÍS;TRANSPORTE Y ALMACENAMIENTO</v>
      </c>
      <c r="B3203" t="str">
        <f ca="1">+IFERROR(_xlfn.XLOOKUP(C3203,DIVIPOLA!G:G,DIVIPOLA!F:F),C3203)</f>
        <v>PUTUMAYO</v>
      </c>
      <c r="C3203" t="s">
        <v>36</v>
      </c>
      <c r="D3203" t="s">
        <v>266</v>
      </c>
      <c r="E3203" t="s">
        <v>359</v>
      </c>
      <c r="F3203">
        <v>2</v>
      </c>
      <c r="G3203">
        <v>14.285714285714279</v>
      </c>
      <c r="H3203">
        <v>0</v>
      </c>
      <c r="I3203">
        <v>0</v>
      </c>
      <c r="J3203">
        <v>6</v>
      </c>
      <c r="K3203">
        <v>11</v>
      </c>
      <c r="L3203">
        <v>0</v>
      </c>
      <c r="M3203">
        <v>5</v>
      </c>
      <c r="N3203">
        <v>7</v>
      </c>
      <c r="O3203">
        <v>8</v>
      </c>
      <c r="P3203">
        <v>14382550</v>
      </c>
      <c r="Q3203">
        <v>11.19829953059959</v>
      </c>
    </row>
    <row r="3204" spans="1:17" x14ac:dyDescent="0.25">
      <c r="A3204" t="str">
        <f t="shared" ca="1" si="50"/>
        <v>QUINDÍO;ARMENIA;TRANSPORTE Y ALMACENAMIENTO</v>
      </c>
      <c r="B3204" t="str">
        <f ca="1">+IFERROR(_xlfn.XLOOKUP(C3204,DIVIPOLA!G:G,DIVIPOLA!F:F),C3204)</f>
        <v>QUINDÍO</v>
      </c>
      <c r="C3204" t="s">
        <v>37</v>
      </c>
      <c r="D3204" t="s">
        <v>51</v>
      </c>
      <c r="E3204" t="s">
        <v>359</v>
      </c>
      <c r="F3204">
        <v>3</v>
      </c>
      <c r="G3204">
        <v>3.0927835051546388</v>
      </c>
      <c r="H3204">
        <v>2</v>
      </c>
      <c r="I3204">
        <v>0</v>
      </c>
      <c r="J3204">
        <v>347</v>
      </c>
      <c r="K3204">
        <v>43</v>
      </c>
      <c r="L3204">
        <v>42</v>
      </c>
      <c r="M3204">
        <v>9</v>
      </c>
      <c r="N3204">
        <v>507</v>
      </c>
      <c r="O3204">
        <v>61</v>
      </c>
      <c r="P3204">
        <v>298098775</v>
      </c>
      <c r="Q3204">
        <v>4.8891769431241077</v>
      </c>
    </row>
    <row r="3205" spans="1:17" x14ac:dyDescent="0.25">
      <c r="A3205" t="str">
        <f t="shared" ca="1" si="50"/>
        <v>RISARALDA;DOSQUEBRADAS;TRANSPORTE Y ALMACENAMIENTO</v>
      </c>
      <c r="B3205" t="str">
        <f ca="1">+IFERROR(_xlfn.XLOOKUP(C3205,DIVIPOLA!G:G,DIVIPOLA!F:F),C3205)</f>
        <v>RISARALDA</v>
      </c>
      <c r="C3205" t="s">
        <v>38</v>
      </c>
      <c r="D3205" t="s">
        <v>275</v>
      </c>
      <c r="E3205" t="s">
        <v>359</v>
      </c>
      <c r="F3205">
        <v>1</v>
      </c>
      <c r="G3205">
        <v>0.48543689320388339</v>
      </c>
      <c r="H3205">
        <v>0</v>
      </c>
      <c r="I3205">
        <v>0</v>
      </c>
      <c r="J3205">
        <v>0</v>
      </c>
      <c r="K3205">
        <v>0</v>
      </c>
      <c r="L3205">
        <v>2</v>
      </c>
      <c r="M3205">
        <v>0</v>
      </c>
      <c r="N3205">
        <v>2</v>
      </c>
      <c r="O3205">
        <v>0</v>
      </c>
      <c r="P3205">
        <v>910000</v>
      </c>
      <c r="Q3205">
        <v>7.6741877543753424E-3</v>
      </c>
    </row>
    <row r="3206" spans="1:17" x14ac:dyDescent="0.25">
      <c r="A3206" t="str">
        <f t="shared" ca="1" si="50"/>
        <v>RISARALDA;LA VIRGINIA;TRANSPORTE Y ALMACENAMIENTO</v>
      </c>
      <c r="B3206" t="str">
        <f ca="1">+IFERROR(_xlfn.XLOOKUP(C3206,DIVIPOLA!G:G,DIVIPOLA!F:F),C3206)</f>
        <v>RISARALDA</v>
      </c>
      <c r="C3206" t="s">
        <v>38</v>
      </c>
      <c r="D3206" t="s">
        <v>276</v>
      </c>
      <c r="E3206" t="s">
        <v>359</v>
      </c>
      <c r="F3206">
        <v>1</v>
      </c>
      <c r="G3206">
        <v>0.48543689320388339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1</v>
      </c>
      <c r="P3206">
        <v>325000</v>
      </c>
      <c r="Q3206">
        <v>2.740781340848336E-3</v>
      </c>
    </row>
    <row r="3207" spans="1:17" x14ac:dyDescent="0.25">
      <c r="A3207" t="str">
        <f t="shared" ca="1" si="50"/>
        <v>RISARALDA;PEREIRA;TRANSPORTE Y ALMACENAMIENTO</v>
      </c>
      <c r="B3207" t="str">
        <f ca="1">+IFERROR(_xlfn.XLOOKUP(C3207,DIVIPOLA!G:G,DIVIPOLA!F:F),C3207)</f>
        <v>RISARALDA</v>
      </c>
      <c r="C3207" t="s">
        <v>38</v>
      </c>
      <c r="D3207" t="s">
        <v>277</v>
      </c>
      <c r="E3207" t="s">
        <v>359</v>
      </c>
      <c r="F3207">
        <v>5</v>
      </c>
      <c r="G3207">
        <v>2.4271844660194168</v>
      </c>
      <c r="H3207">
        <v>0</v>
      </c>
      <c r="I3207">
        <v>0</v>
      </c>
      <c r="J3207">
        <v>126</v>
      </c>
      <c r="K3207">
        <v>59</v>
      </c>
      <c r="L3207">
        <v>15</v>
      </c>
      <c r="M3207">
        <v>6</v>
      </c>
      <c r="N3207">
        <v>20</v>
      </c>
      <c r="O3207">
        <v>6</v>
      </c>
      <c r="P3207">
        <v>92947400</v>
      </c>
      <c r="Q3207">
        <v>0.78384153723189742</v>
      </c>
    </row>
    <row r="3208" spans="1:17" x14ac:dyDescent="0.25">
      <c r="A3208" t="str">
        <f t="shared" ca="1" si="50"/>
        <v>SANTANDER;BARRANCABERMEJA;TRANSPORTE Y ALMACENAMIENTO</v>
      </c>
      <c r="B3208" t="str">
        <f ca="1">+IFERROR(_xlfn.XLOOKUP(C3208,DIVIPOLA!G:G,DIVIPOLA!F:F),C3208)</f>
        <v>SANTANDER</v>
      </c>
      <c r="C3208" t="s">
        <v>39</v>
      </c>
      <c r="D3208" t="s">
        <v>281</v>
      </c>
      <c r="E3208" t="s">
        <v>359</v>
      </c>
      <c r="F3208">
        <v>1</v>
      </c>
      <c r="G3208">
        <v>0.24570024570024571</v>
      </c>
      <c r="H3208">
        <v>0</v>
      </c>
      <c r="I3208">
        <v>0</v>
      </c>
      <c r="J3208">
        <v>54</v>
      </c>
      <c r="K3208">
        <v>20</v>
      </c>
      <c r="L3208">
        <v>0</v>
      </c>
      <c r="M3208">
        <v>0</v>
      </c>
      <c r="N3208">
        <v>64</v>
      </c>
      <c r="O3208">
        <v>34</v>
      </c>
      <c r="P3208">
        <v>54990000</v>
      </c>
      <c r="Q3208">
        <v>0.27474873967946628</v>
      </c>
    </row>
    <row r="3209" spans="1:17" x14ac:dyDescent="0.25">
      <c r="A3209" t="str">
        <f t="shared" ca="1" si="50"/>
        <v>SANTANDER;BUCARAMANGA;TRANSPORTE Y ALMACENAMIENTO</v>
      </c>
      <c r="B3209" t="str">
        <f ca="1">+IFERROR(_xlfn.XLOOKUP(C3209,DIVIPOLA!G:G,DIVIPOLA!F:F),C3209)</f>
        <v>SANTANDER</v>
      </c>
      <c r="C3209" t="s">
        <v>39</v>
      </c>
      <c r="D3209" t="s">
        <v>283</v>
      </c>
      <c r="E3209" t="s">
        <v>359</v>
      </c>
      <c r="F3209">
        <v>8</v>
      </c>
      <c r="G3209">
        <v>1.9656019656019661</v>
      </c>
      <c r="H3209">
        <v>13</v>
      </c>
      <c r="I3209">
        <v>0</v>
      </c>
      <c r="J3209">
        <v>773</v>
      </c>
      <c r="K3209">
        <v>170</v>
      </c>
      <c r="L3209">
        <v>412</v>
      </c>
      <c r="M3209">
        <v>81</v>
      </c>
      <c r="N3209">
        <v>4111</v>
      </c>
      <c r="O3209">
        <v>290</v>
      </c>
      <c r="P3209">
        <v>1457998425</v>
      </c>
      <c r="Q3209">
        <v>7.2846559324131093</v>
      </c>
    </row>
    <row r="3210" spans="1:17" x14ac:dyDescent="0.25">
      <c r="A3210" t="str">
        <f t="shared" ca="1" si="50"/>
        <v>SANTANDER;FLORIDABLANCA;TRANSPORTE Y ALMACENAMIENTO</v>
      </c>
      <c r="B3210" t="str">
        <f ca="1">+IFERROR(_xlfn.XLOOKUP(C3210,DIVIPOLA!G:G,DIVIPOLA!F:F),C3210)</f>
        <v>SANTANDER</v>
      </c>
      <c r="C3210" t="s">
        <v>39</v>
      </c>
      <c r="D3210" t="s">
        <v>284</v>
      </c>
      <c r="E3210" t="s">
        <v>359</v>
      </c>
      <c r="F3210">
        <v>2</v>
      </c>
      <c r="G3210">
        <v>0.49140049140049141</v>
      </c>
      <c r="H3210">
        <v>0</v>
      </c>
      <c r="I3210">
        <v>0</v>
      </c>
      <c r="J3210">
        <v>70</v>
      </c>
      <c r="K3210">
        <v>25</v>
      </c>
      <c r="L3210">
        <v>3</v>
      </c>
      <c r="M3210">
        <v>2</v>
      </c>
      <c r="N3210">
        <v>0</v>
      </c>
      <c r="O3210">
        <v>0</v>
      </c>
      <c r="P3210">
        <v>42835650</v>
      </c>
      <c r="Q3210">
        <v>0.21402147391981691</v>
      </c>
    </row>
    <row r="3211" spans="1:17" x14ac:dyDescent="0.25">
      <c r="A3211" t="str">
        <f t="shared" ca="1" si="50"/>
        <v>SANTANDER;GIRÓN;TRANSPORTE Y ALMACENAMIENTO</v>
      </c>
      <c r="B3211" t="str">
        <f ca="1">+IFERROR(_xlfn.XLOOKUP(C3211,DIVIPOLA!G:G,DIVIPOLA!F:F),C3211)</f>
        <v>SANTANDER</v>
      </c>
      <c r="C3211" t="s">
        <v>39</v>
      </c>
      <c r="D3211" t="s">
        <v>285</v>
      </c>
      <c r="E3211" t="s">
        <v>359</v>
      </c>
      <c r="F3211">
        <v>4</v>
      </c>
      <c r="G3211">
        <v>0.98280098280098283</v>
      </c>
      <c r="H3211">
        <v>0</v>
      </c>
      <c r="I3211">
        <v>0</v>
      </c>
      <c r="J3211">
        <v>84</v>
      </c>
      <c r="K3211">
        <v>57</v>
      </c>
      <c r="L3211">
        <v>6</v>
      </c>
      <c r="M3211">
        <v>1</v>
      </c>
      <c r="N3211">
        <v>47</v>
      </c>
      <c r="O3211">
        <v>11</v>
      </c>
      <c r="P3211">
        <v>79510600</v>
      </c>
      <c r="Q3211">
        <v>0.39726199565663162</v>
      </c>
    </row>
    <row r="3212" spans="1:17" x14ac:dyDescent="0.25">
      <c r="A3212" t="str">
        <f t="shared" ca="1" si="50"/>
        <v>SUCRE;SINCELEJO;TRANSPORTE Y ALMACENAMIENTO</v>
      </c>
      <c r="B3212" t="str">
        <f ca="1">+IFERROR(_xlfn.XLOOKUP(C3212,DIVIPOLA!G:G,DIVIPOLA!F:F),C3212)</f>
        <v>SUCRE</v>
      </c>
      <c r="C3212" t="s">
        <v>40</v>
      </c>
      <c r="D3212" t="s">
        <v>300</v>
      </c>
      <c r="E3212" t="s">
        <v>359</v>
      </c>
      <c r="F3212">
        <v>2</v>
      </c>
      <c r="G3212">
        <v>7.1428571428571423</v>
      </c>
      <c r="H3212">
        <v>0</v>
      </c>
      <c r="I3212">
        <v>0</v>
      </c>
      <c r="J3212">
        <v>4</v>
      </c>
      <c r="K3212">
        <v>13</v>
      </c>
      <c r="L3212">
        <v>2</v>
      </c>
      <c r="M3212">
        <v>0</v>
      </c>
      <c r="N3212">
        <v>0</v>
      </c>
      <c r="O3212">
        <v>0</v>
      </c>
      <c r="P3212">
        <v>8840000</v>
      </c>
      <c r="Q3212">
        <v>1.6155712558987649</v>
      </c>
    </row>
    <row r="3213" spans="1:17" x14ac:dyDescent="0.25">
      <c r="A3213" t="str">
        <f t="shared" ca="1" si="50"/>
        <v>TOLIMA;IBAGUÉ;TRANSPORTE Y ALMACENAMIENTO</v>
      </c>
      <c r="B3213" t="str">
        <f ca="1">+IFERROR(_xlfn.XLOOKUP(C3213,DIVIPOLA!G:G,DIVIPOLA!F:F),C3213)</f>
        <v>TOLIMA</v>
      </c>
      <c r="C3213" t="s">
        <v>41</v>
      </c>
      <c r="D3213" t="s">
        <v>304</v>
      </c>
      <c r="E3213" t="s">
        <v>359</v>
      </c>
      <c r="F3213">
        <v>3</v>
      </c>
      <c r="G3213">
        <v>1.9230769230769229</v>
      </c>
      <c r="H3213">
        <v>0</v>
      </c>
      <c r="I3213">
        <v>0</v>
      </c>
      <c r="J3213">
        <v>5</v>
      </c>
      <c r="K3213">
        <v>2</v>
      </c>
      <c r="L3213">
        <v>4</v>
      </c>
      <c r="M3213">
        <v>2</v>
      </c>
      <c r="N3213">
        <v>11</v>
      </c>
      <c r="O3213">
        <v>0</v>
      </c>
      <c r="P3213">
        <v>7356375</v>
      </c>
      <c r="Q3213">
        <v>0.1758632898532359</v>
      </c>
    </row>
    <row r="3214" spans="1:17" x14ac:dyDescent="0.25">
      <c r="A3214" t="str">
        <f t="shared" ca="1" si="50"/>
        <v>VALLE_DEL_CAUCA;BUENAVENTURA;TRANSPORTE Y ALMACENAMIENTO</v>
      </c>
      <c r="B3214" t="str">
        <f ca="1">+IFERROR(_xlfn.XLOOKUP(C3214,DIVIPOLA!G:G,DIVIPOLA!F:F),C3214)</f>
        <v>VALLE_DEL_CAUCA</v>
      </c>
      <c r="C3214" t="s">
        <v>1190</v>
      </c>
      <c r="D3214" t="s">
        <v>313</v>
      </c>
      <c r="E3214" t="s">
        <v>359</v>
      </c>
      <c r="F3214">
        <v>1</v>
      </c>
      <c r="G3214">
        <v>0.13386880856760369</v>
      </c>
      <c r="H3214">
        <v>0</v>
      </c>
      <c r="I3214">
        <v>0</v>
      </c>
      <c r="J3214">
        <v>137</v>
      </c>
      <c r="K3214">
        <v>129</v>
      </c>
      <c r="L3214">
        <v>20</v>
      </c>
      <c r="M3214">
        <v>28</v>
      </c>
      <c r="N3214">
        <v>226</v>
      </c>
      <c r="O3214">
        <v>157</v>
      </c>
      <c r="P3214">
        <v>236837900</v>
      </c>
      <c r="Q3214">
        <v>0.52165456062941462</v>
      </c>
    </row>
    <row r="3215" spans="1:17" x14ac:dyDescent="0.25">
      <c r="A3215" t="str">
        <f t="shared" ca="1" si="50"/>
        <v>VALLE_DEL_CAUCA;PALMIRA;TRANSPORTE Y ALMACENAMIENTO</v>
      </c>
      <c r="B3215" t="str">
        <f ca="1">+IFERROR(_xlfn.XLOOKUP(C3215,DIVIPOLA!G:G,DIVIPOLA!F:F),C3215)</f>
        <v>VALLE_DEL_CAUCA</v>
      </c>
      <c r="C3215" t="s">
        <v>1190</v>
      </c>
      <c r="D3215" t="s">
        <v>324</v>
      </c>
      <c r="E3215" t="s">
        <v>359</v>
      </c>
      <c r="F3215">
        <v>4</v>
      </c>
      <c r="G3215">
        <v>0.53547523427041499</v>
      </c>
      <c r="H3215">
        <v>0</v>
      </c>
      <c r="I3215">
        <v>0</v>
      </c>
      <c r="J3215">
        <v>94</v>
      </c>
      <c r="K3215">
        <v>39</v>
      </c>
      <c r="L3215">
        <v>9</v>
      </c>
      <c r="M3215">
        <v>5</v>
      </c>
      <c r="N3215">
        <v>30</v>
      </c>
      <c r="O3215">
        <v>1</v>
      </c>
      <c r="P3215">
        <v>68300375</v>
      </c>
      <c r="Q3215">
        <v>0.15043708000893971</v>
      </c>
    </row>
    <row r="3216" spans="1:17" x14ac:dyDescent="0.25">
      <c r="A3216" t="str">
        <f t="shared" ca="1" si="50"/>
        <v>VALLE_DEL_CAUCA;CALI;TRANSPORTE Y ALMACENAMIENTO</v>
      </c>
      <c r="B3216" t="str">
        <f ca="1">+IFERROR(_xlfn.XLOOKUP(C3216,DIVIPOLA!G:G,DIVIPOLA!F:F),C3216)</f>
        <v>VALLE_DEL_CAUCA</v>
      </c>
      <c r="C3216" t="s">
        <v>1190</v>
      </c>
      <c r="D3216" t="s">
        <v>1083</v>
      </c>
      <c r="E3216" t="s">
        <v>359</v>
      </c>
      <c r="F3216">
        <v>19</v>
      </c>
      <c r="G3216">
        <v>2.5435073627844709</v>
      </c>
      <c r="H3216">
        <v>5</v>
      </c>
      <c r="I3216">
        <v>0</v>
      </c>
      <c r="J3216">
        <v>540</v>
      </c>
      <c r="K3216">
        <v>311</v>
      </c>
      <c r="L3216">
        <v>253</v>
      </c>
      <c r="M3216">
        <v>55</v>
      </c>
      <c r="N3216">
        <v>1721</v>
      </c>
      <c r="O3216">
        <v>219</v>
      </c>
      <c r="P3216">
        <v>897271700</v>
      </c>
      <c r="Q3216">
        <v>1.9763132270160639</v>
      </c>
    </row>
    <row r="3217" spans="1:17" x14ac:dyDescent="0.25">
      <c r="A3217" t="str">
        <f t="shared" ca="1" si="50"/>
        <v>VALLE_DEL_CAUCA;TULUÁ;TRANSPORTE Y ALMACENAMIENTO</v>
      </c>
      <c r="B3217" t="str">
        <f ca="1">+IFERROR(_xlfn.XLOOKUP(C3217,DIVIPOLA!G:G,DIVIPOLA!F:F),C3217)</f>
        <v>VALLE_DEL_CAUCA</v>
      </c>
      <c r="C3217" t="s">
        <v>1190</v>
      </c>
      <c r="D3217" t="s">
        <v>328</v>
      </c>
      <c r="E3217" t="s">
        <v>359</v>
      </c>
      <c r="F3217">
        <v>2</v>
      </c>
      <c r="G3217">
        <v>0.2677376171352075</v>
      </c>
      <c r="H3217">
        <v>0</v>
      </c>
      <c r="I3217">
        <v>0</v>
      </c>
      <c r="J3217">
        <v>14</v>
      </c>
      <c r="K3217">
        <v>0</v>
      </c>
      <c r="L3217">
        <v>4</v>
      </c>
      <c r="M3217">
        <v>6</v>
      </c>
      <c r="N3217">
        <v>89</v>
      </c>
      <c r="O3217">
        <v>4</v>
      </c>
      <c r="P3217">
        <v>28421250</v>
      </c>
      <c r="Q3217">
        <v>6.2600093487101313E-2</v>
      </c>
    </row>
    <row r="3218" spans="1:17" x14ac:dyDescent="0.25">
      <c r="A3218" t="str">
        <f t="shared" ca="1" si="50"/>
        <v>VALLE_DEL_CAUCA;YUMBO;TRANSPORTE Y ALMACENAMIENTO</v>
      </c>
      <c r="B3218" t="str">
        <f ca="1">+IFERROR(_xlfn.XLOOKUP(C3218,DIVIPOLA!G:G,DIVIPOLA!F:F),C3218)</f>
        <v>VALLE_DEL_CAUCA</v>
      </c>
      <c r="C3218" t="s">
        <v>1190</v>
      </c>
      <c r="D3218" t="s">
        <v>329</v>
      </c>
      <c r="E3218" t="s">
        <v>359</v>
      </c>
      <c r="F3218">
        <v>6</v>
      </c>
      <c r="G3218">
        <v>0.80321285140562237</v>
      </c>
      <c r="H3218">
        <v>0</v>
      </c>
      <c r="I3218">
        <v>0</v>
      </c>
      <c r="J3218">
        <v>846</v>
      </c>
      <c r="K3218">
        <v>328</v>
      </c>
      <c r="L3218">
        <v>103</v>
      </c>
      <c r="M3218">
        <v>33</v>
      </c>
      <c r="N3218">
        <v>326</v>
      </c>
      <c r="O3218">
        <v>219</v>
      </c>
      <c r="P3218">
        <v>681631925</v>
      </c>
      <c r="Q3218">
        <v>1.501349244976657</v>
      </c>
    </row>
    <row r="3219" spans="1:17" x14ac:dyDescent="0.25">
      <c r="A3219" t="str">
        <f t="shared" ca="1" si="50"/>
        <v>Total;Total;Solicitudes</v>
      </c>
      <c r="B3219" t="str">
        <f ca="1">+IFERROR(_xlfn.XLOOKUP(C3219,DIVIPOLA!G:G,DIVIPOLA!F:F),C3219)</f>
        <v>Total</v>
      </c>
      <c r="C3219" t="s">
        <v>15</v>
      </c>
      <c r="D3219" t="s">
        <v>15</v>
      </c>
      <c r="E3219" t="s">
        <v>360</v>
      </c>
      <c r="F3219">
        <v>12908</v>
      </c>
      <c r="G3219">
        <v>100</v>
      </c>
      <c r="H3219">
        <v>1654</v>
      </c>
      <c r="I3219">
        <v>1170</v>
      </c>
      <c r="J3219">
        <v>488483</v>
      </c>
      <c r="K3219">
        <v>207074</v>
      </c>
      <c r="L3219">
        <v>224836</v>
      </c>
      <c r="M3219">
        <v>56645</v>
      </c>
      <c r="N3219">
        <v>179660</v>
      </c>
      <c r="O3219">
        <v>39275</v>
      </c>
      <c r="P3219">
        <v>435911194875</v>
      </c>
      <c r="Q3219">
        <v>100</v>
      </c>
    </row>
    <row r="3220" spans="1:17" x14ac:dyDescent="0.25">
      <c r="A3220" t="str">
        <f t="shared" ca="1" si="50"/>
        <v>AMAZONAS;Total;Solicitudes</v>
      </c>
      <c r="B3220" t="str">
        <f ca="1">+IFERROR(_xlfn.XLOOKUP(C3220,DIVIPOLA!G:G,DIVIPOLA!F:F),C3220)</f>
        <v>AMAZONAS</v>
      </c>
      <c r="C3220" t="s">
        <v>16</v>
      </c>
      <c r="D3220" t="s">
        <v>15</v>
      </c>
      <c r="E3220" t="s">
        <v>360</v>
      </c>
      <c r="F3220">
        <v>7</v>
      </c>
      <c r="G3220">
        <v>5.4238338757167208E-2</v>
      </c>
      <c r="H3220">
        <v>0</v>
      </c>
      <c r="I3220">
        <v>0</v>
      </c>
      <c r="J3220">
        <v>6</v>
      </c>
      <c r="K3220">
        <v>10</v>
      </c>
      <c r="L3220">
        <v>7</v>
      </c>
      <c r="M3220">
        <v>10</v>
      </c>
      <c r="N3220">
        <v>1</v>
      </c>
      <c r="O3220">
        <v>4</v>
      </c>
      <c r="P3220">
        <v>15088450</v>
      </c>
      <c r="Q3220">
        <v>3.4613767491444591E-3</v>
      </c>
    </row>
    <row r="3221" spans="1:17" x14ac:dyDescent="0.25">
      <c r="A3221" t="str">
        <f t="shared" ca="1" si="50"/>
        <v>ANTIOQUIA;Total;Solicitudes</v>
      </c>
      <c r="B3221" t="str">
        <f ca="1">+IFERROR(_xlfn.XLOOKUP(C3221,DIVIPOLA!G:G,DIVIPOLA!F:F),C3221)</f>
        <v>ANTIOQUIA</v>
      </c>
      <c r="C3221" t="s">
        <v>17</v>
      </c>
      <c r="D3221" t="s">
        <v>15</v>
      </c>
      <c r="E3221" t="s">
        <v>360</v>
      </c>
      <c r="F3221">
        <v>2842</v>
      </c>
      <c r="G3221">
        <v>22.02076553540989</v>
      </c>
      <c r="H3221">
        <v>200</v>
      </c>
      <c r="I3221">
        <v>180</v>
      </c>
      <c r="J3221">
        <v>84865</v>
      </c>
      <c r="K3221">
        <v>36952</v>
      </c>
      <c r="L3221">
        <v>35426</v>
      </c>
      <c r="M3221">
        <v>8904</v>
      </c>
      <c r="N3221">
        <v>37712</v>
      </c>
      <c r="O3221">
        <v>8471</v>
      </c>
      <c r="P3221">
        <v>76696290450</v>
      </c>
      <c r="Q3221">
        <v>17.594567799161631</v>
      </c>
    </row>
    <row r="3222" spans="1:17" x14ac:dyDescent="0.25">
      <c r="A3222" t="str">
        <f t="shared" ca="1" si="50"/>
        <v>ARAUCA;Total;Solicitudes</v>
      </c>
      <c r="B3222" t="str">
        <f ca="1">+IFERROR(_xlfn.XLOOKUP(C3222,DIVIPOLA!G:G,DIVIPOLA!F:F),C3222)</f>
        <v>ARAUCA</v>
      </c>
      <c r="C3222" t="s">
        <v>18</v>
      </c>
      <c r="D3222" t="s">
        <v>15</v>
      </c>
      <c r="E3222" t="s">
        <v>360</v>
      </c>
      <c r="F3222">
        <v>27</v>
      </c>
      <c r="G3222">
        <v>0.20920502092050211</v>
      </c>
      <c r="H3222">
        <v>2</v>
      </c>
      <c r="I3222">
        <v>0</v>
      </c>
      <c r="J3222">
        <v>55</v>
      </c>
      <c r="K3222">
        <v>90</v>
      </c>
      <c r="L3222">
        <v>16</v>
      </c>
      <c r="M3222">
        <v>16</v>
      </c>
      <c r="N3222">
        <v>24</v>
      </c>
      <c r="O3222">
        <v>3</v>
      </c>
      <c r="P3222">
        <v>85980700</v>
      </c>
      <c r="Q3222">
        <v>1.972446446488307E-2</v>
      </c>
    </row>
    <row r="3223" spans="1:17" x14ac:dyDescent="0.25">
      <c r="A3223" t="str">
        <f t="shared" ca="1" si="50"/>
        <v>SAN_ANDRÉS_PROVIDENCIA_Y_SANTA_CATALINA;Total;Solicitudes</v>
      </c>
      <c r="B3223" t="str">
        <f ca="1">+IFERROR(_xlfn.XLOOKUP(C3223,DIVIPOLA!G:G,DIVIPOLA!F:F),C3223)</f>
        <v>SAN_ANDRÉS_PROVIDENCIA_Y_SANTA_CATALINA</v>
      </c>
      <c r="C3223" t="s">
        <v>1189</v>
      </c>
      <c r="D3223" t="s">
        <v>15</v>
      </c>
      <c r="E3223" t="s">
        <v>360</v>
      </c>
      <c r="F3223">
        <v>14</v>
      </c>
      <c r="G3223">
        <v>0.1084766775143344</v>
      </c>
      <c r="H3223">
        <v>0</v>
      </c>
      <c r="I3223">
        <v>0</v>
      </c>
      <c r="J3223">
        <v>138</v>
      </c>
      <c r="K3223">
        <v>180</v>
      </c>
      <c r="L3223">
        <v>113</v>
      </c>
      <c r="M3223">
        <v>51</v>
      </c>
      <c r="N3223">
        <v>35</v>
      </c>
      <c r="O3223">
        <v>10</v>
      </c>
      <c r="P3223">
        <v>212038450</v>
      </c>
      <c r="Q3223">
        <v>4.8642833475580988E-2</v>
      </c>
    </row>
    <row r="3224" spans="1:17" x14ac:dyDescent="0.25">
      <c r="A3224" t="str">
        <f t="shared" ca="1" si="50"/>
        <v>ATLÁNTICO;Total;Solicitudes</v>
      </c>
      <c r="B3224" t="str">
        <f ca="1">+IFERROR(_xlfn.XLOOKUP(C3224,DIVIPOLA!G:G,DIVIPOLA!F:F),C3224)</f>
        <v>ATLÁNTICO</v>
      </c>
      <c r="C3224" t="s">
        <v>19</v>
      </c>
      <c r="D3224" t="s">
        <v>15</v>
      </c>
      <c r="E3224" t="s">
        <v>360</v>
      </c>
      <c r="F3224">
        <v>453</v>
      </c>
      <c r="G3224">
        <v>3.5099953509995352</v>
      </c>
      <c r="H3224">
        <v>69</v>
      </c>
      <c r="I3224">
        <v>36</v>
      </c>
      <c r="J3224">
        <v>16102</v>
      </c>
      <c r="K3224">
        <v>7299</v>
      </c>
      <c r="L3224">
        <v>11236</v>
      </c>
      <c r="M3224">
        <v>3240</v>
      </c>
      <c r="N3224">
        <v>11917</v>
      </c>
      <c r="O3224">
        <v>2796</v>
      </c>
      <c r="P3224">
        <v>17920469450</v>
      </c>
      <c r="Q3224">
        <v>4.1110582126052444</v>
      </c>
    </row>
    <row r="3225" spans="1:17" x14ac:dyDescent="0.25">
      <c r="A3225" t="str">
        <f t="shared" ca="1" si="50"/>
        <v>BOGOTÁ;Total;Solicitudes</v>
      </c>
      <c r="B3225" t="str">
        <f ca="1">+IFERROR(_xlfn.XLOOKUP(C3225,DIVIPOLA!G:G,DIVIPOLA!F:F),C3225)</f>
        <v>BOGOTÁ</v>
      </c>
      <c r="C3225" t="s">
        <v>1146</v>
      </c>
      <c r="D3225" t="s">
        <v>15</v>
      </c>
      <c r="E3225" t="s">
        <v>360</v>
      </c>
      <c r="F3225">
        <v>4224</v>
      </c>
      <c r="G3225">
        <v>32.72896327289633</v>
      </c>
      <c r="H3225">
        <v>932</v>
      </c>
      <c r="I3225">
        <v>629</v>
      </c>
      <c r="J3225">
        <v>259371</v>
      </c>
      <c r="K3225">
        <v>99800</v>
      </c>
      <c r="L3225">
        <v>93941</v>
      </c>
      <c r="M3225">
        <v>20957</v>
      </c>
      <c r="N3225">
        <v>68493</v>
      </c>
      <c r="O3225">
        <v>14970</v>
      </c>
      <c r="P3225">
        <v>208383088225</v>
      </c>
      <c r="Q3225">
        <v>47.804272572526237</v>
      </c>
    </row>
    <row r="3226" spans="1:17" x14ac:dyDescent="0.25">
      <c r="A3226" t="str">
        <f t="shared" ca="1" si="50"/>
        <v>BOLÍVAR;Total;Solicitudes</v>
      </c>
      <c r="B3226" t="str">
        <f ca="1">+IFERROR(_xlfn.XLOOKUP(C3226,DIVIPOLA!G:G,DIVIPOLA!F:F),C3226)</f>
        <v>BOLÍVAR</v>
      </c>
      <c r="C3226" t="s">
        <v>21</v>
      </c>
      <c r="D3226" t="s">
        <v>15</v>
      </c>
      <c r="E3226" t="s">
        <v>360</v>
      </c>
      <c r="F3226">
        <v>289</v>
      </c>
      <c r="G3226">
        <v>2.2392685572601891</v>
      </c>
      <c r="H3226">
        <v>18</v>
      </c>
      <c r="I3226">
        <v>0</v>
      </c>
      <c r="J3226">
        <v>7450</v>
      </c>
      <c r="K3226">
        <v>2496</v>
      </c>
      <c r="L3226">
        <v>3087</v>
      </c>
      <c r="M3226">
        <v>882</v>
      </c>
      <c r="N3226">
        <v>3285</v>
      </c>
      <c r="O3226">
        <v>923</v>
      </c>
      <c r="P3226">
        <v>6429379775</v>
      </c>
      <c r="Q3226">
        <v>1.4749365020664571</v>
      </c>
    </row>
    <row r="3227" spans="1:17" x14ac:dyDescent="0.25">
      <c r="A3227" t="str">
        <f t="shared" ca="1" si="50"/>
        <v>BOYACÁ;Total;Solicitudes</v>
      </c>
      <c r="B3227" t="str">
        <f ca="1">+IFERROR(_xlfn.XLOOKUP(C3227,DIVIPOLA!G:G,DIVIPOLA!F:F),C3227)</f>
        <v>BOYACÁ</v>
      </c>
      <c r="C3227" t="s">
        <v>22</v>
      </c>
      <c r="D3227" t="s">
        <v>15</v>
      </c>
      <c r="E3227" t="s">
        <v>360</v>
      </c>
      <c r="F3227">
        <v>191</v>
      </c>
      <c r="G3227">
        <v>1.4799318146598479</v>
      </c>
      <c r="H3227">
        <v>11</v>
      </c>
      <c r="I3227">
        <v>7</v>
      </c>
      <c r="J3227">
        <v>2054</v>
      </c>
      <c r="K3227">
        <v>1137</v>
      </c>
      <c r="L3227">
        <v>896</v>
      </c>
      <c r="M3227">
        <v>344</v>
      </c>
      <c r="N3227">
        <v>792</v>
      </c>
      <c r="O3227">
        <v>315</v>
      </c>
      <c r="P3227">
        <v>2060409000</v>
      </c>
      <c r="Q3227">
        <v>0.47266961194343932</v>
      </c>
    </row>
    <row r="3228" spans="1:17" x14ac:dyDescent="0.25">
      <c r="A3228" t="str">
        <f t="shared" ca="1" si="50"/>
        <v>CALDAS;Total;Solicitudes</v>
      </c>
      <c r="B3228" t="str">
        <f ca="1">+IFERROR(_xlfn.XLOOKUP(C3228,DIVIPOLA!G:G,DIVIPOLA!F:F),C3228)</f>
        <v>CALDAS</v>
      </c>
      <c r="C3228" t="s">
        <v>23</v>
      </c>
      <c r="D3228" t="s">
        <v>15</v>
      </c>
      <c r="E3228" t="s">
        <v>360</v>
      </c>
      <c r="F3228">
        <v>256</v>
      </c>
      <c r="G3228">
        <v>1.9835735316906871</v>
      </c>
      <c r="H3228">
        <v>8</v>
      </c>
      <c r="I3228">
        <v>15</v>
      </c>
      <c r="J3228">
        <v>3284</v>
      </c>
      <c r="K3228">
        <v>1215</v>
      </c>
      <c r="L3228">
        <v>1934</v>
      </c>
      <c r="M3228">
        <v>658</v>
      </c>
      <c r="N3228">
        <v>1815</v>
      </c>
      <c r="O3228">
        <v>496</v>
      </c>
      <c r="P3228">
        <v>3263514475</v>
      </c>
      <c r="Q3228">
        <v>0.74866889072511666</v>
      </c>
    </row>
    <row r="3229" spans="1:17" x14ac:dyDescent="0.25">
      <c r="A3229" t="str">
        <f t="shared" ca="1" si="50"/>
        <v>CAQUETÁ;Total;Solicitudes</v>
      </c>
      <c r="B3229" t="str">
        <f ca="1">+IFERROR(_xlfn.XLOOKUP(C3229,DIVIPOLA!G:G,DIVIPOLA!F:F),C3229)</f>
        <v>CAQUETÁ</v>
      </c>
      <c r="C3229" t="s">
        <v>24</v>
      </c>
      <c r="D3229" t="s">
        <v>15</v>
      </c>
      <c r="E3229" t="s">
        <v>360</v>
      </c>
      <c r="F3229">
        <v>35</v>
      </c>
      <c r="G3229">
        <v>0.27119169378583602</v>
      </c>
      <c r="H3229">
        <v>0</v>
      </c>
      <c r="I3229">
        <v>1</v>
      </c>
      <c r="J3229">
        <v>194</v>
      </c>
      <c r="K3229">
        <v>271</v>
      </c>
      <c r="L3229">
        <v>62</v>
      </c>
      <c r="M3229">
        <v>54</v>
      </c>
      <c r="N3229">
        <v>58</v>
      </c>
      <c r="O3229">
        <v>42</v>
      </c>
      <c r="P3229">
        <v>285208300</v>
      </c>
      <c r="Q3229">
        <v>6.5428415661185721E-2</v>
      </c>
    </row>
    <row r="3230" spans="1:17" x14ac:dyDescent="0.25">
      <c r="A3230" t="str">
        <f t="shared" ca="1" si="50"/>
        <v>CASANARE;Total;Solicitudes</v>
      </c>
      <c r="B3230" t="str">
        <f ca="1">+IFERROR(_xlfn.XLOOKUP(C3230,DIVIPOLA!G:G,DIVIPOLA!F:F),C3230)</f>
        <v>CASANARE</v>
      </c>
      <c r="C3230" t="s">
        <v>25</v>
      </c>
      <c r="D3230" t="s">
        <v>15</v>
      </c>
      <c r="E3230" t="s">
        <v>360</v>
      </c>
      <c r="F3230">
        <v>74</v>
      </c>
      <c r="G3230">
        <v>0.57337672400433903</v>
      </c>
      <c r="H3230">
        <v>10</v>
      </c>
      <c r="I3230">
        <v>1</v>
      </c>
      <c r="J3230">
        <v>178</v>
      </c>
      <c r="K3230">
        <v>144</v>
      </c>
      <c r="L3230">
        <v>196</v>
      </c>
      <c r="M3230">
        <v>165</v>
      </c>
      <c r="N3230">
        <v>158</v>
      </c>
      <c r="O3230">
        <v>74</v>
      </c>
      <c r="P3230">
        <v>328632850</v>
      </c>
      <c r="Q3230">
        <v>7.5390255857631414E-2</v>
      </c>
    </row>
    <row r="3231" spans="1:17" x14ac:dyDescent="0.25">
      <c r="A3231" t="str">
        <f t="shared" ca="1" si="50"/>
        <v>CAUCA;Total;Solicitudes</v>
      </c>
      <c r="B3231" t="str">
        <f ca="1">+IFERROR(_xlfn.XLOOKUP(C3231,DIVIPOLA!G:G,DIVIPOLA!F:F),C3231)</f>
        <v>CAUCA</v>
      </c>
      <c r="C3231" t="s">
        <v>26</v>
      </c>
      <c r="D3231" t="s">
        <v>15</v>
      </c>
      <c r="E3231" t="s">
        <v>360</v>
      </c>
      <c r="F3231">
        <v>71</v>
      </c>
      <c r="G3231">
        <v>0.55013172167983881</v>
      </c>
      <c r="H3231">
        <v>5</v>
      </c>
      <c r="I3231">
        <v>0</v>
      </c>
      <c r="J3231">
        <v>604</v>
      </c>
      <c r="K3231">
        <v>533</v>
      </c>
      <c r="L3231">
        <v>699</v>
      </c>
      <c r="M3231">
        <v>277</v>
      </c>
      <c r="N3231">
        <v>1081</v>
      </c>
      <c r="O3231">
        <v>417</v>
      </c>
      <c r="P3231">
        <v>1183868075</v>
      </c>
      <c r="Q3231">
        <v>0.2715861091669064</v>
      </c>
    </row>
    <row r="3232" spans="1:17" x14ac:dyDescent="0.25">
      <c r="A3232" t="str">
        <f t="shared" ca="1" si="50"/>
        <v>CESAR;Total;Solicitudes</v>
      </c>
      <c r="B3232" t="str">
        <f ca="1">+IFERROR(_xlfn.XLOOKUP(C3232,DIVIPOLA!G:G,DIVIPOLA!F:F),C3232)</f>
        <v>CESAR</v>
      </c>
      <c r="C3232" t="s">
        <v>27</v>
      </c>
      <c r="D3232" t="s">
        <v>15</v>
      </c>
      <c r="E3232" t="s">
        <v>360</v>
      </c>
      <c r="F3232">
        <v>94</v>
      </c>
      <c r="G3232">
        <v>0.7283434061676739</v>
      </c>
      <c r="H3232">
        <v>5</v>
      </c>
      <c r="I3232">
        <v>2</v>
      </c>
      <c r="J3232">
        <v>428</v>
      </c>
      <c r="K3232">
        <v>533</v>
      </c>
      <c r="L3232">
        <v>196</v>
      </c>
      <c r="M3232">
        <v>185</v>
      </c>
      <c r="N3232">
        <v>256</v>
      </c>
      <c r="O3232">
        <v>172</v>
      </c>
      <c r="P3232">
        <v>681870475</v>
      </c>
      <c r="Q3232">
        <v>0.15642498786111819</v>
      </c>
    </row>
    <row r="3233" spans="1:17" x14ac:dyDescent="0.25">
      <c r="A3233" t="str">
        <f t="shared" ca="1" si="50"/>
        <v>CHOCÓ;Total;Solicitudes</v>
      </c>
      <c r="B3233" t="str">
        <f ca="1">+IFERROR(_xlfn.XLOOKUP(C3233,DIVIPOLA!G:G,DIVIPOLA!F:F),C3233)</f>
        <v>CHOCÓ</v>
      </c>
      <c r="C3233" t="s">
        <v>28</v>
      </c>
      <c r="D3233" t="s">
        <v>15</v>
      </c>
      <c r="E3233" t="s">
        <v>360</v>
      </c>
      <c r="F3233">
        <v>6</v>
      </c>
      <c r="G3233">
        <v>4.6490004649000473E-2</v>
      </c>
      <c r="H3233">
        <v>0</v>
      </c>
      <c r="I3233">
        <v>0</v>
      </c>
      <c r="J3233">
        <v>2</v>
      </c>
      <c r="K3233">
        <v>0</v>
      </c>
      <c r="L3233">
        <v>3</v>
      </c>
      <c r="M3233">
        <v>8</v>
      </c>
      <c r="N3233">
        <v>0</v>
      </c>
      <c r="O3233">
        <v>0</v>
      </c>
      <c r="P3233">
        <v>4828200</v>
      </c>
      <c r="Q3233">
        <v>1.1076167015312559E-3</v>
      </c>
    </row>
    <row r="3234" spans="1:17" x14ac:dyDescent="0.25">
      <c r="A3234" t="str">
        <f t="shared" ca="1" si="50"/>
        <v>CUNDINAMARCA;Total;Solicitudes</v>
      </c>
      <c r="B3234" t="str">
        <f ca="1">+IFERROR(_xlfn.XLOOKUP(C3234,DIVIPOLA!G:G,DIVIPOLA!F:F),C3234)</f>
        <v>CUNDINAMARCA</v>
      </c>
      <c r="C3234" t="s">
        <v>29</v>
      </c>
      <c r="D3234" t="s">
        <v>15</v>
      </c>
      <c r="E3234" t="s">
        <v>360</v>
      </c>
      <c r="F3234">
        <v>589</v>
      </c>
      <c r="G3234">
        <v>4.5637687897102124</v>
      </c>
      <c r="H3234">
        <v>40</v>
      </c>
      <c r="I3234">
        <v>20</v>
      </c>
      <c r="J3234">
        <v>11415</v>
      </c>
      <c r="K3234">
        <v>4589</v>
      </c>
      <c r="L3234">
        <v>6055</v>
      </c>
      <c r="M3234">
        <v>1516</v>
      </c>
      <c r="N3234">
        <v>4098</v>
      </c>
      <c r="O3234">
        <v>724</v>
      </c>
      <c r="P3234">
        <v>10267024950</v>
      </c>
      <c r="Q3234">
        <v>2.3553142599018488</v>
      </c>
    </row>
    <row r="3235" spans="1:17" x14ac:dyDescent="0.25">
      <c r="A3235" t="str">
        <f t="shared" ca="1" si="50"/>
        <v>CÓRDOBA;Total;Solicitudes</v>
      </c>
      <c r="B3235" t="str">
        <f ca="1">+IFERROR(_xlfn.XLOOKUP(C3235,DIVIPOLA!G:G,DIVIPOLA!F:F),C3235)</f>
        <v>CÓRDOBA</v>
      </c>
      <c r="C3235" t="s">
        <v>30</v>
      </c>
      <c r="D3235" t="s">
        <v>15</v>
      </c>
      <c r="E3235" t="s">
        <v>360</v>
      </c>
      <c r="F3235">
        <v>133</v>
      </c>
      <c r="G3235">
        <v>1.0305284363861771</v>
      </c>
      <c r="H3235">
        <v>20</v>
      </c>
      <c r="I3235">
        <v>13</v>
      </c>
      <c r="J3235">
        <v>5300</v>
      </c>
      <c r="K3235">
        <v>5615</v>
      </c>
      <c r="L3235">
        <v>2997</v>
      </c>
      <c r="M3235">
        <v>1903</v>
      </c>
      <c r="N3235">
        <v>3263</v>
      </c>
      <c r="O3235">
        <v>1205</v>
      </c>
      <c r="P3235">
        <v>7691260850</v>
      </c>
      <c r="Q3235">
        <v>1.764419239736027</v>
      </c>
    </row>
    <row r="3236" spans="1:17" x14ac:dyDescent="0.25">
      <c r="A3236" t="str">
        <f t="shared" ca="1" si="50"/>
        <v>GUAINÍA;Total;Solicitudes</v>
      </c>
      <c r="B3236" t="str">
        <f ca="1">+IFERROR(_xlfn.XLOOKUP(C3236,DIVIPOLA!G:G,DIVIPOLA!F:F),C3236)</f>
        <v>GUAINÍA</v>
      </c>
      <c r="C3236" t="s">
        <v>361</v>
      </c>
      <c r="D3236" t="s">
        <v>15</v>
      </c>
      <c r="E3236" t="s">
        <v>360</v>
      </c>
      <c r="F3236">
        <v>2</v>
      </c>
      <c r="G3236">
        <v>1.5496668216333489E-2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</row>
    <row r="3237" spans="1:17" x14ac:dyDescent="0.25">
      <c r="A3237" t="str">
        <f t="shared" ca="1" si="50"/>
        <v>GUAVIARE;Total;Solicitudes</v>
      </c>
      <c r="B3237" t="str">
        <f ca="1">+IFERROR(_xlfn.XLOOKUP(C3237,DIVIPOLA!G:G,DIVIPOLA!F:F),C3237)</f>
        <v>GUAVIARE</v>
      </c>
      <c r="C3237" t="s">
        <v>31</v>
      </c>
      <c r="D3237" t="s">
        <v>15</v>
      </c>
      <c r="E3237" t="s">
        <v>360</v>
      </c>
      <c r="F3237">
        <v>7</v>
      </c>
      <c r="G3237">
        <v>5.4238338757167208E-2</v>
      </c>
      <c r="H3237">
        <v>0</v>
      </c>
      <c r="I3237">
        <v>0</v>
      </c>
      <c r="J3237">
        <v>9</v>
      </c>
      <c r="K3237">
        <v>9</v>
      </c>
      <c r="L3237">
        <v>12</v>
      </c>
      <c r="M3237">
        <v>5</v>
      </c>
      <c r="N3237">
        <v>0</v>
      </c>
      <c r="O3237">
        <v>1</v>
      </c>
      <c r="P3237">
        <v>13585000</v>
      </c>
      <c r="Q3237">
        <v>3.1164767180941371E-3</v>
      </c>
    </row>
    <row r="3238" spans="1:17" x14ac:dyDescent="0.25">
      <c r="A3238" t="str">
        <f t="shared" ca="1" si="50"/>
        <v>HUILA;Total;Solicitudes</v>
      </c>
      <c r="B3238" t="str">
        <f ca="1">+IFERROR(_xlfn.XLOOKUP(C3238,DIVIPOLA!G:G,DIVIPOLA!F:F),C3238)</f>
        <v>HUILA</v>
      </c>
      <c r="C3238" t="s">
        <v>32</v>
      </c>
      <c r="D3238" t="s">
        <v>15</v>
      </c>
      <c r="E3238" t="s">
        <v>360</v>
      </c>
      <c r="F3238">
        <v>149</v>
      </c>
      <c r="G3238">
        <v>1.1545017821168451</v>
      </c>
      <c r="H3238">
        <v>18</v>
      </c>
      <c r="I3238">
        <v>5</v>
      </c>
      <c r="J3238">
        <v>2181</v>
      </c>
      <c r="K3238">
        <v>1565</v>
      </c>
      <c r="L3238">
        <v>1056</v>
      </c>
      <c r="M3238">
        <v>498</v>
      </c>
      <c r="N3238">
        <v>846</v>
      </c>
      <c r="O3238">
        <v>269</v>
      </c>
      <c r="P3238">
        <v>2457417300</v>
      </c>
      <c r="Q3238">
        <v>0.56374558719850976</v>
      </c>
    </row>
    <row r="3239" spans="1:17" x14ac:dyDescent="0.25">
      <c r="A3239" t="str">
        <f t="shared" ca="1" si="50"/>
        <v>LA_GUAJIRA;Total;Solicitudes</v>
      </c>
      <c r="B3239" t="str">
        <f ca="1">+IFERROR(_xlfn.XLOOKUP(C3239,DIVIPOLA!G:G,DIVIPOLA!F:F),C3239)</f>
        <v>LA_GUAJIRA</v>
      </c>
      <c r="C3239" t="s">
        <v>1187</v>
      </c>
      <c r="D3239" t="s">
        <v>15</v>
      </c>
      <c r="E3239" t="s">
        <v>360</v>
      </c>
      <c r="F3239">
        <v>22</v>
      </c>
      <c r="G3239">
        <v>0.17046335037966839</v>
      </c>
      <c r="H3239">
        <v>0</v>
      </c>
      <c r="I3239">
        <v>3</v>
      </c>
      <c r="J3239">
        <v>520</v>
      </c>
      <c r="K3239">
        <v>372</v>
      </c>
      <c r="L3239">
        <v>68</v>
      </c>
      <c r="M3239">
        <v>154</v>
      </c>
      <c r="N3239">
        <v>139</v>
      </c>
      <c r="O3239">
        <v>64</v>
      </c>
      <c r="P3239">
        <v>531192025</v>
      </c>
      <c r="Q3239">
        <v>0.12185848941846</v>
      </c>
    </row>
    <row r="3240" spans="1:17" x14ac:dyDescent="0.25">
      <c r="A3240" t="str">
        <f t="shared" ca="1" si="50"/>
        <v>MAGDALENA;Total;Solicitudes</v>
      </c>
      <c r="B3240" t="str">
        <f ca="1">+IFERROR(_xlfn.XLOOKUP(C3240,DIVIPOLA!G:G,DIVIPOLA!F:F),C3240)</f>
        <v>MAGDALENA</v>
      </c>
      <c r="C3240" t="s">
        <v>33</v>
      </c>
      <c r="D3240" t="s">
        <v>15</v>
      </c>
      <c r="E3240" t="s">
        <v>360</v>
      </c>
      <c r="F3240">
        <v>116</v>
      </c>
      <c r="G3240">
        <v>0.89880675654734243</v>
      </c>
      <c r="H3240">
        <v>7</v>
      </c>
      <c r="I3240">
        <v>11</v>
      </c>
      <c r="J3240">
        <v>1317</v>
      </c>
      <c r="K3240">
        <v>784</v>
      </c>
      <c r="L3240">
        <v>705</v>
      </c>
      <c r="M3240">
        <v>391</v>
      </c>
      <c r="N3240">
        <v>1241</v>
      </c>
      <c r="O3240">
        <v>316</v>
      </c>
      <c r="P3240">
        <v>1652917175</v>
      </c>
      <c r="Q3240">
        <v>0.37918865607842711</v>
      </c>
    </row>
    <row r="3241" spans="1:17" x14ac:dyDescent="0.25">
      <c r="A3241" t="str">
        <f t="shared" ca="1" si="50"/>
        <v>META;Total;Solicitudes</v>
      </c>
      <c r="B3241" t="str">
        <f ca="1">+IFERROR(_xlfn.XLOOKUP(C3241,DIVIPOLA!G:G,DIVIPOLA!F:F),C3241)</f>
        <v>META</v>
      </c>
      <c r="C3241" t="s">
        <v>34</v>
      </c>
      <c r="D3241" t="s">
        <v>15</v>
      </c>
      <c r="E3241" t="s">
        <v>360</v>
      </c>
      <c r="F3241">
        <v>194</v>
      </c>
      <c r="G3241">
        <v>1.503176816984348</v>
      </c>
      <c r="H3241">
        <v>5</v>
      </c>
      <c r="I3241">
        <v>7</v>
      </c>
      <c r="J3241">
        <v>1322</v>
      </c>
      <c r="K3241">
        <v>1059</v>
      </c>
      <c r="L3241">
        <v>1053</v>
      </c>
      <c r="M3241">
        <v>409</v>
      </c>
      <c r="N3241">
        <v>934</v>
      </c>
      <c r="O3241">
        <v>327</v>
      </c>
      <c r="P3241">
        <v>1825947175</v>
      </c>
      <c r="Q3241">
        <v>0.41888272796152087</v>
      </c>
    </row>
    <row r="3242" spans="1:17" x14ac:dyDescent="0.25">
      <c r="A3242" t="str">
        <f t="shared" ca="1" si="50"/>
        <v>NARIÑO;Total;Solicitudes</v>
      </c>
      <c r="B3242" t="str">
        <f ca="1">+IFERROR(_xlfn.XLOOKUP(C3242,DIVIPOLA!G:G,DIVIPOLA!F:F),C3242)</f>
        <v>NARIÑO</v>
      </c>
      <c r="C3242" t="s">
        <v>35</v>
      </c>
      <c r="D3242" t="s">
        <v>15</v>
      </c>
      <c r="E3242" t="s">
        <v>360</v>
      </c>
      <c r="F3242">
        <v>158</v>
      </c>
      <c r="G3242">
        <v>1.2242367890903461</v>
      </c>
      <c r="H3242">
        <v>2</v>
      </c>
      <c r="I3242">
        <v>13</v>
      </c>
      <c r="J3242">
        <v>513</v>
      </c>
      <c r="K3242">
        <v>667</v>
      </c>
      <c r="L3242">
        <v>779</v>
      </c>
      <c r="M3242">
        <v>343</v>
      </c>
      <c r="N3242">
        <v>413</v>
      </c>
      <c r="O3242">
        <v>241</v>
      </c>
      <c r="P3242">
        <v>1079598975</v>
      </c>
      <c r="Q3242">
        <v>0.24766618111636321</v>
      </c>
    </row>
    <row r="3243" spans="1:17" x14ac:dyDescent="0.25">
      <c r="A3243" t="str">
        <f t="shared" ca="1" si="50"/>
        <v>NORTE_DE_SANTANDER;Total;Solicitudes</v>
      </c>
      <c r="B3243" t="str">
        <f ca="1">+IFERROR(_xlfn.XLOOKUP(C3243,DIVIPOLA!G:G,DIVIPOLA!F:F),C3243)</f>
        <v>NORTE_DE_SANTANDER</v>
      </c>
      <c r="C3243" t="s">
        <v>1186</v>
      </c>
      <c r="D3243" t="s">
        <v>15</v>
      </c>
      <c r="E3243" t="s">
        <v>360</v>
      </c>
      <c r="F3243">
        <v>427</v>
      </c>
      <c r="G3243">
        <v>3.308538664187199</v>
      </c>
      <c r="H3243">
        <v>31</v>
      </c>
      <c r="I3243">
        <v>7</v>
      </c>
      <c r="J3243">
        <v>4244</v>
      </c>
      <c r="K3243">
        <v>3068</v>
      </c>
      <c r="L3243">
        <v>1738</v>
      </c>
      <c r="M3243">
        <v>897</v>
      </c>
      <c r="N3243">
        <v>1550</v>
      </c>
      <c r="O3243">
        <v>492</v>
      </c>
      <c r="P3243">
        <v>4608273150</v>
      </c>
      <c r="Q3243">
        <v>1.05716422396712</v>
      </c>
    </row>
    <row r="3244" spans="1:17" x14ac:dyDescent="0.25">
      <c r="A3244" t="str">
        <f t="shared" ca="1" si="50"/>
        <v>PUTUMAYO;Total;Solicitudes</v>
      </c>
      <c r="B3244" t="str">
        <f ca="1">+IFERROR(_xlfn.XLOOKUP(C3244,DIVIPOLA!G:G,DIVIPOLA!F:F),C3244)</f>
        <v>PUTUMAYO</v>
      </c>
      <c r="C3244" t="s">
        <v>36</v>
      </c>
      <c r="D3244" t="s">
        <v>15</v>
      </c>
      <c r="E3244" t="s">
        <v>360</v>
      </c>
      <c r="F3244">
        <v>25</v>
      </c>
      <c r="G3244">
        <v>0.19370835270416861</v>
      </c>
      <c r="H3244">
        <v>0</v>
      </c>
      <c r="I3244">
        <v>0</v>
      </c>
      <c r="J3244">
        <v>120</v>
      </c>
      <c r="K3244">
        <v>83</v>
      </c>
      <c r="L3244">
        <v>52</v>
      </c>
      <c r="M3244">
        <v>37</v>
      </c>
      <c r="N3244">
        <v>27</v>
      </c>
      <c r="O3244">
        <v>14</v>
      </c>
      <c r="P3244">
        <v>128435125</v>
      </c>
      <c r="Q3244">
        <v>2.9463752436364381E-2</v>
      </c>
    </row>
    <row r="3245" spans="1:17" x14ac:dyDescent="0.25">
      <c r="A3245" t="str">
        <f t="shared" ca="1" si="50"/>
        <v>QUINDÍO;Total;Solicitudes</v>
      </c>
      <c r="B3245" t="str">
        <f ca="1">+IFERROR(_xlfn.XLOOKUP(C3245,DIVIPOLA!G:G,DIVIPOLA!F:F),C3245)</f>
        <v>QUINDÍO</v>
      </c>
      <c r="C3245" t="s">
        <v>37</v>
      </c>
      <c r="D3245" t="s">
        <v>15</v>
      </c>
      <c r="E3245" t="s">
        <v>360</v>
      </c>
      <c r="F3245">
        <v>157</v>
      </c>
      <c r="G3245">
        <v>1.2164884549821791</v>
      </c>
      <c r="H3245">
        <v>6</v>
      </c>
      <c r="I3245">
        <v>13</v>
      </c>
      <c r="J3245">
        <v>6845</v>
      </c>
      <c r="K3245">
        <v>3582</v>
      </c>
      <c r="L3245">
        <v>2135</v>
      </c>
      <c r="M3245">
        <v>1070</v>
      </c>
      <c r="N3245">
        <v>1674</v>
      </c>
      <c r="O3245">
        <v>454</v>
      </c>
      <c r="P3245">
        <v>6097115700</v>
      </c>
      <c r="Q3245">
        <v>1.3987132224200389</v>
      </c>
    </row>
    <row r="3246" spans="1:17" x14ac:dyDescent="0.25">
      <c r="A3246" t="str">
        <f t="shared" ca="1" si="50"/>
        <v>RISARALDA;Total;Solicitudes</v>
      </c>
      <c r="B3246" t="str">
        <f ca="1">+IFERROR(_xlfn.XLOOKUP(C3246,DIVIPOLA!G:G,DIVIPOLA!F:F),C3246)</f>
        <v>RISARALDA</v>
      </c>
      <c r="C3246" t="s">
        <v>38</v>
      </c>
      <c r="D3246" t="s">
        <v>15</v>
      </c>
      <c r="E3246" t="s">
        <v>360</v>
      </c>
      <c r="F3246">
        <v>294</v>
      </c>
      <c r="G3246">
        <v>2.278010227801023</v>
      </c>
      <c r="H3246">
        <v>67</v>
      </c>
      <c r="I3246">
        <v>45</v>
      </c>
      <c r="J3246">
        <v>12814</v>
      </c>
      <c r="K3246">
        <v>5814</v>
      </c>
      <c r="L3246">
        <v>5893</v>
      </c>
      <c r="M3246">
        <v>1290</v>
      </c>
      <c r="N3246">
        <v>6179</v>
      </c>
      <c r="O3246">
        <v>930</v>
      </c>
      <c r="P3246">
        <v>11857932450</v>
      </c>
      <c r="Q3246">
        <v>2.7202775417856442</v>
      </c>
    </row>
    <row r="3247" spans="1:17" x14ac:dyDescent="0.25">
      <c r="A3247" t="str">
        <f t="shared" ca="1" si="50"/>
        <v>SANTANDER;Total;Solicitudes</v>
      </c>
      <c r="B3247" t="str">
        <f ca="1">+IFERROR(_xlfn.XLOOKUP(C3247,DIVIPOLA!G:G,DIVIPOLA!F:F),C3247)</f>
        <v>SANTANDER</v>
      </c>
      <c r="C3247" t="s">
        <v>39</v>
      </c>
      <c r="D3247" t="s">
        <v>15</v>
      </c>
      <c r="E3247" t="s">
        <v>360</v>
      </c>
      <c r="F3247">
        <v>620</v>
      </c>
      <c r="G3247">
        <v>4.803967147063382</v>
      </c>
      <c r="H3247">
        <v>61</v>
      </c>
      <c r="I3247">
        <v>61</v>
      </c>
      <c r="J3247">
        <v>19960</v>
      </c>
      <c r="K3247">
        <v>8304</v>
      </c>
      <c r="L3247">
        <v>14745</v>
      </c>
      <c r="M3247">
        <v>2803</v>
      </c>
      <c r="N3247">
        <v>11085</v>
      </c>
      <c r="O3247">
        <v>1430</v>
      </c>
      <c r="P3247">
        <v>20014650500</v>
      </c>
      <c r="Q3247">
        <v>4.5914753260243781</v>
      </c>
    </row>
    <row r="3248" spans="1:17" x14ac:dyDescent="0.25">
      <c r="A3248" t="str">
        <f t="shared" ca="1" si="50"/>
        <v>SUCRE;Total;Solicitudes</v>
      </c>
      <c r="B3248" t="str">
        <f ca="1">+IFERROR(_xlfn.XLOOKUP(C3248,DIVIPOLA!G:G,DIVIPOLA!F:F),C3248)</f>
        <v>SUCRE</v>
      </c>
      <c r="C3248" t="s">
        <v>40</v>
      </c>
      <c r="D3248" t="s">
        <v>15</v>
      </c>
      <c r="E3248" t="s">
        <v>360</v>
      </c>
      <c r="F3248">
        <v>41</v>
      </c>
      <c r="G3248">
        <v>0.31768169843483651</v>
      </c>
      <c r="H3248">
        <v>0</v>
      </c>
      <c r="I3248">
        <v>2</v>
      </c>
      <c r="J3248">
        <v>399</v>
      </c>
      <c r="K3248">
        <v>471</v>
      </c>
      <c r="L3248">
        <v>174</v>
      </c>
      <c r="M3248">
        <v>64</v>
      </c>
      <c r="N3248">
        <v>259</v>
      </c>
      <c r="O3248">
        <v>67</v>
      </c>
      <c r="P3248">
        <v>547174875</v>
      </c>
      <c r="Q3248">
        <v>0.12552504664435549</v>
      </c>
    </row>
    <row r="3249" spans="1:17" x14ac:dyDescent="0.25">
      <c r="A3249" t="str">
        <f t="shared" ca="1" si="50"/>
        <v>TOLIMA;Total;Solicitudes</v>
      </c>
      <c r="B3249" t="str">
        <f ca="1">+IFERROR(_xlfn.XLOOKUP(C3249,DIVIPOLA!G:G,DIVIPOLA!F:F),C3249)</f>
        <v>TOLIMA</v>
      </c>
      <c r="C3249" t="s">
        <v>41</v>
      </c>
      <c r="D3249" t="s">
        <v>15</v>
      </c>
      <c r="E3249" t="s">
        <v>360</v>
      </c>
      <c r="F3249">
        <v>250</v>
      </c>
      <c r="G3249">
        <v>1.937083527041686</v>
      </c>
      <c r="H3249">
        <v>13</v>
      </c>
      <c r="I3249">
        <v>25</v>
      </c>
      <c r="J3249">
        <v>3858</v>
      </c>
      <c r="K3249">
        <v>2686</v>
      </c>
      <c r="L3249">
        <v>1969</v>
      </c>
      <c r="M3249">
        <v>635</v>
      </c>
      <c r="N3249">
        <v>1704</v>
      </c>
      <c r="O3249">
        <v>271</v>
      </c>
      <c r="P3249">
        <v>4183007725</v>
      </c>
      <c r="Q3249">
        <v>0.95960590258155487</v>
      </c>
    </row>
    <row r="3250" spans="1:17" x14ac:dyDescent="0.25">
      <c r="A3250" t="str">
        <f t="shared" ca="1" si="50"/>
        <v>VALLE_DEL_CAUCA;Total;Solicitudes</v>
      </c>
      <c r="B3250" t="str">
        <f ca="1">+IFERROR(_xlfn.XLOOKUP(C3250,DIVIPOLA!G:G,DIVIPOLA!F:F),C3250)</f>
        <v>VALLE_DEL_CAUCA</v>
      </c>
      <c r="C3250" t="s">
        <v>1190</v>
      </c>
      <c r="D3250" t="s">
        <v>15</v>
      </c>
      <c r="E3250" t="s">
        <v>360</v>
      </c>
      <c r="F3250">
        <v>1137</v>
      </c>
      <c r="G3250">
        <v>8.8098558809855891</v>
      </c>
      <c r="H3250">
        <v>124</v>
      </c>
      <c r="I3250">
        <v>74</v>
      </c>
      <c r="J3250">
        <v>42934</v>
      </c>
      <c r="K3250">
        <v>17746</v>
      </c>
      <c r="L3250">
        <v>37590</v>
      </c>
      <c r="M3250">
        <v>8876</v>
      </c>
      <c r="N3250">
        <v>20619</v>
      </c>
      <c r="O3250">
        <v>3774</v>
      </c>
      <c r="P3250">
        <v>45401290025</v>
      </c>
      <c r="Q3250">
        <v>10.415315666864339</v>
      </c>
    </row>
    <row r="3251" spans="1:17" x14ac:dyDescent="0.25">
      <c r="A3251" t="str">
        <f t="shared" ca="1" si="50"/>
        <v>VAUPÉS;Total;Solicitudes</v>
      </c>
      <c r="B3251" t="str">
        <f ca="1">+IFERROR(_xlfn.XLOOKUP(C3251,DIVIPOLA!G:G,DIVIPOLA!F:F),C3251)</f>
        <v>VAUPÉS</v>
      </c>
      <c r="C3251" t="s">
        <v>362</v>
      </c>
      <c r="D3251" t="s">
        <v>15</v>
      </c>
      <c r="E3251" t="s">
        <v>360</v>
      </c>
      <c r="F3251">
        <v>1</v>
      </c>
      <c r="G3251">
        <v>7.7483341081667446E-3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</row>
    <row r="3252" spans="1:17" x14ac:dyDescent="0.25">
      <c r="A3252" t="str">
        <f t="shared" ca="1" si="50"/>
        <v>VICHADA;Total;Solicitudes</v>
      </c>
      <c r="B3252" t="str">
        <f ca="1">+IFERROR(_xlfn.XLOOKUP(C3252,DIVIPOLA!G:G,DIVIPOLA!F:F),C3252)</f>
        <v>VICHADA</v>
      </c>
      <c r="C3252" t="s">
        <v>42</v>
      </c>
      <c r="D3252" t="s">
        <v>15</v>
      </c>
      <c r="E3252" t="s">
        <v>360</v>
      </c>
      <c r="F3252">
        <v>1</v>
      </c>
      <c r="G3252">
        <v>7.7483341081667446E-3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2</v>
      </c>
      <c r="N3252">
        <v>0</v>
      </c>
      <c r="O3252">
        <v>2</v>
      </c>
      <c r="P3252">
        <v>1430000</v>
      </c>
      <c r="Q3252">
        <v>3.2805018085201439E-4</v>
      </c>
    </row>
    <row r="3253" spans="1:17" x14ac:dyDescent="0.25">
      <c r="A3253" t="str">
        <f t="shared" ca="1" si="50"/>
        <v>AMAZONAS;LETICIA;Solicitudes</v>
      </c>
      <c r="B3253" t="str">
        <f ca="1">+IFERROR(_xlfn.XLOOKUP(C3253,DIVIPOLA!G:G,DIVIPOLA!F:F),C3253)</f>
        <v>AMAZONAS</v>
      </c>
      <c r="C3253" t="s">
        <v>16</v>
      </c>
      <c r="D3253" t="s">
        <v>43</v>
      </c>
      <c r="E3253" t="s">
        <v>360</v>
      </c>
      <c r="F3253">
        <v>7</v>
      </c>
      <c r="G3253">
        <v>100</v>
      </c>
      <c r="H3253">
        <v>0</v>
      </c>
      <c r="I3253">
        <v>0</v>
      </c>
      <c r="J3253">
        <v>6</v>
      </c>
      <c r="K3253">
        <v>10</v>
      </c>
      <c r="L3253">
        <v>7</v>
      </c>
      <c r="M3253">
        <v>10</v>
      </c>
      <c r="N3253">
        <v>1</v>
      </c>
      <c r="O3253">
        <v>4</v>
      </c>
      <c r="P3253">
        <v>15088450</v>
      </c>
      <c r="Q3253">
        <v>100</v>
      </c>
    </row>
    <row r="3254" spans="1:17" x14ac:dyDescent="0.25">
      <c r="A3254" t="str">
        <f t="shared" ca="1" si="50"/>
        <v>ANTIOQUIA;ABEJORRAL;Solicitudes</v>
      </c>
      <c r="B3254" t="str">
        <f ca="1">+IFERROR(_xlfn.XLOOKUP(C3254,DIVIPOLA!G:G,DIVIPOLA!F:F),C3254)</f>
        <v>ANTIOQUIA</v>
      </c>
      <c r="C3254" t="s">
        <v>17</v>
      </c>
      <c r="D3254" t="s">
        <v>44</v>
      </c>
      <c r="E3254" t="s">
        <v>360</v>
      </c>
      <c r="F3254">
        <v>7</v>
      </c>
      <c r="G3254">
        <v>0.24639211545230549</v>
      </c>
      <c r="H3254">
        <v>0</v>
      </c>
      <c r="I3254">
        <v>0</v>
      </c>
      <c r="J3254">
        <v>8</v>
      </c>
      <c r="K3254">
        <v>3</v>
      </c>
      <c r="L3254">
        <v>0</v>
      </c>
      <c r="M3254">
        <v>2</v>
      </c>
      <c r="N3254">
        <v>11</v>
      </c>
      <c r="O3254">
        <v>2</v>
      </c>
      <c r="P3254">
        <v>8761350</v>
      </c>
      <c r="Q3254">
        <v>1.1423433843533431E-2</v>
      </c>
    </row>
    <row r="3255" spans="1:17" x14ac:dyDescent="0.25">
      <c r="A3255" t="str">
        <f t="shared" ca="1" si="50"/>
        <v>ANTIOQUIA;AMAGÁ;Solicitudes</v>
      </c>
      <c r="B3255" t="str">
        <f ca="1">+IFERROR(_xlfn.XLOOKUP(C3255,DIVIPOLA!G:G,DIVIPOLA!F:F),C3255)</f>
        <v>ANTIOQUIA</v>
      </c>
      <c r="C3255" t="s">
        <v>17</v>
      </c>
      <c r="D3255" t="s">
        <v>45</v>
      </c>
      <c r="E3255" t="s">
        <v>360</v>
      </c>
      <c r="F3255">
        <v>5</v>
      </c>
      <c r="G3255">
        <v>0.17599436818021821</v>
      </c>
      <c r="H3255">
        <v>0</v>
      </c>
      <c r="I3255">
        <v>0</v>
      </c>
      <c r="J3255">
        <v>274</v>
      </c>
      <c r="K3255">
        <v>151</v>
      </c>
      <c r="L3255">
        <v>35</v>
      </c>
      <c r="M3255">
        <v>46</v>
      </c>
      <c r="N3255">
        <v>97</v>
      </c>
      <c r="O3255">
        <v>18</v>
      </c>
      <c r="P3255">
        <v>240655350</v>
      </c>
      <c r="Q3255">
        <v>0.3137770400471826</v>
      </c>
    </row>
    <row r="3256" spans="1:17" x14ac:dyDescent="0.25">
      <c r="A3256" t="str">
        <f t="shared" ca="1" si="50"/>
        <v>ANTIOQUIA;AMALFI;Solicitudes</v>
      </c>
      <c r="B3256" t="str">
        <f ca="1">+IFERROR(_xlfn.XLOOKUP(C3256,DIVIPOLA!G:G,DIVIPOLA!F:F),C3256)</f>
        <v>ANTIOQUIA</v>
      </c>
      <c r="C3256" t="s">
        <v>17</v>
      </c>
      <c r="D3256" t="s">
        <v>46</v>
      </c>
      <c r="E3256" t="s">
        <v>360</v>
      </c>
      <c r="F3256">
        <v>2</v>
      </c>
      <c r="G3256">
        <v>7.0397747272087294E-2</v>
      </c>
      <c r="H3256">
        <v>0</v>
      </c>
      <c r="I3256">
        <v>0</v>
      </c>
      <c r="J3256">
        <v>0</v>
      </c>
      <c r="K3256">
        <v>0</v>
      </c>
      <c r="L3256">
        <v>3</v>
      </c>
      <c r="M3256">
        <v>1</v>
      </c>
      <c r="N3256">
        <v>3</v>
      </c>
      <c r="O3256">
        <v>1</v>
      </c>
      <c r="P3256">
        <v>2080000</v>
      </c>
      <c r="Q3256">
        <v>2.7119955708366341E-3</v>
      </c>
    </row>
    <row r="3257" spans="1:17" x14ac:dyDescent="0.25">
      <c r="A3257" t="str">
        <f t="shared" ca="1" si="50"/>
        <v>ANTIOQUIA;ANDES;Solicitudes</v>
      </c>
      <c r="B3257" t="str">
        <f ca="1">+IFERROR(_xlfn.XLOOKUP(C3257,DIVIPOLA!G:G,DIVIPOLA!F:F),C3257)</f>
        <v>ANTIOQUIA</v>
      </c>
      <c r="C3257" t="s">
        <v>17</v>
      </c>
      <c r="D3257" t="s">
        <v>47</v>
      </c>
      <c r="E3257" t="s">
        <v>360</v>
      </c>
      <c r="F3257">
        <v>2</v>
      </c>
      <c r="G3257">
        <v>7.0397747272087294E-2</v>
      </c>
      <c r="H3257">
        <v>0</v>
      </c>
      <c r="I3257">
        <v>0</v>
      </c>
      <c r="J3257">
        <v>0</v>
      </c>
      <c r="K3257">
        <v>2</v>
      </c>
      <c r="L3257">
        <v>0</v>
      </c>
      <c r="M3257">
        <v>0</v>
      </c>
      <c r="N3257">
        <v>0</v>
      </c>
      <c r="O3257">
        <v>0</v>
      </c>
      <c r="P3257">
        <v>1040000</v>
      </c>
      <c r="Q3257">
        <v>1.355997785418317E-3</v>
      </c>
    </row>
    <row r="3258" spans="1:17" x14ac:dyDescent="0.25">
      <c r="A3258" t="str">
        <f t="shared" ca="1" si="50"/>
        <v>ANTIOQUIA;ANGOSTURA;Solicitudes</v>
      </c>
      <c r="B3258" t="str">
        <f ca="1">+IFERROR(_xlfn.XLOOKUP(C3258,DIVIPOLA!G:G,DIVIPOLA!F:F),C3258)</f>
        <v>ANTIOQUIA</v>
      </c>
      <c r="C3258" t="s">
        <v>17</v>
      </c>
      <c r="D3258" t="s">
        <v>363</v>
      </c>
      <c r="E3258" t="s">
        <v>360</v>
      </c>
      <c r="F3258">
        <v>1</v>
      </c>
      <c r="G3258">
        <v>3.5198873636043647E-2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</row>
    <row r="3259" spans="1:17" x14ac:dyDescent="0.25">
      <c r="A3259" t="str">
        <f t="shared" ca="1" si="50"/>
        <v>ANTIOQUIA;ANZÁ;Solicitudes</v>
      </c>
      <c r="B3259" t="str">
        <f ca="1">+IFERROR(_xlfn.XLOOKUP(C3259,DIVIPOLA!G:G,DIVIPOLA!F:F),C3259)</f>
        <v>ANTIOQUIA</v>
      </c>
      <c r="C3259" t="s">
        <v>17</v>
      </c>
      <c r="D3259" t="s">
        <v>48</v>
      </c>
      <c r="E3259" t="s">
        <v>360</v>
      </c>
      <c r="F3259">
        <v>1</v>
      </c>
      <c r="G3259">
        <v>3.5198873636043647E-2</v>
      </c>
      <c r="H3259">
        <v>0</v>
      </c>
      <c r="I3259">
        <v>0</v>
      </c>
      <c r="J3259">
        <v>6</v>
      </c>
      <c r="K3259">
        <v>0</v>
      </c>
      <c r="L3259">
        <v>1</v>
      </c>
      <c r="M3259">
        <v>0</v>
      </c>
      <c r="N3259">
        <v>0</v>
      </c>
      <c r="O3259">
        <v>0</v>
      </c>
      <c r="P3259">
        <v>2637050</v>
      </c>
      <c r="Q3259">
        <v>3.43830188465132E-3</v>
      </c>
    </row>
    <row r="3260" spans="1:17" x14ac:dyDescent="0.25">
      <c r="A3260" t="str">
        <f t="shared" ca="1" si="50"/>
        <v>ANTIOQUIA;APARTADÓ;Solicitudes</v>
      </c>
      <c r="B3260" t="str">
        <f ca="1">+IFERROR(_xlfn.XLOOKUP(C3260,DIVIPOLA!G:G,DIVIPOLA!F:F),C3260)</f>
        <v>ANTIOQUIA</v>
      </c>
      <c r="C3260" t="s">
        <v>17</v>
      </c>
      <c r="D3260" t="s">
        <v>49</v>
      </c>
      <c r="E3260" t="s">
        <v>360</v>
      </c>
      <c r="F3260">
        <v>25</v>
      </c>
      <c r="G3260">
        <v>0.87997184090109115</v>
      </c>
      <c r="H3260">
        <v>0</v>
      </c>
      <c r="I3260">
        <v>0</v>
      </c>
      <c r="J3260">
        <v>127</v>
      </c>
      <c r="K3260">
        <v>180</v>
      </c>
      <c r="L3260">
        <v>35</v>
      </c>
      <c r="M3260">
        <v>18</v>
      </c>
      <c r="N3260">
        <v>20</v>
      </c>
      <c r="O3260">
        <v>10</v>
      </c>
      <c r="P3260">
        <v>169870350</v>
      </c>
      <c r="Q3260">
        <v>0.22148444077714841</v>
      </c>
    </row>
    <row r="3261" spans="1:17" x14ac:dyDescent="0.25">
      <c r="A3261" t="str">
        <f t="shared" ca="1" si="50"/>
        <v>ANTIOQUIA;ARBOLETES;Solicitudes</v>
      </c>
      <c r="B3261" t="str">
        <f ca="1">+IFERROR(_xlfn.XLOOKUP(C3261,DIVIPOLA!G:G,DIVIPOLA!F:F),C3261)</f>
        <v>ANTIOQUIA</v>
      </c>
      <c r="C3261" t="s">
        <v>17</v>
      </c>
      <c r="D3261" t="s">
        <v>50</v>
      </c>
      <c r="E3261" t="s">
        <v>360</v>
      </c>
      <c r="F3261">
        <v>1</v>
      </c>
      <c r="G3261">
        <v>3.5198873636043647E-2</v>
      </c>
      <c r="H3261">
        <v>0</v>
      </c>
      <c r="I3261">
        <v>0</v>
      </c>
      <c r="J3261">
        <v>0</v>
      </c>
      <c r="K3261">
        <v>1</v>
      </c>
      <c r="L3261">
        <v>1</v>
      </c>
      <c r="M3261">
        <v>1</v>
      </c>
      <c r="N3261">
        <v>0</v>
      </c>
      <c r="O3261">
        <v>1</v>
      </c>
      <c r="P3261">
        <v>1495000</v>
      </c>
      <c r="Q3261">
        <v>1.94924681653883E-3</v>
      </c>
    </row>
    <row r="3262" spans="1:17" x14ac:dyDescent="0.25">
      <c r="A3262" t="str">
        <f t="shared" ca="1" si="50"/>
        <v>ANTIOQUIA;ARMENIA;Solicitudes</v>
      </c>
      <c r="B3262" t="str">
        <f ca="1">+IFERROR(_xlfn.XLOOKUP(C3262,DIVIPOLA!G:G,DIVIPOLA!F:F),C3262)</f>
        <v>ANTIOQUIA</v>
      </c>
      <c r="C3262" t="s">
        <v>17</v>
      </c>
      <c r="D3262" t="s">
        <v>51</v>
      </c>
      <c r="E3262" t="s">
        <v>360</v>
      </c>
      <c r="F3262">
        <v>5</v>
      </c>
      <c r="G3262">
        <v>0.17599436818021821</v>
      </c>
      <c r="H3262">
        <v>0</v>
      </c>
      <c r="I3262">
        <v>0</v>
      </c>
      <c r="J3262">
        <v>35</v>
      </c>
      <c r="K3262">
        <v>9</v>
      </c>
      <c r="L3262">
        <v>9</v>
      </c>
      <c r="M3262">
        <v>13</v>
      </c>
      <c r="N3262">
        <v>1</v>
      </c>
      <c r="O3262">
        <v>14</v>
      </c>
      <c r="P3262">
        <v>31287750</v>
      </c>
      <c r="Q3262">
        <v>4.0794345875694173E-2</v>
      </c>
    </row>
    <row r="3263" spans="1:17" x14ac:dyDescent="0.25">
      <c r="A3263" t="str">
        <f t="shared" ca="1" si="50"/>
        <v>ANTIOQUIA;BARBOSA;Solicitudes</v>
      </c>
      <c r="B3263" t="str">
        <f ca="1">+IFERROR(_xlfn.XLOOKUP(C3263,DIVIPOLA!G:G,DIVIPOLA!F:F),C3263)</f>
        <v>ANTIOQUIA</v>
      </c>
      <c r="C3263" t="s">
        <v>17</v>
      </c>
      <c r="D3263" t="s">
        <v>279</v>
      </c>
      <c r="E3263" t="s">
        <v>360</v>
      </c>
      <c r="F3263">
        <v>2</v>
      </c>
      <c r="G3263">
        <v>7.0397747272087294E-2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</row>
    <row r="3264" spans="1:17" x14ac:dyDescent="0.25">
      <c r="A3264" t="str">
        <f t="shared" ca="1" si="50"/>
        <v>ANTIOQUIA;BELLO;Solicitudes</v>
      </c>
      <c r="B3264" t="str">
        <f ca="1">+IFERROR(_xlfn.XLOOKUP(C3264,DIVIPOLA!G:G,DIVIPOLA!F:F),C3264)</f>
        <v>ANTIOQUIA</v>
      </c>
      <c r="C3264" t="s">
        <v>17</v>
      </c>
      <c r="D3264" t="s">
        <v>52</v>
      </c>
      <c r="E3264" t="s">
        <v>360</v>
      </c>
      <c r="F3264">
        <v>69</v>
      </c>
      <c r="G3264">
        <v>2.4287222808870119</v>
      </c>
      <c r="H3264">
        <v>0</v>
      </c>
      <c r="I3264">
        <v>0</v>
      </c>
      <c r="J3264">
        <v>426</v>
      </c>
      <c r="K3264">
        <v>160</v>
      </c>
      <c r="L3264">
        <v>832</v>
      </c>
      <c r="M3264">
        <v>199</v>
      </c>
      <c r="N3264">
        <v>341</v>
      </c>
      <c r="O3264">
        <v>106</v>
      </c>
      <c r="P3264">
        <v>652785900</v>
      </c>
      <c r="Q3264">
        <v>0.85113099495413724</v>
      </c>
    </row>
    <row r="3265" spans="1:17" x14ac:dyDescent="0.25">
      <c r="A3265" t="str">
        <f t="shared" ca="1" si="50"/>
        <v>ANTIOQUIA;BURITICÁ;Solicitudes</v>
      </c>
      <c r="B3265" t="str">
        <f ca="1">+IFERROR(_xlfn.XLOOKUP(C3265,DIVIPOLA!G:G,DIVIPOLA!F:F),C3265)</f>
        <v>ANTIOQUIA</v>
      </c>
      <c r="C3265" t="s">
        <v>17</v>
      </c>
      <c r="D3265" t="s">
        <v>53</v>
      </c>
      <c r="E3265" t="s">
        <v>360</v>
      </c>
      <c r="F3265">
        <v>1</v>
      </c>
      <c r="G3265">
        <v>3.5198873636043647E-2</v>
      </c>
      <c r="H3265">
        <v>0</v>
      </c>
      <c r="I3265">
        <v>0</v>
      </c>
      <c r="J3265">
        <v>2</v>
      </c>
      <c r="K3265">
        <v>2</v>
      </c>
      <c r="L3265">
        <v>0</v>
      </c>
      <c r="M3265">
        <v>0</v>
      </c>
      <c r="N3265">
        <v>3</v>
      </c>
      <c r="O3265">
        <v>2</v>
      </c>
      <c r="P3265">
        <v>3055000</v>
      </c>
      <c r="Q3265">
        <v>3.9832434946663053E-3</v>
      </c>
    </row>
    <row r="3266" spans="1:17" x14ac:dyDescent="0.25">
      <c r="A3266" t="str">
        <f t="shared" ca="1" si="50"/>
        <v>ANTIOQUIA;CALDAS;Solicitudes</v>
      </c>
      <c r="B3266" t="str">
        <f ca="1">+IFERROR(_xlfn.XLOOKUP(C3266,DIVIPOLA!G:G,DIVIPOLA!F:F),C3266)</f>
        <v>ANTIOQUIA</v>
      </c>
      <c r="C3266" t="s">
        <v>17</v>
      </c>
      <c r="D3266" t="s">
        <v>23</v>
      </c>
      <c r="E3266" t="s">
        <v>360</v>
      </c>
      <c r="F3266">
        <v>15</v>
      </c>
      <c r="G3266">
        <v>0.52798310454065467</v>
      </c>
      <c r="H3266">
        <v>0</v>
      </c>
      <c r="I3266">
        <v>0</v>
      </c>
      <c r="J3266">
        <v>174</v>
      </c>
      <c r="K3266">
        <v>74</v>
      </c>
      <c r="L3266">
        <v>31</v>
      </c>
      <c r="M3266">
        <v>21</v>
      </c>
      <c r="N3266">
        <v>23</v>
      </c>
      <c r="O3266">
        <v>13</v>
      </c>
      <c r="P3266">
        <v>133078400</v>
      </c>
      <c r="Q3266">
        <v>0.17351347662212779</v>
      </c>
    </row>
    <row r="3267" spans="1:17" x14ac:dyDescent="0.25">
      <c r="A3267" t="str">
        <f t="shared" ref="A3267:A3330" ca="1" si="51">B3267&amp;";"&amp;D3267&amp;";"&amp;E3267</f>
        <v>ANTIOQUIA;CARAMANTA;Solicitudes</v>
      </c>
      <c r="B3267" t="str">
        <f ca="1">+IFERROR(_xlfn.XLOOKUP(C3267,DIVIPOLA!G:G,DIVIPOLA!F:F),C3267)</f>
        <v>ANTIOQUIA</v>
      </c>
      <c r="C3267" t="s">
        <v>17</v>
      </c>
      <c r="D3267" t="s">
        <v>54</v>
      </c>
      <c r="E3267" t="s">
        <v>360</v>
      </c>
      <c r="F3267">
        <v>1</v>
      </c>
      <c r="G3267">
        <v>3.5198873636043647E-2</v>
      </c>
      <c r="H3267">
        <v>0</v>
      </c>
      <c r="I3267">
        <v>0</v>
      </c>
      <c r="J3267">
        <v>2</v>
      </c>
      <c r="K3267">
        <v>23</v>
      </c>
      <c r="L3267">
        <v>7</v>
      </c>
      <c r="M3267">
        <v>2</v>
      </c>
      <c r="N3267">
        <v>0</v>
      </c>
      <c r="O3267">
        <v>5</v>
      </c>
      <c r="P3267">
        <v>16965000</v>
      </c>
      <c r="Q3267">
        <v>2.211971387463629E-2</v>
      </c>
    </row>
    <row r="3268" spans="1:17" x14ac:dyDescent="0.25">
      <c r="A3268" t="str">
        <f t="shared" ca="1" si="51"/>
        <v>ANTIOQUIA;CAREPA;Solicitudes</v>
      </c>
      <c r="B3268" t="str">
        <f ca="1">+IFERROR(_xlfn.XLOOKUP(C3268,DIVIPOLA!G:G,DIVIPOLA!F:F),C3268)</f>
        <v>ANTIOQUIA</v>
      </c>
      <c r="C3268" t="s">
        <v>17</v>
      </c>
      <c r="D3268" t="s">
        <v>55</v>
      </c>
      <c r="E3268" t="s">
        <v>360</v>
      </c>
      <c r="F3268">
        <v>5</v>
      </c>
      <c r="G3268">
        <v>0.17599436818021821</v>
      </c>
      <c r="H3268">
        <v>0</v>
      </c>
      <c r="I3268">
        <v>0</v>
      </c>
      <c r="J3268">
        <v>12</v>
      </c>
      <c r="K3268">
        <v>12</v>
      </c>
      <c r="L3268">
        <v>0</v>
      </c>
      <c r="M3268">
        <v>2</v>
      </c>
      <c r="N3268">
        <v>15</v>
      </c>
      <c r="O3268">
        <v>5</v>
      </c>
      <c r="P3268">
        <v>16250000</v>
      </c>
      <c r="Q3268">
        <v>2.1187465397161199E-2</v>
      </c>
    </row>
    <row r="3269" spans="1:17" x14ac:dyDescent="0.25">
      <c r="A3269" t="str">
        <f t="shared" ca="1" si="51"/>
        <v>ANTIOQUIA;CAUCASIA;Solicitudes</v>
      </c>
      <c r="B3269" t="str">
        <f ca="1">+IFERROR(_xlfn.XLOOKUP(C3269,DIVIPOLA!G:G,DIVIPOLA!F:F),C3269)</f>
        <v>ANTIOQUIA</v>
      </c>
      <c r="C3269" t="s">
        <v>17</v>
      </c>
      <c r="D3269" t="s">
        <v>56</v>
      </c>
      <c r="E3269" t="s">
        <v>360</v>
      </c>
      <c r="F3269">
        <v>4</v>
      </c>
      <c r="G3269">
        <v>0.14079549454417459</v>
      </c>
      <c r="H3269">
        <v>0</v>
      </c>
      <c r="I3269">
        <v>0</v>
      </c>
      <c r="J3269">
        <v>7</v>
      </c>
      <c r="K3269">
        <v>19</v>
      </c>
      <c r="L3269">
        <v>14</v>
      </c>
      <c r="M3269">
        <v>0</v>
      </c>
      <c r="N3269">
        <v>5</v>
      </c>
      <c r="O3269">
        <v>0</v>
      </c>
      <c r="P3269">
        <v>17323800</v>
      </c>
      <c r="Q3269">
        <v>2.2587533110605611E-2</v>
      </c>
    </row>
    <row r="3270" spans="1:17" x14ac:dyDescent="0.25">
      <c r="A3270" t="str">
        <f t="shared" ca="1" si="51"/>
        <v>ANTIOQUIA;CAÑASGORDAS;Solicitudes</v>
      </c>
      <c r="B3270" t="str">
        <f ca="1">+IFERROR(_xlfn.XLOOKUP(C3270,DIVIPOLA!G:G,DIVIPOLA!F:F),C3270)</f>
        <v>ANTIOQUIA</v>
      </c>
      <c r="C3270" t="s">
        <v>17</v>
      </c>
      <c r="D3270" t="s">
        <v>364</v>
      </c>
      <c r="E3270" t="s">
        <v>360</v>
      </c>
      <c r="F3270">
        <v>2</v>
      </c>
      <c r="G3270">
        <v>7.0397747272087294E-2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</row>
    <row r="3271" spans="1:17" x14ac:dyDescent="0.25">
      <c r="A3271" t="str">
        <f t="shared" ca="1" si="51"/>
        <v>ANTIOQUIA;CHIGORODÓ;Solicitudes</v>
      </c>
      <c r="B3271" t="str">
        <f ca="1">+IFERROR(_xlfn.XLOOKUP(C3271,DIVIPOLA!G:G,DIVIPOLA!F:F),C3271)</f>
        <v>ANTIOQUIA</v>
      </c>
      <c r="C3271" t="s">
        <v>17</v>
      </c>
      <c r="D3271" t="s">
        <v>365</v>
      </c>
      <c r="E3271" t="s">
        <v>360</v>
      </c>
      <c r="F3271">
        <v>3</v>
      </c>
      <c r="G3271">
        <v>0.10559662090813091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</row>
    <row r="3272" spans="1:17" x14ac:dyDescent="0.25">
      <c r="A3272" t="str">
        <f t="shared" ca="1" si="51"/>
        <v>ANTIOQUIA;CIUDAD BOLÍVAR;Solicitudes</v>
      </c>
      <c r="B3272" t="str">
        <f ca="1">+IFERROR(_xlfn.XLOOKUP(C3272,DIVIPOLA!G:G,DIVIPOLA!F:F),C3272)</f>
        <v>ANTIOQUIA</v>
      </c>
      <c r="C3272" t="s">
        <v>17</v>
      </c>
      <c r="D3272" t="s">
        <v>57</v>
      </c>
      <c r="E3272" t="s">
        <v>360</v>
      </c>
      <c r="F3272">
        <v>3</v>
      </c>
      <c r="G3272">
        <v>0.10559662090813091</v>
      </c>
      <c r="H3272">
        <v>0</v>
      </c>
      <c r="I3272">
        <v>0</v>
      </c>
      <c r="J3272">
        <v>0</v>
      </c>
      <c r="K3272">
        <v>4</v>
      </c>
      <c r="L3272">
        <v>3</v>
      </c>
      <c r="M3272">
        <v>0</v>
      </c>
      <c r="N3272">
        <v>0</v>
      </c>
      <c r="O3272">
        <v>2</v>
      </c>
      <c r="P3272">
        <v>3843450</v>
      </c>
      <c r="Q3272">
        <v>5.0112593157365668E-3</v>
      </c>
    </row>
    <row r="3273" spans="1:17" x14ac:dyDescent="0.25">
      <c r="A3273" t="str">
        <f t="shared" ca="1" si="51"/>
        <v>ANTIOQUIA;COCORNÁ;Solicitudes</v>
      </c>
      <c r="B3273" t="str">
        <f ca="1">+IFERROR(_xlfn.XLOOKUP(C3273,DIVIPOLA!G:G,DIVIPOLA!F:F),C3273)</f>
        <v>ANTIOQUIA</v>
      </c>
      <c r="C3273" t="s">
        <v>17</v>
      </c>
      <c r="D3273" t="s">
        <v>366</v>
      </c>
      <c r="E3273" t="s">
        <v>360</v>
      </c>
      <c r="F3273">
        <v>2</v>
      </c>
      <c r="G3273">
        <v>7.0397747272087294E-2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</row>
    <row r="3274" spans="1:17" x14ac:dyDescent="0.25">
      <c r="A3274" t="str">
        <f t="shared" ca="1" si="51"/>
        <v>ANTIOQUIA;COPACABANA;Solicitudes</v>
      </c>
      <c r="B3274" t="str">
        <f ca="1">+IFERROR(_xlfn.XLOOKUP(C3274,DIVIPOLA!G:G,DIVIPOLA!F:F),C3274)</f>
        <v>ANTIOQUIA</v>
      </c>
      <c r="C3274" t="s">
        <v>17</v>
      </c>
      <c r="D3274" t="s">
        <v>58</v>
      </c>
      <c r="E3274" t="s">
        <v>360</v>
      </c>
      <c r="F3274">
        <v>16</v>
      </c>
      <c r="G3274">
        <v>0.56318197817669835</v>
      </c>
      <c r="H3274">
        <v>0</v>
      </c>
      <c r="I3274">
        <v>0</v>
      </c>
      <c r="J3274">
        <v>113</v>
      </c>
      <c r="K3274">
        <v>17</v>
      </c>
      <c r="L3274">
        <v>59</v>
      </c>
      <c r="M3274">
        <v>10</v>
      </c>
      <c r="N3274">
        <v>16</v>
      </c>
      <c r="O3274">
        <v>6</v>
      </c>
      <c r="P3274">
        <v>78782275</v>
      </c>
      <c r="Q3274">
        <v>0.10271979849059309</v>
      </c>
    </row>
    <row r="3275" spans="1:17" x14ac:dyDescent="0.25">
      <c r="A3275" t="str">
        <f t="shared" ca="1" si="51"/>
        <v>ANTIOQUIA;CÁCERES;Solicitudes</v>
      </c>
      <c r="B3275" t="str">
        <f ca="1">+IFERROR(_xlfn.XLOOKUP(C3275,DIVIPOLA!G:G,DIVIPOLA!F:F),C3275)</f>
        <v>ANTIOQUIA</v>
      </c>
      <c r="C3275" t="s">
        <v>17</v>
      </c>
      <c r="D3275" t="s">
        <v>367</v>
      </c>
      <c r="E3275" t="s">
        <v>360</v>
      </c>
      <c r="F3275">
        <v>1</v>
      </c>
      <c r="G3275">
        <v>3.5198873636043647E-2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</row>
    <row r="3276" spans="1:17" x14ac:dyDescent="0.25">
      <c r="A3276" t="str">
        <f t="shared" ca="1" si="51"/>
        <v>ANTIOQUIA;DABEIBA;Solicitudes</v>
      </c>
      <c r="B3276" t="str">
        <f ca="1">+IFERROR(_xlfn.XLOOKUP(C3276,DIVIPOLA!G:G,DIVIPOLA!F:F),C3276)</f>
        <v>ANTIOQUIA</v>
      </c>
      <c r="C3276" t="s">
        <v>17</v>
      </c>
      <c r="D3276" t="s">
        <v>59</v>
      </c>
      <c r="E3276" t="s">
        <v>360</v>
      </c>
      <c r="F3276">
        <v>5</v>
      </c>
      <c r="G3276">
        <v>0.17599436818021821</v>
      </c>
      <c r="H3276">
        <v>0</v>
      </c>
      <c r="I3276">
        <v>0</v>
      </c>
      <c r="J3276">
        <v>17</v>
      </c>
      <c r="K3276">
        <v>54</v>
      </c>
      <c r="L3276">
        <v>25</v>
      </c>
      <c r="M3276">
        <v>7</v>
      </c>
      <c r="N3276">
        <v>25</v>
      </c>
      <c r="O3276">
        <v>0</v>
      </c>
      <c r="P3276">
        <v>49691850</v>
      </c>
      <c r="Q3276">
        <v>6.4790421685903071E-2</v>
      </c>
    </row>
    <row r="3277" spans="1:17" x14ac:dyDescent="0.25">
      <c r="A3277" t="str">
        <f t="shared" ca="1" si="51"/>
        <v>ANTIOQUIA;DONMATÍAS;Solicitudes</v>
      </c>
      <c r="B3277" t="str">
        <f ca="1">+IFERROR(_xlfn.XLOOKUP(C3277,DIVIPOLA!G:G,DIVIPOLA!F:F),C3277)</f>
        <v>ANTIOQUIA</v>
      </c>
      <c r="C3277" t="s">
        <v>17</v>
      </c>
      <c r="D3277" t="s">
        <v>60</v>
      </c>
      <c r="E3277" t="s">
        <v>360</v>
      </c>
      <c r="F3277">
        <v>3</v>
      </c>
      <c r="G3277">
        <v>0.10559662090813091</v>
      </c>
      <c r="H3277">
        <v>0</v>
      </c>
      <c r="I3277">
        <v>0</v>
      </c>
      <c r="J3277">
        <v>27</v>
      </c>
      <c r="K3277">
        <v>3</v>
      </c>
      <c r="L3277">
        <v>32</v>
      </c>
      <c r="M3277">
        <v>6</v>
      </c>
      <c r="N3277">
        <v>46</v>
      </c>
      <c r="O3277">
        <v>6</v>
      </c>
      <c r="P3277">
        <v>34336900</v>
      </c>
      <c r="Q3277">
        <v>4.4769961882817497E-2</v>
      </c>
    </row>
    <row r="3278" spans="1:17" x14ac:dyDescent="0.25">
      <c r="A3278" t="str">
        <f t="shared" ca="1" si="51"/>
        <v>ANTIOQUIA;EBÉJICO;Solicitudes</v>
      </c>
      <c r="B3278" t="str">
        <f ca="1">+IFERROR(_xlfn.XLOOKUP(C3278,DIVIPOLA!G:G,DIVIPOLA!F:F),C3278)</f>
        <v>ANTIOQUIA</v>
      </c>
      <c r="C3278" t="s">
        <v>17</v>
      </c>
      <c r="D3278" t="s">
        <v>61</v>
      </c>
      <c r="E3278" t="s">
        <v>360</v>
      </c>
      <c r="F3278">
        <v>2</v>
      </c>
      <c r="G3278">
        <v>7.0397747272087294E-2</v>
      </c>
      <c r="H3278">
        <v>0</v>
      </c>
      <c r="I3278">
        <v>0</v>
      </c>
      <c r="J3278">
        <v>0</v>
      </c>
      <c r="K3278">
        <v>3</v>
      </c>
      <c r="L3278">
        <v>0</v>
      </c>
      <c r="M3278">
        <v>0</v>
      </c>
      <c r="N3278">
        <v>0</v>
      </c>
      <c r="O3278">
        <v>3</v>
      </c>
      <c r="P3278">
        <v>2535000</v>
      </c>
      <c r="Q3278">
        <v>3.305244601957147E-3</v>
      </c>
    </row>
    <row r="3279" spans="1:17" x14ac:dyDescent="0.25">
      <c r="A3279" t="str">
        <f t="shared" ca="1" si="51"/>
        <v>ANTIOQUIA;EL BAGRE;Solicitudes</v>
      </c>
      <c r="B3279" t="str">
        <f ca="1">+IFERROR(_xlfn.XLOOKUP(C3279,DIVIPOLA!G:G,DIVIPOLA!F:F),C3279)</f>
        <v>ANTIOQUIA</v>
      </c>
      <c r="C3279" t="s">
        <v>17</v>
      </c>
      <c r="D3279" t="s">
        <v>62</v>
      </c>
      <c r="E3279" t="s">
        <v>360</v>
      </c>
      <c r="F3279">
        <v>2</v>
      </c>
      <c r="G3279">
        <v>7.0397747272087294E-2</v>
      </c>
      <c r="H3279">
        <v>0</v>
      </c>
      <c r="I3279">
        <v>0</v>
      </c>
      <c r="J3279">
        <v>0</v>
      </c>
      <c r="K3279">
        <v>2</v>
      </c>
      <c r="L3279">
        <v>1</v>
      </c>
      <c r="M3279">
        <v>9</v>
      </c>
      <c r="N3279">
        <v>0</v>
      </c>
      <c r="O3279">
        <v>0</v>
      </c>
      <c r="P3279">
        <v>5007600</v>
      </c>
      <c r="Q3279">
        <v>6.5291293367891962E-3</v>
      </c>
    </row>
    <row r="3280" spans="1:17" x14ac:dyDescent="0.25">
      <c r="A3280" t="str">
        <f t="shared" ca="1" si="51"/>
        <v>ANTIOQUIA;EL CARMEN DE VIBORAL;Solicitudes</v>
      </c>
      <c r="B3280" t="str">
        <f ca="1">+IFERROR(_xlfn.XLOOKUP(C3280,DIVIPOLA!G:G,DIVIPOLA!F:F),C3280)</f>
        <v>ANTIOQUIA</v>
      </c>
      <c r="C3280" t="s">
        <v>17</v>
      </c>
      <c r="D3280" t="s">
        <v>63</v>
      </c>
      <c r="E3280" t="s">
        <v>360</v>
      </c>
      <c r="F3280">
        <v>14</v>
      </c>
      <c r="G3280">
        <v>0.4927842309046111</v>
      </c>
      <c r="H3280">
        <v>0</v>
      </c>
      <c r="I3280">
        <v>0</v>
      </c>
      <c r="J3280">
        <v>164</v>
      </c>
      <c r="K3280">
        <v>180</v>
      </c>
      <c r="L3280">
        <v>49</v>
      </c>
      <c r="M3280">
        <v>16</v>
      </c>
      <c r="N3280">
        <v>43</v>
      </c>
      <c r="O3280">
        <v>33</v>
      </c>
      <c r="P3280">
        <v>199564950</v>
      </c>
      <c r="Q3280">
        <v>0.26020156754530488</v>
      </c>
    </row>
    <row r="3281" spans="1:17" x14ac:dyDescent="0.25">
      <c r="A3281" t="str">
        <f t="shared" ca="1" si="51"/>
        <v>ANTIOQUIA;EL SANTUARIO;Solicitudes</v>
      </c>
      <c r="B3281" t="str">
        <f ca="1">+IFERROR(_xlfn.XLOOKUP(C3281,DIVIPOLA!G:G,DIVIPOLA!F:F),C3281)</f>
        <v>ANTIOQUIA</v>
      </c>
      <c r="C3281" t="s">
        <v>17</v>
      </c>
      <c r="D3281" t="s">
        <v>64</v>
      </c>
      <c r="E3281" t="s">
        <v>360</v>
      </c>
      <c r="F3281">
        <v>5</v>
      </c>
      <c r="G3281">
        <v>0.17599436818021821</v>
      </c>
      <c r="H3281">
        <v>0</v>
      </c>
      <c r="I3281">
        <v>0</v>
      </c>
      <c r="J3281">
        <v>15</v>
      </c>
      <c r="K3281">
        <v>26</v>
      </c>
      <c r="L3281">
        <v>3</v>
      </c>
      <c r="M3281">
        <v>11</v>
      </c>
      <c r="N3281">
        <v>3</v>
      </c>
      <c r="O3281">
        <v>0</v>
      </c>
      <c r="P3281">
        <v>26124150</v>
      </c>
      <c r="Q3281">
        <v>3.4061816871092228E-2</v>
      </c>
    </row>
    <row r="3282" spans="1:17" x14ac:dyDescent="0.25">
      <c r="A3282" t="str">
        <f t="shared" ca="1" si="51"/>
        <v>ANTIOQUIA;ENTRERRÍOS;Solicitudes</v>
      </c>
      <c r="B3282" t="str">
        <f ca="1">+IFERROR(_xlfn.XLOOKUP(C3282,DIVIPOLA!G:G,DIVIPOLA!F:F),C3282)</f>
        <v>ANTIOQUIA</v>
      </c>
      <c r="C3282" t="s">
        <v>17</v>
      </c>
      <c r="D3282" t="s">
        <v>65</v>
      </c>
      <c r="E3282" t="s">
        <v>360</v>
      </c>
      <c r="F3282">
        <v>12</v>
      </c>
      <c r="G3282">
        <v>0.42238648363252368</v>
      </c>
      <c r="H3282">
        <v>0</v>
      </c>
      <c r="I3282">
        <v>0</v>
      </c>
      <c r="J3282">
        <v>7</v>
      </c>
      <c r="K3282">
        <v>0</v>
      </c>
      <c r="L3282">
        <v>0</v>
      </c>
      <c r="M3282">
        <v>2</v>
      </c>
      <c r="N3282">
        <v>2</v>
      </c>
      <c r="O3282">
        <v>0</v>
      </c>
      <c r="P3282">
        <v>3900000</v>
      </c>
      <c r="Q3282">
        <v>5.0849916953186877E-3</v>
      </c>
    </row>
    <row r="3283" spans="1:17" x14ac:dyDescent="0.25">
      <c r="A3283" t="str">
        <f t="shared" ca="1" si="51"/>
        <v>ANTIOQUIA;ENVIGADO;Solicitudes</v>
      </c>
      <c r="B3283" t="str">
        <f ca="1">+IFERROR(_xlfn.XLOOKUP(C3283,DIVIPOLA!G:G,DIVIPOLA!F:F),C3283)</f>
        <v>ANTIOQUIA</v>
      </c>
      <c r="C3283" t="s">
        <v>17</v>
      </c>
      <c r="D3283" t="s">
        <v>66</v>
      </c>
      <c r="E3283" t="s">
        <v>360</v>
      </c>
      <c r="F3283">
        <v>192</v>
      </c>
      <c r="G3283">
        <v>6.7581837381203798</v>
      </c>
      <c r="H3283">
        <v>13</v>
      </c>
      <c r="I3283">
        <v>5</v>
      </c>
      <c r="J3283">
        <v>4955</v>
      </c>
      <c r="K3283">
        <v>2147</v>
      </c>
      <c r="L3283">
        <v>1720</v>
      </c>
      <c r="M3283">
        <v>444</v>
      </c>
      <c r="N3283">
        <v>1678</v>
      </c>
      <c r="O3283">
        <v>544</v>
      </c>
      <c r="P3283">
        <v>4282845125</v>
      </c>
      <c r="Q3283">
        <v>5.5841620238361864</v>
      </c>
    </row>
    <row r="3284" spans="1:17" x14ac:dyDescent="0.25">
      <c r="A3284" t="str">
        <f t="shared" ca="1" si="51"/>
        <v>ANTIOQUIA;FREDONIA;Solicitudes</v>
      </c>
      <c r="B3284" t="str">
        <f ca="1">+IFERROR(_xlfn.XLOOKUP(C3284,DIVIPOLA!G:G,DIVIPOLA!F:F),C3284)</f>
        <v>ANTIOQUIA</v>
      </c>
      <c r="C3284" t="s">
        <v>17</v>
      </c>
      <c r="D3284" t="s">
        <v>67</v>
      </c>
      <c r="E3284" t="s">
        <v>360</v>
      </c>
      <c r="F3284">
        <v>3</v>
      </c>
      <c r="G3284">
        <v>0.10559662090813091</v>
      </c>
      <c r="H3284">
        <v>0</v>
      </c>
      <c r="I3284">
        <v>0</v>
      </c>
      <c r="J3284">
        <v>2</v>
      </c>
      <c r="K3284">
        <v>0</v>
      </c>
      <c r="L3284">
        <v>0</v>
      </c>
      <c r="M3284">
        <v>0</v>
      </c>
      <c r="N3284">
        <v>6</v>
      </c>
      <c r="O3284">
        <v>0</v>
      </c>
      <c r="P3284">
        <v>1950000</v>
      </c>
      <c r="Q3284">
        <v>2.5424958476593438E-3</v>
      </c>
    </row>
    <row r="3285" spans="1:17" x14ac:dyDescent="0.25">
      <c r="A3285" t="str">
        <f t="shared" ca="1" si="51"/>
        <v>ANTIOQUIA;GIRARDOTA;Solicitudes</v>
      </c>
      <c r="B3285" t="str">
        <f ca="1">+IFERROR(_xlfn.XLOOKUP(C3285,DIVIPOLA!G:G,DIVIPOLA!F:F),C3285)</f>
        <v>ANTIOQUIA</v>
      </c>
      <c r="C3285" t="s">
        <v>17</v>
      </c>
      <c r="D3285" t="s">
        <v>68</v>
      </c>
      <c r="E3285" t="s">
        <v>360</v>
      </c>
      <c r="F3285">
        <v>24</v>
      </c>
      <c r="G3285">
        <v>0.84477296726504747</v>
      </c>
      <c r="H3285">
        <v>0</v>
      </c>
      <c r="I3285">
        <v>0</v>
      </c>
      <c r="J3285">
        <v>877</v>
      </c>
      <c r="K3285">
        <v>324</v>
      </c>
      <c r="L3285">
        <v>170</v>
      </c>
      <c r="M3285">
        <v>51</v>
      </c>
      <c r="N3285">
        <v>182</v>
      </c>
      <c r="O3285">
        <v>27</v>
      </c>
      <c r="P3285">
        <v>629325450</v>
      </c>
      <c r="Q3285">
        <v>0.82054222741094773</v>
      </c>
    </row>
    <row r="3286" spans="1:17" x14ac:dyDescent="0.25">
      <c r="A3286" t="str">
        <f t="shared" ca="1" si="51"/>
        <v>ANTIOQUIA;GRANADA;Solicitudes</v>
      </c>
      <c r="B3286" t="str">
        <f ca="1">+IFERROR(_xlfn.XLOOKUP(C3286,DIVIPOLA!G:G,DIVIPOLA!F:F),C3286)</f>
        <v>ANTIOQUIA</v>
      </c>
      <c r="C3286" t="s">
        <v>17</v>
      </c>
      <c r="D3286" t="s">
        <v>185</v>
      </c>
      <c r="E3286" t="s">
        <v>360</v>
      </c>
      <c r="F3286">
        <v>1</v>
      </c>
      <c r="G3286">
        <v>3.5198873636043647E-2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</row>
    <row r="3287" spans="1:17" x14ac:dyDescent="0.25">
      <c r="A3287" t="str">
        <f t="shared" ca="1" si="51"/>
        <v>ANTIOQUIA;GUADALUPE;Solicitudes</v>
      </c>
      <c r="B3287" t="str">
        <f ca="1">+IFERROR(_xlfn.XLOOKUP(C3287,DIVIPOLA!G:G,DIVIPOLA!F:F),C3287)</f>
        <v>ANTIOQUIA</v>
      </c>
      <c r="C3287" t="s">
        <v>17</v>
      </c>
      <c r="D3287" t="s">
        <v>368</v>
      </c>
      <c r="E3287" t="s">
        <v>360</v>
      </c>
      <c r="F3287">
        <v>2</v>
      </c>
      <c r="G3287">
        <v>7.0397747272087294E-2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</row>
    <row r="3288" spans="1:17" x14ac:dyDescent="0.25">
      <c r="A3288" t="str">
        <f t="shared" ca="1" si="51"/>
        <v>ANTIOQUIA;GUARNE;Solicitudes</v>
      </c>
      <c r="B3288" t="str">
        <f ca="1">+IFERROR(_xlfn.XLOOKUP(C3288,DIVIPOLA!G:G,DIVIPOLA!F:F),C3288)</f>
        <v>ANTIOQUIA</v>
      </c>
      <c r="C3288" t="s">
        <v>17</v>
      </c>
      <c r="D3288" t="s">
        <v>69</v>
      </c>
      <c r="E3288" t="s">
        <v>360</v>
      </c>
      <c r="F3288">
        <v>18</v>
      </c>
      <c r="G3288">
        <v>0.63357972544878571</v>
      </c>
      <c r="H3288">
        <v>26</v>
      </c>
      <c r="I3288">
        <v>0</v>
      </c>
      <c r="J3288">
        <v>513</v>
      </c>
      <c r="K3288">
        <v>71</v>
      </c>
      <c r="L3288">
        <v>364</v>
      </c>
      <c r="M3288">
        <v>21</v>
      </c>
      <c r="N3288">
        <v>73</v>
      </c>
      <c r="O3288">
        <v>3</v>
      </c>
      <c r="P3288">
        <v>371540650</v>
      </c>
      <c r="Q3288">
        <v>0.48443105633930961</v>
      </c>
    </row>
    <row r="3289" spans="1:17" x14ac:dyDescent="0.25">
      <c r="A3289" t="str">
        <f t="shared" ca="1" si="51"/>
        <v>ANTIOQUIA;GUATAPÉ;Solicitudes</v>
      </c>
      <c r="B3289" t="str">
        <f ca="1">+IFERROR(_xlfn.XLOOKUP(C3289,DIVIPOLA!G:G,DIVIPOLA!F:F),C3289)</f>
        <v>ANTIOQUIA</v>
      </c>
      <c r="C3289" t="s">
        <v>17</v>
      </c>
      <c r="D3289" t="s">
        <v>70</v>
      </c>
      <c r="E3289" t="s">
        <v>360</v>
      </c>
      <c r="F3289">
        <v>3</v>
      </c>
      <c r="G3289">
        <v>0.10559662090813091</v>
      </c>
      <c r="H3289">
        <v>0</v>
      </c>
      <c r="I3289">
        <v>0</v>
      </c>
      <c r="J3289">
        <v>0</v>
      </c>
      <c r="K3289">
        <v>0</v>
      </c>
      <c r="L3289">
        <v>6</v>
      </c>
      <c r="M3289">
        <v>0</v>
      </c>
      <c r="N3289">
        <v>0</v>
      </c>
      <c r="O3289">
        <v>0</v>
      </c>
      <c r="P3289">
        <v>1560000</v>
      </c>
      <c r="Q3289">
        <v>2.0339966781274749E-3</v>
      </c>
    </row>
    <row r="3290" spans="1:17" x14ac:dyDescent="0.25">
      <c r="A3290" t="str">
        <f t="shared" ca="1" si="51"/>
        <v>ANTIOQUIA;GÓMEZ PLATA;Solicitudes</v>
      </c>
      <c r="B3290" t="str">
        <f ca="1">+IFERROR(_xlfn.XLOOKUP(C3290,DIVIPOLA!G:G,DIVIPOLA!F:F),C3290)</f>
        <v>ANTIOQUIA</v>
      </c>
      <c r="C3290" t="s">
        <v>17</v>
      </c>
      <c r="D3290" t="s">
        <v>71</v>
      </c>
      <c r="E3290" t="s">
        <v>360</v>
      </c>
      <c r="F3290">
        <v>2</v>
      </c>
      <c r="G3290">
        <v>7.0397747272087294E-2</v>
      </c>
      <c r="H3290">
        <v>0</v>
      </c>
      <c r="I3290">
        <v>0</v>
      </c>
      <c r="J3290">
        <v>17</v>
      </c>
      <c r="K3290">
        <v>15</v>
      </c>
      <c r="L3290">
        <v>1</v>
      </c>
      <c r="M3290">
        <v>0</v>
      </c>
      <c r="N3290">
        <v>0</v>
      </c>
      <c r="O3290">
        <v>0</v>
      </c>
      <c r="P3290">
        <v>15011100</v>
      </c>
      <c r="Q3290">
        <v>1.957213303528163E-2</v>
      </c>
    </row>
    <row r="3291" spans="1:17" x14ac:dyDescent="0.25">
      <c r="A3291" t="str">
        <f t="shared" ca="1" si="51"/>
        <v>ANTIOQUIA;ITAGÜÍ;Solicitudes</v>
      </c>
      <c r="B3291" t="str">
        <f ca="1">+IFERROR(_xlfn.XLOOKUP(C3291,DIVIPOLA!G:G,DIVIPOLA!F:F),C3291)</f>
        <v>ANTIOQUIA</v>
      </c>
      <c r="C3291" t="s">
        <v>17</v>
      </c>
      <c r="D3291" t="s">
        <v>72</v>
      </c>
      <c r="E3291" t="s">
        <v>360</v>
      </c>
      <c r="F3291">
        <v>162</v>
      </c>
      <c r="G3291">
        <v>5.7022175290390704</v>
      </c>
      <c r="H3291">
        <v>3</v>
      </c>
      <c r="I3291">
        <v>14</v>
      </c>
      <c r="J3291">
        <v>4750</v>
      </c>
      <c r="K3291">
        <v>2037</v>
      </c>
      <c r="L3291">
        <v>2293</v>
      </c>
      <c r="M3291">
        <v>674</v>
      </c>
      <c r="N3291">
        <v>2839</v>
      </c>
      <c r="O3291">
        <v>728</v>
      </c>
      <c r="P3291">
        <v>4641799500</v>
      </c>
      <c r="Q3291">
        <v>6.0521825407267791</v>
      </c>
    </row>
    <row r="3292" spans="1:17" x14ac:dyDescent="0.25">
      <c r="A3292" t="str">
        <f t="shared" ca="1" si="51"/>
        <v>ANTIOQUIA;ITUANGO;Solicitudes</v>
      </c>
      <c r="B3292" t="str">
        <f ca="1">+IFERROR(_xlfn.XLOOKUP(C3292,DIVIPOLA!G:G,DIVIPOLA!F:F),C3292)</f>
        <v>ANTIOQUIA</v>
      </c>
      <c r="C3292" t="s">
        <v>17</v>
      </c>
      <c r="D3292" t="s">
        <v>73</v>
      </c>
      <c r="E3292" t="s">
        <v>360</v>
      </c>
      <c r="F3292">
        <v>1</v>
      </c>
      <c r="G3292">
        <v>3.5198873636043647E-2</v>
      </c>
      <c r="H3292">
        <v>0</v>
      </c>
      <c r="I3292">
        <v>0</v>
      </c>
      <c r="J3292">
        <v>3</v>
      </c>
      <c r="K3292">
        <v>9</v>
      </c>
      <c r="L3292">
        <v>0</v>
      </c>
      <c r="M3292">
        <v>2</v>
      </c>
      <c r="N3292">
        <v>18</v>
      </c>
      <c r="O3292">
        <v>9</v>
      </c>
      <c r="P3292">
        <v>13065000</v>
      </c>
      <c r="Q3292">
        <v>1.7034722179317601E-2</v>
      </c>
    </row>
    <row r="3293" spans="1:17" x14ac:dyDescent="0.25">
      <c r="A3293" t="str">
        <f t="shared" ca="1" si="51"/>
        <v>ANTIOQUIA;JARDÍN;Solicitudes</v>
      </c>
      <c r="B3293" t="str">
        <f ca="1">+IFERROR(_xlfn.XLOOKUP(C3293,DIVIPOLA!G:G,DIVIPOLA!F:F),C3293)</f>
        <v>ANTIOQUIA</v>
      </c>
      <c r="C3293" t="s">
        <v>17</v>
      </c>
      <c r="D3293" t="s">
        <v>74</v>
      </c>
      <c r="E3293" t="s">
        <v>360</v>
      </c>
      <c r="F3293">
        <v>1</v>
      </c>
      <c r="G3293">
        <v>3.5198873636043647E-2</v>
      </c>
      <c r="H3293">
        <v>0</v>
      </c>
      <c r="I3293">
        <v>0</v>
      </c>
      <c r="J3293">
        <v>0</v>
      </c>
      <c r="K3293">
        <v>3</v>
      </c>
      <c r="L3293">
        <v>0</v>
      </c>
      <c r="M3293">
        <v>0</v>
      </c>
      <c r="N3293">
        <v>9</v>
      </c>
      <c r="O3293">
        <v>0</v>
      </c>
      <c r="P3293">
        <v>3315000</v>
      </c>
      <c r="Q3293">
        <v>4.3222429410208849E-3</v>
      </c>
    </row>
    <row r="3294" spans="1:17" x14ac:dyDescent="0.25">
      <c r="A3294" t="str">
        <f t="shared" ca="1" si="51"/>
        <v>ANTIOQUIA;JERICÓ;Solicitudes</v>
      </c>
      <c r="B3294" t="str">
        <f ca="1">+IFERROR(_xlfn.XLOOKUP(C3294,DIVIPOLA!G:G,DIVIPOLA!F:F),C3294)</f>
        <v>ANTIOQUIA</v>
      </c>
      <c r="C3294" t="s">
        <v>17</v>
      </c>
      <c r="D3294" t="s">
        <v>75</v>
      </c>
      <c r="E3294" t="s">
        <v>360</v>
      </c>
      <c r="F3294">
        <v>8</v>
      </c>
      <c r="G3294">
        <v>0.28159098908834918</v>
      </c>
      <c r="H3294">
        <v>0</v>
      </c>
      <c r="I3294">
        <v>0</v>
      </c>
      <c r="J3294">
        <v>45</v>
      </c>
      <c r="K3294">
        <v>35</v>
      </c>
      <c r="L3294">
        <v>34</v>
      </c>
      <c r="M3294">
        <v>28</v>
      </c>
      <c r="N3294">
        <v>428</v>
      </c>
      <c r="O3294">
        <v>71</v>
      </c>
      <c r="P3294">
        <v>165626500</v>
      </c>
      <c r="Q3294">
        <v>0.2159511223140258</v>
      </c>
    </row>
    <row r="3295" spans="1:17" x14ac:dyDescent="0.25">
      <c r="A3295" t="str">
        <f t="shared" ca="1" si="51"/>
        <v>ANTIOQUIA;LA CEJA;Solicitudes</v>
      </c>
      <c r="B3295" t="str">
        <f ca="1">+IFERROR(_xlfn.XLOOKUP(C3295,DIVIPOLA!G:G,DIVIPOLA!F:F),C3295)</f>
        <v>ANTIOQUIA</v>
      </c>
      <c r="C3295" t="s">
        <v>17</v>
      </c>
      <c r="D3295" t="s">
        <v>76</v>
      </c>
      <c r="E3295" t="s">
        <v>360</v>
      </c>
      <c r="F3295">
        <v>19</v>
      </c>
      <c r="G3295">
        <v>0.66877859908482928</v>
      </c>
      <c r="H3295">
        <v>1</v>
      </c>
      <c r="I3295">
        <v>25</v>
      </c>
      <c r="J3295">
        <v>1093</v>
      </c>
      <c r="K3295">
        <v>652</v>
      </c>
      <c r="L3295">
        <v>242</v>
      </c>
      <c r="M3295">
        <v>104</v>
      </c>
      <c r="N3295">
        <v>130</v>
      </c>
      <c r="O3295">
        <v>54</v>
      </c>
      <c r="P3295">
        <v>946128625</v>
      </c>
      <c r="Q3295">
        <v>1.2336041540585361</v>
      </c>
    </row>
    <row r="3296" spans="1:17" x14ac:dyDescent="0.25">
      <c r="A3296" t="str">
        <f t="shared" ca="1" si="51"/>
        <v>ANTIOQUIA;LA ESTRELLA;Solicitudes</v>
      </c>
      <c r="B3296" t="str">
        <f ca="1">+IFERROR(_xlfn.XLOOKUP(C3296,DIVIPOLA!G:G,DIVIPOLA!F:F),C3296)</f>
        <v>ANTIOQUIA</v>
      </c>
      <c r="C3296" t="s">
        <v>17</v>
      </c>
      <c r="D3296" t="s">
        <v>77</v>
      </c>
      <c r="E3296" t="s">
        <v>360</v>
      </c>
      <c r="F3296">
        <v>61</v>
      </c>
      <c r="G3296">
        <v>2.147131291798662</v>
      </c>
      <c r="H3296">
        <v>0</v>
      </c>
      <c r="I3296">
        <v>0</v>
      </c>
      <c r="J3296">
        <v>790</v>
      </c>
      <c r="K3296">
        <v>162</v>
      </c>
      <c r="L3296">
        <v>349</v>
      </c>
      <c r="M3296">
        <v>124</v>
      </c>
      <c r="N3296">
        <v>197</v>
      </c>
      <c r="O3296">
        <v>54</v>
      </c>
      <c r="P3296">
        <v>598482950</v>
      </c>
      <c r="Q3296">
        <v>0.78032841808713571</v>
      </c>
    </row>
    <row r="3297" spans="1:17" x14ac:dyDescent="0.25">
      <c r="A3297" t="str">
        <f t="shared" ca="1" si="51"/>
        <v>ANTIOQUIA;LA PINTADA;Solicitudes</v>
      </c>
      <c r="B3297" t="str">
        <f ca="1">+IFERROR(_xlfn.XLOOKUP(C3297,DIVIPOLA!G:G,DIVIPOLA!F:F),C3297)</f>
        <v>ANTIOQUIA</v>
      </c>
      <c r="C3297" t="s">
        <v>17</v>
      </c>
      <c r="D3297" t="s">
        <v>78</v>
      </c>
      <c r="E3297" t="s">
        <v>360</v>
      </c>
      <c r="F3297">
        <v>2</v>
      </c>
      <c r="G3297">
        <v>7.0397747272087294E-2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1</v>
      </c>
      <c r="O3297">
        <v>0</v>
      </c>
      <c r="P3297">
        <v>195000</v>
      </c>
      <c r="Q3297">
        <v>2.5424958476593442E-4</v>
      </c>
    </row>
    <row r="3298" spans="1:17" x14ac:dyDescent="0.25">
      <c r="A3298" t="str">
        <f t="shared" ca="1" si="51"/>
        <v>ANTIOQUIA;LA UNIÓN;Solicitudes</v>
      </c>
      <c r="B3298" t="str">
        <f ca="1">+IFERROR(_xlfn.XLOOKUP(C3298,DIVIPOLA!G:G,DIVIPOLA!F:F),C3298)</f>
        <v>ANTIOQUIA</v>
      </c>
      <c r="C3298" t="s">
        <v>17</v>
      </c>
      <c r="D3298" t="s">
        <v>79</v>
      </c>
      <c r="E3298" t="s">
        <v>360</v>
      </c>
      <c r="F3298">
        <v>13</v>
      </c>
      <c r="G3298">
        <v>0.45758535726856742</v>
      </c>
      <c r="H3298">
        <v>6</v>
      </c>
      <c r="I3298">
        <v>0</v>
      </c>
      <c r="J3298">
        <v>174</v>
      </c>
      <c r="K3298">
        <v>98</v>
      </c>
      <c r="L3298">
        <v>52</v>
      </c>
      <c r="M3298">
        <v>41</v>
      </c>
      <c r="N3298">
        <v>86</v>
      </c>
      <c r="O3298">
        <v>39</v>
      </c>
      <c r="P3298">
        <v>182295750</v>
      </c>
      <c r="Q3298">
        <v>0.23768522431843381</v>
      </c>
    </row>
    <row r="3299" spans="1:17" x14ac:dyDescent="0.25">
      <c r="A3299" t="str">
        <f t="shared" ca="1" si="51"/>
        <v>ANTIOQUIA;MARINILLA;Solicitudes</v>
      </c>
      <c r="B3299" t="str">
        <f ca="1">+IFERROR(_xlfn.XLOOKUP(C3299,DIVIPOLA!G:G,DIVIPOLA!F:F),C3299)</f>
        <v>ANTIOQUIA</v>
      </c>
      <c r="C3299" t="s">
        <v>17</v>
      </c>
      <c r="D3299" t="s">
        <v>80</v>
      </c>
      <c r="E3299" t="s">
        <v>360</v>
      </c>
      <c r="F3299">
        <v>10</v>
      </c>
      <c r="G3299">
        <v>0.35198873636043648</v>
      </c>
      <c r="H3299">
        <v>0</v>
      </c>
      <c r="I3299">
        <v>0</v>
      </c>
      <c r="J3299">
        <v>103</v>
      </c>
      <c r="K3299">
        <v>17</v>
      </c>
      <c r="L3299">
        <v>32</v>
      </c>
      <c r="M3299">
        <v>7</v>
      </c>
      <c r="N3299">
        <v>17</v>
      </c>
      <c r="O3299">
        <v>17</v>
      </c>
      <c r="P3299">
        <v>69264325</v>
      </c>
      <c r="Q3299">
        <v>9.0309876258167845E-2</v>
      </c>
    </row>
    <row r="3300" spans="1:17" x14ac:dyDescent="0.25">
      <c r="A3300" t="str">
        <f t="shared" ca="1" si="51"/>
        <v>ANTIOQUIA;MEDELLÍN;Solicitudes</v>
      </c>
      <c r="B3300" t="str">
        <f ca="1">+IFERROR(_xlfn.XLOOKUP(C3300,DIVIPOLA!G:G,DIVIPOLA!F:F),C3300)</f>
        <v>ANTIOQUIA</v>
      </c>
      <c r="C3300" t="s">
        <v>17</v>
      </c>
      <c r="D3300" t="s">
        <v>81</v>
      </c>
      <c r="E3300" t="s">
        <v>360</v>
      </c>
      <c r="F3300">
        <v>1822</v>
      </c>
      <c r="G3300">
        <v>64.132347764871525</v>
      </c>
      <c r="H3300">
        <v>151</v>
      </c>
      <c r="I3300">
        <v>136</v>
      </c>
      <c r="J3300">
        <v>66732</v>
      </c>
      <c r="K3300">
        <v>29050</v>
      </c>
      <c r="L3300">
        <v>27786</v>
      </c>
      <c r="M3300">
        <v>6494</v>
      </c>
      <c r="N3300">
        <v>29348</v>
      </c>
      <c r="O3300">
        <v>6100</v>
      </c>
      <c r="P3300">
        <v>59825300275</v>
      </c>
      <c r="Q3300">
        <v>78.002860273928675</v>
      </c>
    </row>
    <row r="3301" spans="1:17" x14ac:dyDescent="0.25">
      <c r="A3301" t="str">
        <f t="shared" ca="1" si="51"/>
        <v>ANTIOQUIA;NECOCLÍ;Solicitudes</v>
      </c>
      <c r="B3301" t="str">
        <f ca="1">+IFERROR(_xlfn.XLOOKUP(C3301,DIVIPOLA!G:G,DIVIPOLA!F:F),C3301)</f>
        <v>ANTIOQUIA</v>
      </c>
      <c r="C3301" t="s">
        <v>17</v>
      </c>
      <c r="D3301" t="s">
        <v>82</v>
      </c>
      <c r="E3301" t="s">
        <v>360</v>
      </c>
      <c r="F3301">
        <v>1</v>
      </c>
      <c r="G3301">
        <v>3.5198873636043647E-2</v>
      </c>
      <c r="H3301">
        <v>0</v>
      </c>
      <c r="I3301">
        <v>0</v>
      </c>
      <c r="J3301">
        <v>22</v>
      </c>
      <c r="K3301">
        <v>37</v>
      </c>
      <c r="L3301">
        <v>4</v>
      </c>
      <c r="M3301">
        <v>0</v>
      </c>
      <c r="N3301">
        <v>31</v>
      </c>
      <c r="O3301">
        <v>27</v>
      </c>
      <c r="P3301">
        <v>43680000</v>
      </c>
      <c r="Q3301">
        <v>5.6951906987569301E-2</v>
      </c>
    </row>
    <row r="3302" spans="1:17" x14ac:dyDescent="0.25">
      <c r="A3302" t="str">
        <f t="shared" ca="1" si="51"/>
        <v>ANTIOQUIA;PEÑOL;Solicitudes</v>
      </c>
      <c r="B3302" t="str">
        <f ca="1">+IFERROR(_xlfn.XLOOKUP(C3302,DIVIPOLA!G:G,DIVIPOLA!F:F),C3302)</f>
        <v>ANTIOQUIA</v>
      </c>
      <c r="C3302" t="s">
        <v>17</v>
      </c>
      <c r="D3302" t="s">
        <v>83</v>
      </c>
      <c r="E3302" t="s">
        <v>360</v>
      </c>
      <c r="F3302">
        <v>9</v>
      </c>
      <c r="G3302">
        <v>0.31678986272439291</v>
      </c>
      <c r="H3302">
        <v>0</v>
      </c>
      <c r="I3302">
        <v>0</v>
      </c>
      <c r="J3302">
        <v>10</v>
      </c>
      <c r="K3302">
        <v>3</v>
      </c>
      <c r="L3302">
        <v>16</v>
      </c>
      <c r="M3302">
        <v>6</v>
      </c>
      <c r="N3302">
        <v>1</v>
      </c>
      <c r="O3302">
        <v>4</v>
      </c>
      <c r="P3302">
        <v>13455000</v>
      </c>
      <c r="Q3302">
        <v>1.7543221348849471E-2</v>
      </c>
    </row>
    <row r="3303" spans="1:17" x14ac:dyDescent="0.25">
      <c r="A3303" t="str">
        <f t="shared" ca="1" si="51"/>
        <v>ANTIOQUIA;PUERTO BERRÍO;Solicitudes</v>
      </c>
      <c r="B3303" t="str">
        <f ca="1">+IFERROR(_xlfn.XLOOKUP(C3303,DIVIPOLA!G:G,DIVIPOLA!F:F),C3303)</f>
        <v>ANTIOQUIA</v>
      </c>
      <c r="C3303" t="s">
        <v>17</v>
      </c>
      <c r="D3303" t="s">
        <v>84</v>
      </c>
      <c r="E3303" t="s">
        <v>360</v>
      </c>
      <c r="F3303">
        <v>6</v>
      </c>
      <c r="G3303">
        <v>0.2111932418162619</v>
      </c>
      <c r="H3303">
        <v>0</v>
      </c>
      <c r="I3303">
        <v>0</v>
      </c>
      <c r="J3303">
        <v>13</v>
      </c>
      <c r="K3303">
        <v>3</v>
      </c>
      <c r="L3303">
        <v>10</v>
      </c>
      <c r="M3303">
        <v>16</v>
      </c>
      <c r="N3303">
        <v>11</v>
      </c>
      <c r="O3303">
        <v>10</v>
      </c>
      <c r="P3303">
        <v>20865000</v>
      </c>
      <c r="Q3303">
        <v>2.7204705569954982E-2</v>
      </c>
    </row>
    <row r="3304" spans="1:17" x14ac:dyDescent="0.25">
      <c r="A3304" t="str">
        <f t="shared" ca="1" si="51"/>
        <v>ANTIOQUIA;PUERTO TRIUNFO;Solicitudes</v>
      </c>
      <c r="B3304" t="str">
        <f ca="1">+IFERROR(_xlfn.XLOOKUP(C3304,DIVIPOLA!G:G,DIVIPOLA!F:F),C3304)</f>
        <v>ANTIOQUIA</v>
      </c>
      <c r="C3304" t="s">
        <v>17</v>
      </c>
      <c r="D3304" t="s">
        <v>85</v>
      </c>
      <c r="E3304" t="s">
        <v>360</v>
      </c>
      <c r="F3304">
        <v>2</v>
      </c>
      <c r="G3304">
        <v>7.0397747272087294E-2</v>
      </c>
      <c r="H3304">
        <v>0</v>
      </c>
      <c r="I3304">
        <v>0</v>
      </c>
      <c r="J3304">
        <v>4</v>
      </c>
      <c r="K3304">
        <v>2</v>
      </c>
      <c r="L3304">
        <v>0</v>
      </c>
      <c r="M3304">
        <v>1</v>
      </c>
      <c r="N3304">
        <v>0</v>
      </c>
      <c r="O3304">
        <v>2</v>
      </c>
      <c r="P3304">
        <v>3640000</v>
      </c>
      <c r="Q3304">
        <v>4.745992248964109E-3</v>
      </c>
    </row>
    <row r="3305" spans="1:17" x14ac:dyDescent="0.25">
      <c r="A3305" t="str">
        <f t="shared" ca="1" si="51"/>
        <v>ANTIOQUIA;REMEDIOS;Solicitudes</v>
      </c>
      <c r="B3305" t="str">
        <f ca="1">+IFERROR(_xlfn.XLOOKUP(C3305,DIVIPOLA!G:G,DIVIPOLA!F:F),C3305)</f>
        <v>ANTIOQUIA</v>
      </c>
      <c r="C3305" t="s">
        <v>17</v>
      </c>
      <c r="D3305" t="s">
        <v>369</v>
      </c>
      <c r="E3305" t="s">
        <v>360</v>
      </c>
      <c r="F3305">
        <v>1</v>
      </c>
      <c r="G3305">
        <v>3.5198873636043647E-2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</row>
    <row r="3306" spans="1:17" x14ac:dyDescent="0.25">
      <c r="A3306" t="str">
        <f t="shared" ca="1" si="51"/>
        <v>ANTIOQUIA;RETIRO;Solicitudes</v>
      </c>
      <c r="B3306" t="str">
        <f ca="1">+IFERROR(_xlfn.XLOOKUP(C3306,DIVIPOLA!G:G,DIVIPOLA!F:F),C3306)</f>
        <v>ANTIOQUIA</v>
      </c>
      <c r="C3306" t="s">
        <v>17</v>
      </c>
      <c r="D3306" t="s">
        <v>86</v>
      </c>
      <c r="E3306" t="s">
        <v>360</v>
      </c>
      <c r="F3306">
        <v>8</v>
      </c>
      <c r="G3306">
        <v>0.28159098908834918</v>
      </c>
      <c r="H3306">
        <v>0</v>
      </c>
      <c r="I3306">
        <v>0</v>
      </c>
      <c r="J3306">
        <v>65</v>
      </c>
      <c r="K3306">
        <v>25</v>
      </c>
      <c r="L3306">
        <v>14</v>
      </c>
      <c r="M3306">
        <v>6</v>
      </c>
      <c r="N3306">
        <v>54</v>
      </c>
      <c r="O3306">
        <v>5</v>
      </c>
      <c r="P3306">
        <v>56485000</v>
      </c>
      <c r="Q3306">
        <v>7.3647629720532334E-2</v>
      </c>
    </row>
    <row r="3307" spans="1:17" x14ac:dyDescent="0.25">
      <c r="A3307" t="str">
        <f t="shared" ca="1" si="51"/>
        <v>ANTIOQUIA;RIONEGRO;Solicitudes</v>
      </c>
      <c r="B3307" t="str">
        <f ca="1">+IFERROR(_xlfn.XLOOKUP(C3307,DIVIPOLA!G:G,DIVIPOLA!F:F),C3307)</f>
        <v>ANTIOQUIA</v>
      </c>
      <c r="C3307" t="s">
        <v>17</v>
      </c>
      <c r="D3307" t="s">
        <v>87</v>
      </c>
      <c r="E3307" t="s">
        <v>360</v>
      </c>
      <c r="F3307">
        <v>71</v>
      </c>
      <c r="G3307">
        <v>2.4991200281590991</v>
      </c>
      <c r="H3307">
        <v>0</v>
      </c>
      <c r="I3307">
        <v>0</v>
      </c>
      <c r="J3307">
        <v>1543</v>
      </c>
      <c r="K3307">
        <v>477</v>
      </c>
      <c r="L3307">
        <v>386</v>
      </c>
      <c r="M3307">
        <v>108</v>
      </c>
      <c r="N3307">
        <v>233</v>
      </c>
      <c r="O3307">
        <v>69</v>
      </c>
      <c r="P3307">
        <v>1068924675</v>
      </c>
      <c r="Q3307">
        <v>1.393711050075956</v>
      </c>
    </row>
    <row r="3308" spans="1:17" x14ac:dyDescent="0.25">
      <c r="A3308" t="str">
        <f t="shared" ca="1" si="51"/>
        <v>ANTIOQUIA;SABANALARGA;Solicitudes</v>
      </c>
      <c r="B3308" t="str">
        <f ca="1">+IFERROR(_xlfn.XLOOKUP(C3308,DIVIPOLA!G:G,DIVIPOLA!F:F),C3308)</f>
        <v>ANTIOQUIA</v>
      </c>
      <c r="C3308" t="s">
        <v>17</v>
      </c>
      <c r="D3308" t="s">
        <v>370</v>
      </c>
      <c r="E3308" t="s">
        <v>360</v>
      </c>
      <c r="F3308">
        <v>1</v>
      </c>
      <c r="G3308">
        <v>3.5198873636043647E-2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</row>
    <row r="3309" spans="1:17" x14ac:dyDescent="0.25">
      <c r="A3309" t="str">
        <f t="shared" ca="1" si="51"/>
        <v>ANTIOQUIA;SABANETA;Solicitudes</v>
      </c>
      <c r="B3309" t="str">
        <f ca="1">+IFERROR(_xlfn.XLOOKUP(C3309,DIVIPOLA!G:G,DIVIPOLA!F:F),C3309)</f>
        <v>ANTIOQUIA</v>
      </c>
      <c r="C3309" t="s">
        <v>17</v>
      </c>
      <c r="D3309" t="s">
        <v>88</v>
      </c>
      <c r="E3309" t="s">
        <v>360</v>
      </c>
      <c r="F3309">
        <v>112</v>
      </c>
      <c r="G3309">
        <v>3.9422738472368888</v>
      </c>
      <c r="H3309">
        <v>0</v>
      </c>
      <c r="I3309">
        <v>0</v>
      </c>
      <c r="J3309">
        <v>1325</v>
      </c>
      <c r="K3309">
        <v>471</v>
      </c>
      <c r="L3309">
        <v>418</v>
      </c>
      <c r="M3309">
        <v>181</v>
      </c>
      <c r="N3309">
        <v>1201</v>
      </c>
      <c r="O3309">
        <v>164</v>
      </c>
      <c r="P3309">
        <v>1260674675</v>
      </c>
      <c r="Q3309">
        <v>1.643723141762458</v>
      </c>
    </row>
    <row r="3310" spans="1:17" x14ac:dyDescent="0.25">
      <c r="A3310" t="str">
        <f t="shared" ca="1" si="51"/>
        <v>ANTIOQUIA;SALGAR;Solicitudes</v>
      </c>
      <c r="B3310" t="str">
        <f ca="1">+IFERROR(_xlfn.XLOOKUP(C3310,DIVIPOLA!G:G,DIVIPOLA!F:F),C3310)</f>
        <v>ANTIOQUIA</v>
      </c>
      <c r="C3310" t="s">
        <v>17</v>
      </c>
      <c r="D3310" t="s">
        <v>89</v>
      </c>
      <c r="E3310" t="s">
        <v>360</v>
      </c>
      <c r="F3310">
        <v>2</v>
      </c>
      <c r="G3310">
        <v>7.0397747272087294E-2</v>
      </c>
      <c r="H3310">
        <v>0</v>
      </c>
      <c r="I3310">
        <v>0</v>
      </c>
      <c r="J3310">
        <v>192</v>
      </c>
      <c r="K3310">
        <v>191</v>
      </c>
      <c r="L3310">
        <v>45</v>
      </c>
      <c r="M3310">
        <v>96</v>
      </c>
      <c r="N3310">
        <v>278</v>
      </c>
      <c r="O3310">
        <v>246</v>
      </c>
      <c r="P3310">
        <v>372604050</v>
      </c>
      <c r="Q3310">
        <v>0.48581756407489979</v>
      </c>
    </row>
    <row r="3311" spans="1:17" x14ac:dyDescent="0.25">
      <c r="A3311" t="str">
        <f t="shared" ca="1" si="51"/>
        <v>ANTIOQUIA;SAN ANDRÉS DE CUERQUÍA;Solicitudes</v>
      </c>
      <c r="B3311" t="str">
        <f ca="1">+IFERROR(_xlfn.XLOOKUP(C3311,DIVIPOLA!G:G,DIVIPOLA!F:F),C3311)</f>
        <v>ANTIOQUIA</v>
      </c>
      <c r="C3311" t="s">
        <v>17</v>
      </c>
      <c r="D3311" t="s">
        <v>90</v>
      </c>
      <c r="E3311" t="s">
        <v>360</v>
      </c>
      <c r="F3311">
        <v>1</v>
      </c>
      <c r="G3311">
        <v>3.5198873636043647E-2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10</v>
      </c>
      <c r="P3311">
        <v>3280875</v>
      </c>
      <c r="Q3311">
        <v>4.2777492636868458E-3</v>
      </c>
    </row>
    <row r="3312" spans="1:17" x14ac:dyDescent="0.25">
      <c r="A3312" t="str">
        <f t="shared" ca="1" si="51"/>
        <v>ANTIOQUIA;SAN CARLOS;Solicitudes</v>
      </c>
      <c r="B3312" t="str">
        <f ca="1">+IFERROR(_xlfn.XLOOKUP(C3312,DIVIPOLA!G:G,DIVIPOLA!F:F),C3312)</f>
        <v>ANTIOQUIA</v>
      </c>
      <c r="C3312" t="s">
        <v>17</v>
      </c>
      <c r="D3312" t="s">
        <v>91</v>
      </c>
      <c r="E3312" t="s">
        <v>360</v>
      </c>
      <c r="F3312">
        <v>1</v>
      </c>
      <c r="G3312">
        <v>3.5198873636043647E-2</v>
      </c>
      <c r="H3312">
        <v>0</v>
      </c>
      <c r="I3312">
        <v>0</v>
      </c>
      <c r="J3312">
        <v>0</v>
      </c>
      <c r="K3312">
        <v>5</v>
      </c>
      <c r="L3312">
        <v>0</v>
      </c>
      <c r="M3312">
        <v>2</v>
      </c>
      <c r="N3312">
        <v>2</v>
      </c>
      <c r="O3312">
        <v>0</v>
      </c>
      <c r="P3312">
        <v>4128150</v>
      </c>
      <c r="Q3312">
        <v>5.3824637094948306E-3</v>
      </c>
    </row>
    <row r="3313" spans="1:17" x14ac:dyDescent="0.25">
      <c r="A3313" t="str">
        <f t="shared" ca="1" si="51"/>
        <v>ANTIOQUIA;SAN FRANCISCO;Solicitudes</v>
      </c>
      <c r="B3313" t="str">
        <f ca="1">+IFERROR(_xlfn.XLOOKUP(C3313,DIVIPOLA!G:G,DIVIPOLA!F:F),C3313)</f>
        <v>ANTIOQUIA</v>
      </c>
      <c r="C3313" t="s">
        <v>17</v>
      </c>
      <c r="D3313" t="s">
        <v>371</v>
      </c>
      <c r="E3313" t="s">
        <v>360</v>
      </c>
      <c r="F3313">
        <v>2</v>
      </c>
      <c r="G3313">
        <v>7.0397747272087294E-2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</row>
    <row r="3314" spans="1:17" x14ac:dyDescent="0.25">
      <c r="A3314" t="str">
        <f t="shared" ca="1" si="51"/>
        <v>ANTIOQUIA;SAN JERÓNIMO;Solicitudes</v>
      </c>
      <c r="B3314" t="str">
        <f ca="1">+IFERROR(_xlfn.XLOOKUP(C3314,DIVIPOLA!G:G,DIVIPOLA!F:F),C3314)</f>
        <v>ANTIOQUIA</v>
      </c>
      <c r="C3314" t="s">
        <v>17</v>
      </c>
      <c r="D3314" t="s">
        <v>92</v>
      </c>
      <c r="E3314" t="s">
        <v>360</v>
      </c>
      <c r="F3314">
        <v>1</v>
      </c>
      <c r="G3314">
        <v>3.5198873636043647E-2</v>
      </c>
      <c r="H3314">
        <v>0</v>
      </c>
      <c r="I3314">
        <v>0</v>
      </c>
      <c r="J3314">
        <v>6</v>
      </c>
      <c r="K3314">
        <v>4</v>
      </c>
      <c r="L3314">
        <v>0</v>
      </c>
      <c r="M3314">
        <v>2</v>
      </c>
      <c r="N3314">
        <v>1</v>
      </c>
      <c r="O3314">
        <v>3</v>
      </c>
      <c r="P3314">
        <v>6370000</v>
      </c>
      <c r="Q3314">
        <v>8.3054864356871903E-3</v>
      </c>
    </row>
    <row r="3315" spans="1:17" x14ac:dyDescent="0.25">
      <c r="A3315" t="str">
        <f t="shared" ca="1" si="51"/>
        <v>ANTIOQUIA;SAN LUIS;Solicitudes</v>
      </c>
      <c r="B3315" t="str">
        <f ca="1">+IFERROR(_xlfn.XLOOKUP(C3315,DIVIPOLA!G:G,DIVIPOLA!F:F),C3315)</f>
        <v>ANTIOQUIA</v>
      </c>
      <c r="C3315" t="s">
        <v>17</v>
      </c>
      <c r="D3315" t="s">
        <v>93</v>
      </c>
      <c r="E3315" t="s">
        <v>360</v>
      </c>
      <c r="F3315">
        <v>1</v>
      </c>
      <c r="G3315">
        <v>3.5198873636043647E-2</v>
      </c>
      <c r="H3315">
        <v>0</v>
      </c>
      <c r="I3315">
        <v>0</v>
      </c>
      <c r="J3315">
        <v>29</v>
      </c>
      <c r="K3315">
        <v>15</v>
      </c>
      <c r="L3315">
        <v>1</v>
      </c>
      <c r="M3315">
        <v>1</v>
      </c>
      <c r="N3315">
        <v>0</v>
      </c>
      <c r="O3315">
        <v>0</v>
      </c>
      <c r="P3315">
        <v>20142850</v>
      </c>
      <c r="Q3315">
        <v>2.626313460770514E-2</v>
      </c>
    </row>
    <row r="3316" spans="1:17" x14ac:dyDescent="0.25">
      <c r="A3316" t="str">
        <f t="shared" ca="1" si="51"/>
        <v>ANTIOQUIA;SAN PEDRO DE LOS MILAGROS;Solicitudes</v>
      </c>
      <c r="B3316" t="str">
        <f ca="1">+IFERROR(_xlfn.XLOOKUP(C3316,DIVIPOLA!G:G,DIVIPOLA!F:F),C3316)</f>
        <v>ANTIOQUIA</v>
      </c>
      <c r="C3316" t="s">
        <v>17</v>
      </c>
      <c r="D3316" t="s">
        <v>94</v>
      </c>
      <c r="E3316" t="s">
        <v>360</v>
      </c>
      <c r="F3316">
        <v>11</v>
      </c>
      <c r="G3316">
        <v>0.38718760999648011</v>
      </c>
      <c r="H3316">
        <v>0</v>
      </c>
      <c r="I3316">
        <v>0</v>
      </c>
      <c r="J3316">
        <v>46</v>
      </c>
      <c r="K3316">
        <v>24</v>
      </c>
      <c r="L3316">
        <v>119</v>
      </c>
      <c r="M3316">
        <v>22</v>
      </c>
      <c r="N3316">
        <v>87</v>
      </c>
      <c r="O3316">
        <v>7</v>
      </c>
      <c r="P3316">
        <v>90025975</v>
      </c>
      <c r="Q3316">
        <v>0.1173798295481969</v>
      </c>
    </row>
    <row r="3317" spans="1:17" x14ac:dyDescent="0.25">
      <c r="A3317" t="str">
        <f t="shared" ca="1" si="51"/>
        <v>ANTIOQUIA;SAN PEDRO DE URABÁ;Solicitudes</v>
      </c>
      <c r="B3317" t="str">
        <f ca="1">+IFERROR(_xlfn.XLOOKUP(C3317,DIVIPOLA!G:G,DIVIPOLA!F:F),C3317)</f>
        <v>ANTIOQUIA</v>
      </c>
      <c r="C3317" t="s">
        <v>17</v>
      </c>
      <c r="D3317" t="s">
        <v>372</v>
      </c>
      <c r="E3317" t="s">
        <v>360</v>
      </c>
      <c r="F3317">
        <v>5</v>
      </c>
      <c r="G3317">
        <v>0.17599436818021821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</row>
    <row r="3318" spans="1:17" x14ac:dyDescent="0.25">
      <c r="A3318" t="str">
        <f t="shared" ca="1" si="51"/>
        <v>ANTIOQUIA;SAN RAFAEL;Solicitudes</v>
      </c>
      <c r="B3318" t="str">
        <f ca="1">+IFERROR(_xlfn.XLOOKUP(C3318,DIVIPOLA!G:G,DIVIPOLA!F:F),C3318)</f>
        <v>ANTIOQUIA</v>
      </c>
      <c r="C3318" t="s">
        <v>17</v>
      </c>
      <c r="D3318" t="s">
        <v>373</v>
      </c>
      <c r="E3318" t="s">
        <v>360</v>
      </c>
      <c r="F3318">
        <v>1</v>
      </c>
      <c r="G3318">
        <v>3.5198873636043647E-2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</row>
    <row r="3319" spans="1:17" x14ac:dyDescent="0.25">
      <c r="A3319" t="str">
        <f t="shared" ca="1" si="51"/>
        <v>ANTIOQUIA;SAN ROQUE;Solicitudes</v>
      </c>
      <c r="B3319" t="str">
        <f ca="1">+IFERROR(_xlfn.XLOOKUP(C3319,DIVIPOLA!G:G,DIVIPOLA!F:F),C3319)</f>
        <v>ANTIOQUIA</v>
      </c>
      <c r="C3319" t="s">
        <v>17</v>
      </c>
      <c r="D3319" t="s">
        <v>95</v>
      </c>
      <c r="E3319" t="s">
        <v>360</v>
      </c>
      <c r="F3319">
        <v>5</v>
      </c>
      <c r="G3319">
        <v>0.17599436818021821</v>
      </c>
      <c r="H3319">
        <v>0</v>
      </c>
      <c r="I3319">
        <v>0</v>
      </c>
      <c r="J3319">
        <v>16</v>
      </c>
      <c r="K3319">
        <v>39</v>
      </c>
      <c r="L3319">
        <v>8</v>
      </c>
      <c r="M3319">
        <v>18</v>
      </c>
      <c r="N3319">
        <v>12</v>
      </c>
      <c r="O3319">
        <v>8</v>
      </c>
      <c r="P3319">
        <v>41548000</v>
      </c>
      <c r="Q3319">
        <v>5.4172111527461757E-2</v>
      </c>
    </row>
    <row r="3320" spans="1:17" x14ac:dyDescent="0.25">
      <c r="A3320" t="str">
        <f t="shared" ca="1" si="51"/>
        <v>ANTIOQUIA;SANTA BÁRBARA;Solicitudes</v>
      </c>
      <c r="B3320" t="str">
        <f ca="1">+IFERROR(_xlfn.XLOOKUP(C3320,DIVIPOLA!G:G,DIVIPOLA!F:F),C3320)</f>
        <v>ANTIOQUIA</v>
      </c>
      <c r="C3320" t="s">
        <v>17</v>
      </c>
      <c r="D3320" t="s">
        <v>96</v>
      </c>
      <c r="E3320" t="s">
        <v>360</v>
      </c>
      <c r="F3320">
        <v>2</v>
      </c>
      <c r="G3320">
        <v>7.0397747272087294E-2</v>
      </c>
      <c r="H3320">
        <v>0</v>
      </c>
      <c r="I3320">
        <v>0</v>
      </c>
      <c r="J3320">
        <v>10</v>
      </c>
      <c r="K3320">
        <v>4</v>
      </c>
      <c r="L3320">
        <v>6</v>
      </c>
      <c r="M3320">
        <v>0</v>
      </c>
      <c r="N3320">
        <v>3</v>
      </c>
      <c r="O3320">
        <v>5</v>
      </c>
      <c r="P3320">
        <v>10120500</v>
      </c>
      <c r="Q3320">
        <v>1.3195553449352001E-2</v>
      </c>
    </row>
    <row r="3321" spans="1:17" x14ac:dyDescent="0.25">
      <c r="A3321" t="str">
        <f t="shared" ca="1" si="51"/>
        <v>ANTIOQUIA;SANTA FÉ DE ANTIOQUIA;Solicitudes</v>
      </c>
      <c r="B3321" t="str">
        <f ca="1">+IFERROR(_xlfn.XLOOKUP(C3321,DIVIPOLA!G:G,DIVIPOLA!F:F),C3321)</f>
        <v>ANTIOQUIA</v>
      </c>
      <c r="C3321" t="s">
        <v>17</v>
      </c>
      <c r="D3321" t="s">
        <v>97</v>
      </c>
      <c r="E3321" t="s">
        <v>360</v>
      </c>
      <c r="F3321">
        <v>6</v>
      </c>
      <c r="G3321">
        <v>0.2111932418162619</v>
      </c>
      <c r="H3321">
        <v>0</v>
      </c>
      <c r="I3321">
        <v>0</v>
      </c>
      <c r="J3321">
        <v>11</v>
      </c>
      <c r="K3321">
        <v>11</v>
      </c>
      <c r="L3321">
        <v>8</v>
      </c>
      <c r="M3321">
        <v>11</v>
      </c>
      <c r="N3321">
        <v>4</v>
      </c>
      <c r="O3321">
        <v>1</v>
      </c>
      <c r="P3321">
        <v>17954300</v>
      </c>
      <c r="Q3321">
        <v>2.340960676801547E-2</v>
      </c>
    </row>
    <row r="3322" spans="1:17" x14ac:dyDescent="0.25">
      <c r="A3322" t="str">
        <f t="shared" ca="1" si="51"/>
        <v>ANTIOQUIA;SANTA ROSA DE OSOS;Solicitudes</v>
      </c>
      <c r="B3322" t="str">
        <f ca="1">+IFERROR(_xlfn.XLOOKUP(C3322,DIVIPOLA!G:G,DIVIPOLA!F:F),C3322)</f>
        <v>ANTIOQUIA</v>
      </c>
      <c r="C3322" t="s">
        <v>17</v>
      </c>
      <c r="D3322" t="s">
        <v>98</v>
      </c>
      <c r="E3322" t="s">
        <v>360</v>
      </c>
      <c r="F3322">
        <v>11</v>
      </c>
      <c r="G3322">
        <v>0.38718760999648011</v>
      </c>
      <c r="H3322">
        <v>0</v>
      </c>
      <c r="I3322">
        <v>0</v>
      </c>
      <c r="J3322">
        <v>37</v>
      </c>
      <c r="K3322">
        <v>32</v>
      </c>
      <c r="L3322">
        <v>166</v>
      </c>
      <c r="M3322">
        <v>52</v>
      </c>
      <c r="N3322">
        <v>41</v>
      </c>
      <c r="O3322">
        <v>9</v>
      </c>
      <c r="P3322">
        <v>106109250</v>
      </c>
      <c r="Q3322">
        <v>0.1383499115503832</v>
      </c>
    </row>
    <row r="3323" spans="1:17" x14ac:dyDescent="0.25">
      <c r="A3323" t="str">
        <f t="shared" ca="1" si="51"/>
        <v>ANTIOQUIA;SONSÓN;Solicitudes</v>
      </c>
      <c r="B3323" t="str">
        <f ca="1">+IFERROR(_xlfn.XLOOKUP(C3323,DIVIPOLA!G:G,DIVIPOLA!F:F),C3323)</f>
        <v>ANTIOQUIA</v>
      </c>
      <c r="C3323" t="s">
        <v>17</v>
      </c>
      <c r="D3323" t="s">
        <v>99</v>
      </c>
      <c r="E3323" t="s">
        <v>360</v>
      </c>
      <c r="F3323">
        <v>4</v>
      </c>
      <c r="G3323">
        <v>0.14079549454417459</v>
      </c>
      <c r="H3323">
        <v>0</v>
      </c>
      <c r="I3323">
        <v>0</v>
      </c>
      <c r="J3323">
        <v>28</v>
      </c>
      <c r="K3323">
        <v>2</v>
      </c>
      <c r="L3323">
        <v>11</v>
      </c>
      <c r="M3323">
        <v>6</v>
      </c>
      <c r="N3323">
        <v>27</v>
      </c>
      <c r="O3323">
        <v>2</v>
      </c>
      <c r="P3323">
        <v>24427325</v>
      </c>
      <c r="Q3323">
        <v>3.1849421734320663E-2</v>
      </c>
    </row>
    <row r="3324" spans="1:17" x14ac:dyDescent="0.25">
      <c r="A3324" t="str">
        <f t="shared" ca="1" si="51"/>
        <v>ANTIOQUIA;TURBO;Solicitudes</v>
      </c>
      <c r="B3324" t="str">
        <f ca="1">+IFERROR(_xlfn.XLOOKUP(C3324,DIVIPOLA!G:G,DIVIPOLA!F:F),C3324)</f>
        <v>ANTIOQUIA</v>
      </c>
      <c r="C3324" t="s">
        <v>17</v>
      </c>
      <c r="D3324" t="s">
        <v>100</v>
      </c>
      <c r="E3324" t="s">
        <v>360</v>
      </c>
      <c r="F3324">
        <v>3</v>
      </c>
      <c r="G3324">
        <v>0.10559662090813091</v>
      </c>
      <c r="H3324">
        <v>0</v>
      </c>
      <c r="I3324">
        <v>0</v>
      </c>
      <c r="J3324">
        <v>7</v>
      </c>
      <c r="K3324">
        <v>5</v>
      </c>
      <c r="L3324">
        <v>3</v>
      </c>
      <c r="M3324">
        <v>4</v>
      </c>
      <c r="N3324">
        <v>16</v>
      </c>
      <c r="O3324">
        <v>3</v>
      </c>
      <c r="P3324">
        <v>11765000</v>
      </c>
      <c r="Q3324">
        <v>1.533972494754471E-2</v>
      </c>
    </row>
    <row r="3325" spans="1:17" x14ac:dyDescent="0.25">
      <c r="A3325" t="str">
        <f t="shared" ca="1" si="51"/>
        <v>ANTIOQUIA;URRAO;Solicitudes</v>
      </c>
      <c r="B3325" t="str">
        <f ca="1">+IFERROR(_xlfn.XLOOKUP(C3325,DIVIPOLA!G:G,DIVIPOLA!F:F),C3325)</f>
        <v>ANTIOQUIA</v>
      </c>
      <c r="C3325" t="s">
        <v>17</v>
      </c>
      <c r="D3325" t="s">
        <v>101</v>
      </c>
      <c r="E3325" t="s">
        <v>360</v>
      </c>
      <c r="F3325">
        <v>5</v>
      </c>
      <c r="G3325">
        <v>0.17599436818021821</v>
      </c>
      <c r="H3325">
        <v>0</v>
      </c>
      <c r="I3325">
        <v>0</v>
      </c>
      <c r="J3325">
        <v>12</v>
      </c>
      <c r="K3325">
        <v>1</v>
      </c>
      <c r="L3325">
        <v>19</v>
      </c>
      <c r="M3325">
        <v>12</v>
      </c>
      <c r="N3325">
        <v>3</v>
      </c>
      <c r="O3325">
        <v>9</v>
      </c>
      <c r="P3325">
        <v>19009250</v>
      </c>
      <c r="Q3325">
        <v>2.4785097021599169E-2</v>
      </c>
    </row>
    <row r="3326" spans="1:17" x14ac:dyDescent="0.25">
      <c r="A3326" t="str">
        <f t="shared" ca="1" si="51"/>
        <v>ANTIOQUIA;VALPARAÍSO;Solicitudes</v>
      </c>
      <c r="B3326" t="str">
        <f ca="1">+IFERROR(_xlfn.XLOOKUP(C3326,DIVIPOLA!G:G,DIVIPOLA!F:F),C3326)</f>
        <v>ANTIOQUIA</v>
      </c>
      <c r="C3326" t="s">
        <v>17</v>
      </c>
      <c r="D3326" t="s">
        <v>374</v>
      </c>
      <c r="E3326" t="s">
        <v>360</v>
      </c>
      <c r="F3326">
        <v>1</v>
      </c>
      <c r="G3326">
        <v>3.5198873636043647E-2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</row>
    <row r="3327" spans="1:17" x14ac:dyDescent="0.25">
      <c r="A3327" t="str">
        <f t="shared" ca="1" si="51"/>
        <v>ANTIOQUIA;VENECIA;Solicitudes</v>
      </c>
      <c r="B3327" t="str">
        <f ca="1">+IFERROR(_xlfn.XLOOKUP(C3327,DIVIPOLA!G:G,DIVIPOLA!F:F),C3327)</f>
        <v>ANTIOQUIA</v>
      </c>
      <c r="C3327" t="s">
        <v>17</v>
      </c>
      <c r="D3327" t="s">
        <v>102</v>
      </c>
      <c r="E3327" t="s">
        <v>360</v>
      </c>
      <c r="F3327">
        <v>2</v>
      </c>
      <c r="G3327">
        <v>7.0397747272087294E-2</v>
      </c>
      <c r="H3327">
        <v>0</v>
      </c>
      <c r="I3327">
        <v>0</v>
      </c>
      <c r="J3327">
        <v>4</v>
      </c>
      <c r="K3327">
        <v>0</v>
      </c>
      <c r="L3327">
        <v>2</v>
      </c>
      <c r="M3327">
        <v>0</v>
      </c>
      <c r="N3327">
        <v>0</v>
      </c>
      <c r="O3327">
        <v>0</v>
      </c>
      <c r="P3327">
        <v>2154100</v>
      </c>
      <c r="Q3327">
        <v>2.8086104130476889E-3</v>
      </c>
    </row>
    <row r="3328" spans="1:17" x14ac:dyDescent="0.25">
      <c r="A3328" t="str">
        <f t="shared" ca="1" si="51"/>
        <v>ANTIOQUIA;YARUMAL;Solicitudes</v>
      </c>
      <c r="B3328" t="str">
        <f ca="1">+IFERROR(_xlfn.XLOOKUP(C3328,DIVIPOLA!G:G,DIVIPOLA!F:F),C3328)</f>
        <v>ANTIOQUIA</v>
      </c>
      <c r="C3328" t="s">
        <v>17</v>
      </c>
      <c r="D3328" t="s">
        <v>103</v>
      </c>
      <c r="E3328" t="s">
        <v>360</v>
      </c>
      <c r="F3328">
        <v>6</v>
      </c>
      <c r="G3328">
        <v>0.2111932418162619</v>
      </c>
      <c r="H3328">
        <v>0</v>
      </c>
      <c r="I3328">
        <v>0</v>
      </c>
      <c r="J3328">
        <v>15</v>
      </c>
      <c r="K3328">
        <v>56</v>
      </c>
      <c r="L3328">
        <v>1</v>
      </c>
      <c r="M3328">
        <v>4</v>
      </c>
      <c r="N3328">
        <v>41</v>
      </c>
      <c r="O3328">
        <v>14</v>
      </c>
      <c r="P3328">
        <v>50150100</v>
      </c>
      <c r="Q3328">
        <v>6.5387908210103013E-2</v>
      </c>
    </row>
    <row r="3329" spans="1:17" x14ac:dyDescent="0.25">
      <c r="A3329" t="str">
        <f t="shared" ca="1" si="51"/>
        <v>ARAUCA;ARAUCA;Solicitudes</v>
      </c>
      <c r="B3329" t="str">
        <f ca="1">+IFERROR(_xlfn.XLOOKUP(C3329,DIVIPOLA!G:G,DIVIPOLA!F:F),C3329)</f>
        <v>ARAUCA</v>
      </c>
      <c r="C3329" t="s">
        <v>18</v>
      </c>
      <c r="D3329" t="s">
        <v>18</v>
      </c>
      <c r="E3329" t="s">
        <v>360</v>
      </c>
      <c r="F3329">
        <v>8</v>
      </c>
      <c r="G3329">
        <v>29.62962962962963</v>
      </c>
      <c r="H3329">
        <v>0</v>
      </c>
      <c r="I3329">
        <v>0</v>
      </c>
      <c r="J3329">
        <v>36</v>
      </c>
      <c r="K3329">
        <v>48</v>
      </c>
      <c r="L3329">
        <v>2</v>
      </c>
      <c r="M3329">
        <v>6</v>
      </c>
      <c r="N3329">
        <v>5</v>
      </c>
      <c r="O3329">
        <v>1</v>
      </c>
      <c r="P3329">
        <v>43851600</v>
      </c>
      <c r="Q3329">
        <v>51.001678283614822</v>
      </c>
    </row>
    <row r="3330" spans="1:17" x14ac:dyDescent="0.25">
      <c r="A3330" t="str">
        <f t="shared" ca="1" si="51"/>
        <v>ARAUCA;ARAUQUITA;Solicitudes</v>
      </c>
      <c r="B3330" t="str">
        <f ca="1">+IFERROR(_xlfn.XLOOKUP(C3330,DIVIPOLA!G:G,DIVIPOLA!F:F),C3330)</f>
        <v>ARAUCA</v>
      </c>
      <c r="C3330" t="s">
        <v>18</v>
      </c>
      <c r="D3330" t="s">
        <v>104</v>
      </c>
      <c r="E3330" t="s">
        <v>360</v>
      </c>
      <c r="F3330">
        <v>3</v>
      </c>
      <c r="G3330">
        <v>11.111111111111111</v>
      </c>
      <c r="H3330">
        <v>0</v>
      </c>
      <c r="I3330">
        <v>0</v>
      </c>
      <c r="J3330">
        <v>0</v>
      </c>
      <c r="K3330">
        <v>3</v>
      </c>
      <c r="L3330">
        <v>1</v>
      </c>
      <c r="M3330">
        <v>0</v>
      </c>
      <c r="N3330">
        <v>1</v>
      </c>
      <c r="O3330">
        <v>1</v>
      </c>
      <c r="P3330">
        <v>2414100</v>
      </c>
      <c r="Q3330">
        <v>2.8077231285625728</v>
      </c>
    </row>
    <row r="3331" spans="1:17" x14ac:dyDescent="0.25">
      <c r="A3331" t="str">
        <f t="shared" ref="A3331:A3394" ca="1" si="52">B3331&amp;";"&amp;D3331&amp;";"&amp;E3331</f>
        <v>ARAUCA;SARAVENA;Solicitudes</v>
      </c>
      <c r="B3331" t="str">
        <f ca="1">+IFERROR(_xlfn.XLOOKUP(C3331,DIVIPOLA!G:G,DIVIPOLA!F:F),C3331)</f>
        <v>ARAUCA</v>
      </c>
      <c r="C3331" t="s">
        <v>18</v>
      </c>
      <c r="D3331" t="s">
        <v>105</v>
      </c>
      <c r="E3331" t="s">
        <v>360</v>
      </c>
      <c r="F3331">
        <v>10</v>
      </c>
      <c r="G3331">
        <v>37.037037037037038</v>
      </c>
      <c r="H3331">
        <v>0</v>
      </c>
      <c r="I3331">
        <v>0</v>
      </c>
      <c r="J3331">
        <v>8</v>
      </c>
      <c r="K3331">
        <v>15</v>
      </c>
      <c r="L3331">
        <v>1</v>
      </c>
      <c r="M3331">
        <v>3</v>
      </c>
      <c r="N3331">
        <v>6</v>
      </c>
      <c r="O3331">
        <v>1</v>
      </c>
      <c r="P3331">
        <v>13845000</v>
      </c>
      <c r="Q3331">
        <v>16.102450898864511</v>
      </c>
    </row>
    <row r="3332" spans="1:17" x14ac:dyDescent="0.25">
      <c r="A3332" t="str">
        <f t="shared" ca="1" si="52"/>
        <v>ARAUCA;TAME;Solicitudes</v>
      </c>
      <c r="B3332" t="str">
        <f ca="1">+IFERROR(_xlfn.XLOOKUP(C3332,DIVIPOLA!G:G,DIVIPOLA!F:F),C3332)</f>
        <v>ARAUCA</v>
      </c>
      <c r="C3332" t="s">
        <v>18</v>
      </c>
      <c r="D3332" t="s">
        <v>106</v>
      </c>
      <c r="E3332" t="s">
        <v>360</v>
      </c>
      <c r="F3332">
        <v>6</v>
      </c>
      <c r="G3332">
        <v>22.222222222222221</v>
      </c>
      <c r="H3332">
        <v>2</v>
      </c>
      <c r="I3332">
        <v>0</v>
      </c>
      <c r="J3332">
        <v>11</v>
      </c>
      <c r="K3332">
        <v>24</v>
      </c>
      <c r="L3332">
        <v>12</v>
      </c>
      <c r="M3332">
        <v>7</v>
      </c>
      <c r="N3332">
        <v>12</v>
      </c>
      <c r="O3332">
        <v>0</v>
      </c>
      <c r="P3332">
        <v>25870000</v>
      </c>
      <c r="Q3332">
        <v>30.088147688958109</v>
      </c>
    </row>
    <row r="3333" spans="1:17" x14ac:dyDescent="0.25">
      <c r="A3333" t="str">
        <f t="shared" ca="1" si="52"/>
        <v>SAN_ANDRÉS_PROVIDENCIA_Y_SANTA_CATALINA;SAN ANDRÉS;Solicitudes</v>
      </c>
      <c r="B3333" t="str">
        <f ca="1">+IFERROR(_xlfn.XLOOKUP(C3333,DIVIPOLA!G:G,DIVIPOLA!F:F),C3333)</f>
        <v>SAN_ANDRÉS_PROVIDENCIA_Y_SANTA_CATALINA</v>
      </c>
      <c r="C3333" t="s">
        <v>1189</v>
      </c>
      <c r="D3333" t="s">
        <v>1018</v>
      </c>
      <c r="E3333" t="s">
        <v>360</v>
      </c>
      <c r="F3333">
        <v>14</v>
      </c>
      <c r="G3333">
        <v>100</v>
      </c>
      <c r="H3333">
        <v>0</v>
      </c>
      <c r="I3333">
        <v>0</v>
      </c>
      <c r="J3333">
        <v>138</v>
      </c>
      <c r="K3333">
        <v>180</v>
      </c>
      <c r="L3333">
        <v>113</v>
      </c>
      <c r="M3333">
        <v>51</v>
      </c>
      <c r="N3333">
        <v>35</v>
      </c>
      <c r="O3333">
        <v>10</v>
      </c>
      <c r="P3333">
        <v>212038450</v>
      </c>
      <c r="Q3333">
        <v>100</v>
      </c>
    </row>
    <row r="3334" spans="1:17" x14ac:dyDescent="0.25">
      <c r="A3334" t="str">
        <f t="shared" ca="1" si="52"/>
        <v>ATLÁNTICO;BARANOA;Solicitudes</v>
      </c>
      <c r="B3334" t="str">
        <f ca="1">+IFERROR(_xlfn.XLOOKUP(C3334,DIVIPOLA!G:G,DIVIPOLA!F:F),C3334)</f>
        <v>ATLÁNTICO</v>
      </c>
      <c r="C3334" t="s">
        <v>19</v>
      </c>
      <c r="D3334" t="s">
        <v>107</v>
      </c>
      <c r="E3334" t="s">
        <v>360</v>
      </c>
      <c r="F3334">
        <v>2</v>
      </c>
      <c r="G3334">
        <v>0.44150110375275942</v>
      </c>
      <c r="H3334">
        <v>0</v>
      </c>
      <c r="I3334">
        <v>0</v>
      </c>
      <c r="J3334">
        <v>2</v>
      </c>
      <c r="K3334">
        <v>15</v>
      </c>
      <c r="L3334">
        <v>4</v>
      </c>
      <c r="M3334">
        <v>8</v>
      </c>
      <c r="N3334">
        <v>15</v>
      </c>
      <c r="O3334">
        <v>23</v>
      </c>
      <c r="P3334">
        <v>23140000</v>
      </c>
      <c r="Q3334">
        <v>0.1291260815714847</v>
      </c>
    </row>
    <row r="3335" spans="1:17" x14ac:dyDescent="0.25">
      <c r="A3335" t="str">
        <f t="shared" ca="1" si="52"/>
        <v>ATLÁNTICO;BARRANQUILLA;Solicitudes</v>
      </c>
      <c r="B3335" t="str">
        <f ca="1">+IFERROR(_xlfn.XLOOKUP(C3335,DIVIPOLA!G:G,DIVIPOLA!F:F),C3335)</f>
        <v>ATLÁNTICO</v>
      </c>
      <c r="C3335" t="s">
        <v>19</v>
      </c>
      <c r="D3335" t="s">
        <v>108</v>
      </c>
      <c r="E3335" t="s">
        <v>360</v>
      </c>
      <c r="F3335">
        <v>419</v>
      </c>
      <c r="G3335">
        <v>92.494481236203086</v>
      </c>
      <c r="H3335">
        <v>69</v>
      </c>
      <c r="I3335">
        <v>33</v>
      </c>
      <c r="J3335">
        <v>15685</v>
      </c>
      <c r="K3335">
        <v>7051</v>
      </c>
      <c r="L3335">
        <v>11159</v>
      </c>
      <c r="M3335">
        <v>3221</v>
      </c>
      <c r="N3335">
        <v>11533</v>
      </c>
      <c r="O3335">
        <v>2686</v>
      </c>
      <c r="P3335">
        <v>17478875700</v>
      </c>
      <c r="Q3335">
        <v>97.535813717201478</v>
      </c>
    </row>
    <row r="3336" spans="1:17" x14ac:dyDescent="0.25">
      <c r="A3336" t="str">
        <f t="shared" ca="1" si="52"/>
        <v>ATLÁNTICO;GALAPA;Solicitudes</v>
      </c>
      <c r="B3336" t="str">
        <f ca="1">+IFERROR(_xlfn.XLOOKUP(C3336,DIVIPOLA!G:G,DIVIPOLA!F:F),C3336)</f>
        <v>ATLÁNTICO</v>
      </c>
      <c r="C3336" t="s">
        <v>19</v>
      </c>
      <c r="D3336" t="s">
        <v>109</v>
      </c>
      <c r="E3336" t="s">
        <v>360</v>
      </c>
      <c r="F3336">
        <v>6</v>
      </c>
      <c r="G3336">
        <v>1.324503311258278</v>
      </c>
      <c r="H3336">
        <v>0</v>
      </c>
      <c r="I3336">
        <v>3</v>
      </c>
      <c r="J3336">
        <v>263</v>
      </c>
      <c r="K3336">
        <v>93</v>
      </c>
      <c r="L3336">
        <v>41</v>
      </c>
      <c r="M3336">
        <v>8</v>
      </c>
      <c r="N3336">
        <v>279</v>
      </c>
      <c r="O3336">
        <v>57</v>
      </c>
      <c r="P3336">
        <v>245730550</v>
      </c>
      <c r="Q3336">
        <v>1.3712283078610981</v>
      </c>
    </row>
    <row r="3337" spans="1:17" x14ac:dyDescent="0.25">
      <c r="A3337" t="str">
        <f t="shared" ca="1" si="52"/>
        <v>ATLÁNTICO;MALAMBO;Solicitudes</v>
      </c>
      <c r="B3337" t="str">
        <f ca="1">+IFERROR(_xlfn.XLOOKUP(C3337,DIVIPOLA!G:G,DIVIPOLA!F:F),C3337)</f>
        <v>ATLÁNTICO</v>
      </c>
      <c r="C3337" t="s">
        <v>19</v>
      </c>
      <c r="D3337" t="s">
        <v>110</v>
      </c>
      <c r="E3337" t="s">
        <v>360</v>
      </c>
      <c r="F3337">
        <v>1</v>
      </c>
      <c r="G3337">
        <v>0.22075055187637971</v>
      </c>
      <c r="H3337">
        <v>0</v>
      </c>
      <c r="I3337">
        <v>0</v>
      </c>
      <c r="J3337">
        <v>2</v>
      </c>
      <c r="K3337">
        <v>5</v>
      </c>
      <c r="L3337">
        <v>0</v>
      </c>
      <c r="M3337">
        <v>0</v>
      </c>
      <c r="N3337">
        <v>0</v>
      </c>
      <c r="O3337">
        <v>0</v>
      </c>
      <c r="P3337">
        <v>3701100</v>
      </c>
      <c r="Q3337">
        <v>2.065291877719197E-2</v>
      </c>
    </row>
    <row r="3338" spans="1:17" x14ac:dyDescent="0.25">
      <c r="A3338" t="str">
        <f t="shared" ca="1" si="52"/>
        <v>ATLÁNTICO;PUERTO COLOMBIA;Solicitudes</v>
      </c>
      <c r="B3338" t="str">
        <f ca="1">+IFERROR(_xlfn.XLOOKUP(C3338,DIVIPOLA!G:G,DIVIPOLA!F:F),C3338)</f>
        <v>ATLÁNTICO</v>
      </c>
      <c r="C3338" t="s">
        <v>19</v>
      </c>
      <c r="D3338" t="s">
        <v>111</v>
      </c>
      <c r="E3338" t="s">
        <v>360</v>
      </c>
      <c r="F3338">
        <v>7</v>
      </c>
      <c r="G3338">
        <v>1.545253863134658</v>
      </c>
      <c r="H3338">
        <v>0</v>
      </c>
      <c r="I3338">
        <v>0</v>
      </c>
      <c r="J3338">
        <v>33</v>
      </c>
      <c r="K3338">
        <v>5</v>
      </c>
      <c r="L3338">
        <v>16</v>
      </c>
      <c r="M3338">
        <v>3</v>
      </c>
      <c r="N3338">
        <v>33</v>
      </c>
      <c r="O3338">
        <v>9</v>
      </c>
      <c r="P3338">
        <v>30308200</v>
      </c>
      <c r="Q3338">
        <v>0.16912614976166271</v>
      </c>
    </row>
    <row r="3339" spans="1:17" x14ac:dyDescent="0.25">
      <c r="A3339" t="str">
        <f t="shared" ca="1" si="52"/>
        <v>ATLÁNTICO;SOLEDAD;Solicitudes</v>
      </c>
      <c r="B3339" t="str">
        <f ca="1">+IFERROR(_xlfn.XLOOKUP(C3339,DIVIPOLA!G:G,DIVIPOLA!F:F),C3339)</f>
        <v>ATLÁNTICO</v>
      </c>
      <c r="C3339" t="s">
        <v>19</v>
      </c>
      <c r="D3339" t="s">
        <v>112</v>
      </c>
      <c r="E3339" t="s">
        <v>360</v>
      </c>
      <c r="F3339">
        <v>18</v>
      </c>
      <c r="G3339">
        <v>3.9735099337748352</v>
      </c>
      <c r="H3339">
        <v>0</v>
      </c>
      <c r="I3339">
        <v>0</v>
      </c>
      <c r="J3339">
        <v>117</v>
      </c>
      <c r="K3339">
        <v>130</v>
      </c>
      <c r="L3339">
        <v>16</v>
      </c>
      <c r="M3339">
        <v>0</v>
      </c>
      <c r="N3339">
        <v>57</v>
      </c>
      <c r="O3339">
        <v>21</v>
      </c>
      <c r="P3339">
        <v>138713900</v>
      </c>
      <c r="Q3339">
        <v>0.77405282482708626</v>
      </c>
    </row>
    <row r="3340" spans="1:17" x14ac:dyDescent="0.25">
      <c r="A3340" t="str">
        <f t="shared" ca="1" si="52"/>
        <v>BOGOTÁ;BOGOTÁ, D.C.;Solicitudes</v>
      </c>
      <c r="B3340" t="str">
        <f ca="1">+IFERROR(_xlfn.XLOOKUP(C3340,DIVIPOLA!G:G,DIVIPOLA!F:F),C3340)</f>
        <v>BOGOTÁ</v>
      </c>
      <c r="C3340" t="s">
        <v>1146</v>
      </c>
      <c r="D3340" t="s">
        <v>20</v>
      </c>
      <c r="E3340" t="s">
        <v>360</v>
      </c>
      <c r="F3340">
        <v>4224</v>
      </c>
      <c r="G3340">
        <v>100</v>
      </c>
      <c r="H3340">
        <v>932</v>
      </c>
      <c r="I3340">
        <v>629</v>
      </c>
      <c r="J3340">
        <v>259371</v>
      </c>
      <c r="K3340">
        <v>99800</v>
      </c>
      <c r="L3340">
        <v>93941</v>
      </c>
      <c r="M3340">
        <v>20957</v>
      </c>
      <c r="N3340">
        <v>68493</v>
      </c>
      <c r="O3340">
        <v>14970</v>
      </c>
      <c r="P3340">
        <v>208383088225</v>
      </c>
      <c r="Q3340">
        <v>100</v>
      </c>
    </row>
    <row r="3341" spans="1:17" x14ac:dyDescent="0.25">
      <c r="A3341" t="str">
        <f t="shared" ca="1" si="52"/>
        <v>BOLÍVAR;ARJONA;Solicitudes</v>
      </c>
      <c r="B3341" t="str">
        <f ca="1">+IFERROR(_xlfn.XLOOKUP(C3341,DIVIPOLA!G:G,DIVIPOLA!F:F),C3341)</f>
        <v>BOLÍVAR</v>
      </c>
      <c r="C3341" t="s">
        <v>21</v>
      </c>
      <c r="D3341" t="s">
        <v>113</v>
      </c>
      <c r="E3341" t="s">
        <v>360</v>
      </c>
      <c r="F3341">
        <v>3</v>
      </c>
      <c r="G3341">
        <v>1.0380622837370239</v>
      </c>
      <c r="H3341">
        <v>0</v>
      </c>
      <c r="I3341">
        <v>0</v>
      </c>
      <c r="J3341">
        <v>4</v>
      </c>
      <c r="K3341">
        <v>4</v>
      </c>
      <c r="L3341">
        <v>2</v>
      </c>
      <c r="M3341">
        <v>2</v>
      </c>
      <c r="N3341">
        <v>2</v>
      </c>
      <c r="O3341">
        <v>0</v>
      </c>
      <c r="P3341">
        <v>5453500</v>
      </c>
      <c r="Q3341">
        <v>8.4821556524089445E-2</v>
      </c>
    </row>
    <row r="3342" spans="1:17" x14ac:dyDescent="0.25">
      <c r="A3342" t="str">
        <f t="shared" ca="1" si="52"/>
        <v>BOLÍVAR;CARTAGENA DE INDIAS;Solicitudes</v>
      </c>
      <c r="B3342" t="str">
        <f ca="1">+IFERROR(_xlfn.XLOOKUP(C3342,DIVIPOLA!G:G,DIVIPOLA!F:F),C3342)</f>
        <v>BOLÍVAR</v>
      </c>
      <c r="C3342" t="s">
        <v>21</v>
      </c>
      <c r="D3342" t="s">
        <v>114</v>
      </c>
      <c r="E3342" t="s">
        <v>360</v>
      </c>
      <c r="F3342">
        <v>248</v>
      </c>
      <c r="G3342">
        <v>85.813148788927336</v>
      </c>
      <c r="H3342">
        <v>3</v>
      </c>
      <c r="I3342">
        <v>0</v>
      </c>
      <c r="J3342">
        <v>7155</v>
      </c>
      <c r="K3342">
        <v>2159</v>
      </c>
      <c r="L3342">
        <v>2510</v>
      </c>
      <c r="M3342">
        <v>773</v>
      </c>
      <c r="N3342">
        <v>3063</v>
      </c>
      <c r="O3342">
        <v>845</v>
      </c>
      <c r="P3342">
        <v>5861764350</v>
      </c>
      <c r="Q3342">
        <v>91.171536837703755</v>
      </c>
    </row>
    <row r="3343" spans="1:17" x14ac:dyDescent="0.25">
      <c r="A3343" t="str">
        <f t="shared" ca="1" si="52"/>
        <v>BOLÍVAR;EL CARMEN DE BOLÍVAR;Solicitudes</v>
      </c>
      <c r="B3343" t="str">
        <f ca="1">+IFERROR(_xlfn.XLOOKUP(C3343,DIVIPOLA!G:G,DIVIPOLA!F:F),C3343)</f>
        <v>BOLÍVAR</v>
      </c>
      <c r="C3343" t="s">
        <v>21</v>
      </c>
      <c r="D3343" t="s">
        <v>115</v>
      </c>
      <c r="E3343" t="s">
        <v>360</v>
      </c>
      <c r="F3343">
        <v>6</v>
      </c>
      <c r="G3343">
        <v>2.0761245674740478</v>
      </c>
      <c r="H3343">
        <v>0</v>
      </c>
      <c r="I3343">
        <v>0</v>
      </c>
      <c r="J3343">
        <v>23</v>
      </c>
      <c r="K3343">
        <v>0</v>
      </c>
      <c r="L3343">
        <v>202</v>
      </c>
      <c r="M3343">
        <v>12</v>
      </c>
      <c r="N3343">
        <v>16</v>
      </c>
      <c r="O3343">
        <v>0</v>
      </c>
      <c r="P3343">
        <v>69339400</v>
      </c>
      <c r="Q3343">
        <v>1.078477278160163</v>
      </c>
    </row>
    <row r="3344" spans="1:17" x14ac:dyDescent="0.25">
      <c r="A3344" t="str">
        <f t="shared" ca="1" si="52"/>
        <v>BOLÍVAR;MAGANGUÉ;Solicitudes</v>
      </c>
      <c r="B3344" t="str">
        <f ca="1">+IFERROR(_xlfn.XLOOKUP(C3344,DIVIPOLA!G:G,DIVIPOLA!F:F),C3344)</f>
        <v>BOLÍVAR</v>
      </c>
      <c r="C3344" t="s">
        <v>21</v>
      </c>
      <c r="D3344" t="s">
        <v>116</v>
      </c>
      <c r="E3344" t="s">
        <v>360</v>
      </c>
      <c r="F3344">
        <v>3</v>
      </c>
      <c r="G3344">
        <v>1.0380622837370239</v>
      </c>
      <c r="H3344">
        <v>0</v>
      </c>
      <c r="I3344">
        <v>0</v>
      </c>
      <c r="J3344">
        <v>0</v>
      </c>
      <c r="K3344">
        <v>3</v>
      </c>
      <c r="L3344">
        <v>0</v>
      </c>
      <c r="M3344">
        <v>1</v>
      </c>
      <c r="N3344">
        <v>0</v>
      </c>
      <c r="O3344">
        <v>0</v>
      </c>
      <c r="P3344">
        <v>1950000</v>
      </c>
      <c r="Q3344">
        <v>3.032951961528824E-2</v>
      </c>
    </row>
    <row r="3345" spans="1:17" x14ac:dyDescent="0.25">
      <c r="A3345" t="str">
        <f t="shared" ca="1" si="52"/>
        <v>BOLÍVAR;MAHATES;Solicitudes</v>
      </c>
      <c r="B3345" t="str">
        <f ca="1">+IFERROR(_xlfn.XLOOKUP(C3345,DIVIPOLA!G:G,DIVIPOLA!F:F),C3345)</f>
        <v>BOLÍVAR</v>
      </c>
      <c r="C3345" t="s">
        <v>21</v>
      </c>
      <c r="D3345" t="s">
        <v>375</v>
      </c>
      <c r="E3345" t="s">
        <v>360</v>
      </c>
      <c r="F3345">
        <v>1</v>
      </c>
      <c r="G3345">
        <v>0.34602076124567482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</row>
    <row r="3346" spans="1:17" x14ac:dyDescent="0.25">
      <c r="A3346" t="str">
        <f t="shared" ca="1" si="52"/>
        <v>BOLÍVAR;SAN JACINTO;Solicitudes</v>
      </c>
      <c r="B3346" t="str">
        <f ca="1">+IFERROR(_xlfn.XLOOKUP(C3346,DIVIPOLA!G:G,DIVIPOLA!F:F),C3346)</f>
        <v>BOLÍVAR</v>
      </c>
      <c r="C3346" t="s">
        <v>21</v>
      </c>
      <c r="D3346" t="s">
        <v>117</v>
      </c>
      <c r="E3346" t="s">
        <v>360</v>
      </c>
      <c r="F3346">
        <v>1</v>
      </c>
      <c r="G3346">
        <v>0.34602076124567482</v>
      </c>
      <c r="H3346">
        <v>0</v>
      </c>
      <c r="I3346">
        <v>0</v>
      </c>
      <c r="J3346">
        <v>20</v>
      </c>
      <c r="K3346">
        <v>36</v>
      </c>
      <c r="L3346">
        <v>55</v>
      </c>
      <c r="M3346">
        <v>32</v>
      </c>
      <c r="N3346">
        <v>182</v>
      </c>
      <c r="O3346">
        <v>50</v>
      </c>
      <c r="P3346">
        <v>107843450</v>
      </c>
      <c r="Q3346">
        <v>1.677353862643773</v>
      </c>
    </row>
    <row r="3347" spans="1:17" x14ac:dyDescent="0.25">
      <c r="A3347" t="str">
        <f t="shared" ca="1" si="52"/>
        <v>BOLÍVAR;SAN PABLO;Solicitudes</v>
      </c>
      <c r="B3347" t="str">
        <f ca="1">+IFERROR(_xlfn.XLOOKUP(C3347,DIVIPOLA!G:G,DIVIPOLA!F:F),C3347)</f>
        <v>BOLÍVAR</v>
      </c>
      <c r="C3347" t="s">
        <v>21</v>
      </c>
      <c r="D3347" t="s">
        <v>376</v>
      </c>
      <c r="E3347" t="s">
        <v>360</v>
      </c>
      <c r="F3347">
        <v>2</v>
      </c>
      <c r="G3347">
        <v>0.69204152249134954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</row>
    <row r="3348" spans="1:17" x14ac:dyDescent="0.25">
      <c r="A3348" t="str">
        <f t="shared" ca="1" si="52"/>
        <v>BOLÍVAR;SANTA CRUZ DE MOMPOX;Solicitudes</v>
      </c>
      <c r="B3348" t="str">
        <f ca="1">+IFERROR(_xlfn.XLOOKUP(C3348,DIVIPOLA!G:G,DIVIPOLA!F:F),C3348)</f>
        <v>BOLÍVAR</v>
      </c>
      <c r="C3348" t="s">
        <v>21</v>
      </c>
      <c r="D3348" t="s">
        <v>377</v>
      </c>
      <c r="E3348" t="s">
        <v>360</v>
      </c>
      <c r="F3348">
        <v>1</v>
      </c>
      <c r="G3348">
        <v>0.34602076124567482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</row>
    <row r="3349" spans="1:17" x14ac:dyDescent="0.25">
      <c r="A3349" t="str">
        <f t="shared" ca="1" si="52"/>
        <v>BOLÍVAR;SANTA ROSA DEL SUR;Solicitudes</v>
      </c>
      <c r="B3349" t="str">
        <f ca="1">+IFERROR(_xlfn.XLOOKUP(C3349,DIVIPOLA!G:G,DIVIPOLA!F:F),C3349)</f>
        <v>BOLÍVAR</v>
      </c>
      <c r="C3349" t="s">
        <v>21</v>
      </c>
      <c r="D3349" t="s">
        <v>118</v>
      </c>
      <c r="E3349" t="s">
        <v>360</v>
      </c>
      <c r="F3349">
        <v>7</v>
      </c>
      <c r="G3349">
        <v>2.422145328719723</v>
      </c>
      <c r="H3349">
        <v>0</v>
      </c>
      <c r="I3349">
        <v>0</v>
      </c>
      <c r="J3349">
        <v>234</v>
      </c>
      <c r="K3349">
        <v>281</v>
      </c>
      <c r="L3349">
        <v>2</v>
      </c>
      <c r="M3349">
        <v>22</v>
      </c>
      <c r="N3349">
        <v>18</v>
      </c>
      <c r="O3349">
        <v>24</v>
      </c>
      <c r="P3349">
        <v>263971175</v>
      </c>
      <c r="Q3349">
        <v>4.1057020154016337</v>
      </c>
    </row>
    <row r="3350" spans="1:17" x14ac:dyDescent="0.25">
      <c r="A3350" t="str">
        <f t="shared" ca="1" si="52"/>
        <v>BOLÍVAR;TALAIGUA NUEVO;Solicitudes</v>
      </c>
      <c r="B3350" t="str">
        <f ca="1">+IFERROR(_xlfn.XLOOKUP(C3350,DIVIPOLA!G:G,DIVIPOLA!F:F),C3350)</f>
        <v>BOLÍVAR</v>
      </c>
      <c r="C3350" t="s">
        <v>21</v>
      </c>
      <c r="D3350" t="s">
        <v>119</v>
      </c>
      <c r="E3350" t="s">
        <v>360</v>
      </c>
      <c r="F3350">
        <v>1</v>
      </c>
      <c r="G3350">
        <v>0.34602076124567482</v>
      </c>
      <c r="H3350">
        <v>0</v>
      </c>
      <c r="I3350">
        <v>0</v>
      </c>
      <c r="J3350">
        <v>4</v>
      </c>
      <c r="K3350">
        <v>6</v>
      </c>
      <c r="L3350">
        <v>100</v>
      </c>
      <c r="M3350">
        <v>10</v>
      </c>
      <c r="N3350">
        <v>1</v>
      </c>
      <c r="O3350">
        <v>1</v>
      </c>
      <c r="P3350">
        <v>35100000</v>
      </c>
      <c r="Q3350">
        <v>0.54593135307518836</v>
      </c>
    </row>
    <row r="3351" spans="1:17" x14ac:dyDescent="0.25">
      <c r="A3351" t="str">
        <f t="shared" ca="1" si="52"/>
        <v>BOLÍVAR;TURBACO;Solicitudes</v>
      </c>
      <c r="B3351" t="str">
        <f ca="1">+IFERROR(_xlfn.XLOOKUP(C3351,DIVIPOLA!G:G,DIVIPOLA!F:F),C3351)</f>
        <v>BOLÍVAR</v>
      </c>
      <c r="C3351" t="s">
        <v>21</v>
      </c>
      <c r="D3351" t="s">
        <v>120</v>
      </c>
      <c r="E3351" t="s">
        <v>360</v>
      </c>
      <c r="F3351">
        <v>13</v>
      </c>
      <c r="G3351">
        <v>4.4982698961937722</v>
      </c>
      <c r="H3351">
        <v>0</v>
      </c>
      <c r="I3351">
        <v>0</v>
      </c>
      <c r="J3351">
        <v>8</v>
      </c>
      <c r="K3351">
        <v>6</v>
      </c>
      <c r="L3351">
        <v>3</v>
      </c>
      <c r="M3351">
        <v>3</v>
      </c>
      <c r="N3351">
        <v>3</v>
      </c>
      <c r="O3351">
        <v>3</v>
      </c>
      <c r="P3351">
        <v>9750000</v>
      </c>
      <c r="Q3351">
        <v>0.15164759807644121</v>
      </c>
    </row>
    <row r="3352" spans="1:17" x14ac:dyDescent="0.25">
      <c r="A3352" t="str">
        <f t="shared" ca="1" si="52"/>
        <v>BOLÍVAR;TURBANA;Solicitudes</v>
      </c>
      <c r="B3352" t="str">
        <f ca="1">+IFERROR(_xlfn.XLOOKUP(C3352,DIVIPOLA!G:G,DIVIPOLA!F:F),C3352)</f>
        <v>BOLÍVAR</v>
      </c>
      <c r="C3352" t="s">
        <v>21</v>
      </c>
      <c r="D3352" t="s">
        <v>121</v>
      </c>
      <c r="E3352" t="s">
        <v>360</v>
      </c>
      <c r="F3352">
        <v>1</v>
      </c>
      <c r="G3352">
        <v>0.34602076124567482</v>
      </c>
      <c r="H3352">
        <v>0</v>
      </c>
      <c r="I3352">
        <v>0</v>
      </c>
      <c r="J3352">
        <v>2</v>
      </c>
      <c r="K3352">
        <v>1</v>
      </c>
      <c r="L3352">
        <v>0</v>
      </c>
      <c r="M3352">
        <v>0</v>
      </c>
      <c r="N3352">
        <v>0</v>
      </c>
      <c r="O3352">
        <v>0</v>
      </c>
      <c r="P3352">
        <v>1423500</v>
      </c>
      <c r="Q3352">
        <v>2.2140549319160419E-2</v>
      </c>
    </row>
    <row r="3353" spans="1:17" x14ac:dyDescent="0.25">
      <c r="A3353" t="str">
        <f t="shared" ca="1" si="52"/>
        <v>BOLÍVAR;VILLANUEVA;Solicitudes</v>
      </c>
      <c r="B3353" t="str">
        <f ca="1">+IFERROR(_xlfn.XLOOKUP(C3353,DIVIPOLA!G:G,DIVIPOLA!F:F),C3353)</f>
        <v>BOLÍVAR</v>
      </c>
      <c r="C3353" t="s">
        <v>21</v>
      </c>
      <c r="D3353" t="s">
        <v>159</v>
      </c>
      <c r="E3353" t="s">
        <v>360</v>
      </c>
      <c r="F3353">
        <v>1</v>
      </c>
      <c r="G3353">
        <v>0.34602076124567482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</row>
    <row r="3354" spans="1:17" x14ac:dyDescent="0.25">
      <c r="A3354" t="str">
        <f t="shared" ca="1" si="52"/>
        <v>BOLÍVAR;ZAMBRANO;Solicitudes</v>
      </c>
      <c r="B3354" t="str">
        <f ca="1">+IFERROR(_xlfn.XLOOKUP(C3354,DIVIPOLA!G:G,DIVIPOLA!F:F),C3354)</f>
        <v>BOLÍVAR</v>
      </c>
      <c r="C3354" t="s">
        <v>21</v>
      </c>
      <c r="D3354" t="s">
        <v>122</v>
      </c>
      <c r="E3354" t="s">
        <v>360</v>
      </c>
      <c r="F3354">
        <v>1</v>
      </c>
      <c r="G3354">
        <v>0.34602076124567482</v>
      </c>
      <c r="H3354">
        <v>15</v>
      </c>
      <c r="I3354">
        <v>0</v>
      </c>
      <c r="J3354">
        <v>0</v>
      </c>
      <c r="K3354">
        <v>0</v>
      </c>
      <c r="L3354">
        <v>213</v>
      </c>
      <c r="M3354">
        <v>27</v>
      </c>
      <c r="N3354">
        <v>0</v>
      </c>
      <c r="O3354">
        <v>0</v>
      </c>
      <c r="P3354">
        <v>72784400</v>
      </c>
      <c r="Q3354">
        <v>1.1320594294805051</v>
      </c>
    </row>
    <row r="3355" spans="1:17" x14ac:dyDescent="0.25">
      <c r="A3355" t="str">
        <f t="shared" ca="1" si="52"/>
        <v>BOYACÁ;BOYACÁ;Solicitudes</v>
      </c>
      <c r="B3355" t="str">
        <f ca="1">+IFERROR(_xlfn.XLOOKUP(C3355,DIVIPOLA!G:G,DIVIPOLA!F:F),C3355)</f>
        <v>BOYACÁ</v>
      </c>
      <c r="C3355" t="s">
        <v>22</v>
      </c>
      <c r="D3355" t="s">
        <v>22</v>
      </c>
      <c r="E3355" t="s">
        <v>360</v>
      </c>
      <c r="F3355">
        <v>1</v>
      </c>
      <c r="G3355">
        <v>0.52356020942408377</v>
      </c>
      <c r="H3355">
        <v>0</v>
      </c>
      <c r="I3355">
        <v>0</v>
      </c>
      <c r="J3355">
        <v>1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390000</v>
      </c>
      <c r="Q3355">
        <v>1.892828074426E-2</v>
      </c>
    </row>
    <row r="3356" spans="1:17" x14ac:dyDescent="0.25">
      <c r="A3356" t="str">
        <f t="shared" ca="1" si="52"/>
        <v>BOYACÁ;CALDAS;Solicitudes</v>
      </c>
      <c r="B3356" t="str">
        <f ca="1">+IFERROR(_xlfn.XLOOKUP(C3356,DIVIPOLA!G:G,DIVIPOLA!F:F),C3356)</f>
        <v>BOYACÁ</v>
      </c>
      <c r="C3356" t="s">
        <v>22</v>
      </c>
      <c r="D3356" t="s">
        <v>23</v>
      </c>
      <c r="E3356" t="s">
        <v>360</v>
      </c>
      <c r="F3356">
        <v>1</v>
      </c>
      <c r="G3356">
        <v>0.52356020942408377</v>
      </c>
      <c r="H3356">
        <v>0</v>
      </c>
      <c r="I3356">
        <v>0</v>
      </c>
      <c r="J3356">
        <v>0</v>
      </c>
      <c r="K3356">
        <v>6</v>
      </c>
      <c r="L3356">
        <v>0</v>
      </c>
      <c r="M3356">
        <v>0</v>
      </c>
      <c r="N3356">
        <v>4</v>
      </c>
      <c r="O3356">
        <v>4</v>
      </c>
      <c r="P3356">
        <v>5200000</v>
      </c>
      <c r="Q3356">
        <v>0.25237707659013331</v>
      </c>
    </row>
    <row r="3357" spans="1:17" x14ac:dyDescent="0.25">
      <c r="A3357" t="str">
        <f t="shared" ca="1" si="52"/>
        <v>BOYACÁ;CHIQUINQUIRÁ;Solicitudes</v>
      </c>
      <c r="B3357" t="str">
        <f ca="1">+IFERROR(_xlfn.XLOOKUP(C3357,DIVIPOLA!G:G,DIVIPOLA!F:F),C3357)</f>
        <v>BOYACÁ</v>
      </c>
      <c r="C3357" t="s">
        <v>22</v>
      </c>
      <c r="D3357" t="s">
        <v>123</v>
      </c>
      <c r="E3357" t="s">
        <v>360</v>
      </c>
      <c r="F3357">
        <v>10</v>
      </c>
      <c r="G3357">
        <v>5.2356020942408366</v>
      </c>
      <c r="H3357">
        <v>0</v>
      </c>
      <c r="I3357">
        <v>0</v>
      </c>
      <c r="J3357">
        <v>10</v>
      </c>
      <c r="K3357">
        <v>23</v>
      </c>
      <c r="L3357">
        <v>2</v>
      </c>
      <c r="M3357">
        <v>2</v>
      </c>
      <c r="N3357">
        <v>8</v>
      </c>
      <c r="O3357">
        <v>0</v>
      </c>
      <c r="P3357">
        <v>19004050</v>
      </c>
      <c r="Q3357">
        <v>0.92234357353321605</v>
      </c>
    </row>
    <row r="3358" spans="1:17" x14ac:dyDescent="0.25">
      <c r="A3358" t="str">
        <f t="shared" ca="1" si="52"/>
        <v>BOYACÁ;CHIVATÁ;Solicitudes</v>
      </c>
      <c r="B3358" t="str">
        <f ca="1">+IFERROR(_xlfn.XLOOKUP(C3358,DIVIPOLA!G:G,DIVIPOLA!F:F),C3358)</f>
        <v>BOYACÁ</v>
      </c>
      <c r="C3358" t="s">
        <v>22</v>
      </c>
      <c r="D3358" t="s">
        <v>124</v>
      </c>
      <c r="E3358" t="s">
        <v>360</v>
      </c>
      <c r="F3358">
        <v>1</v>
      </c>
      <c r="G3358">
        <v>0.52356020942408377</v>
      </c>
      <c r="H3358">
        <v>0</v>
      </c>
      <c r="I3358">
        <v>0</v>
      </c>
      <c r="J3358">
        <v>26</v>
      </c>
      <c r="K3358">
        <v>7</v>
      </c>
      <c r="L3358">
        <v>0</v>
      </c>
      <c r="M3358">
        <v>0</v>
      </c>
      <c r="N3358">
        <v>16</v>
      </c>
      <c r="O3358">
        <v>6</v>
      </c>
      <c r="P3358">
        <v>19665100</v>
      </c>
      <c r="Q3358">
        <v>0.95442700939473657</v>
      </c>
    </row>
    <row r="3359" spans="1:17" x14ac:dyDescent="0.25">
      <c r="A3359" t="str">
        <f t="shared" ca="1" si="52"/>
        <v>BOYACÁ;CÓMBITA;Solicitudes</v>
      </c>
      <c r="B3359" t="str">
        <f ca="1">+IFERROR(_xlfn.XLOOKUP(C3359,DIVIPOLA!G:G,DIVIPOLA!F:F),C3359)</f>
        <v>BOYACÁ</v>
      </c>
      <c r="C3359" t="s">
        <v>22</v>
      </c>
      <c r="D3359" t="s">
        <v>125</v>
      </c>
      <c r="E3359" t="s">
        <v>360</v>
      </c>
      <c r="F3359">
        <v>1</v>
      </c>
      <c r="G3359">
        <v>0.52356020942408377</v>
      </c>
      <c r="H3359">
        <v>0</v>
      </c>
      <c r="I3359">
        <v>0</v>
      </c>
      <c r="J3359">
        <v>1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390000</v>
      </c>
      <c r="Q3359">
        <v>1.892828074426E-2</v>
      </c>
    </row>
    <row r="3360" spans="1:17" x14ac:dyDescent="0.25">
      <c r="A3360" t="str">
        <f t="shared" ca="1" si="52"/>
        <v>BOYACÁ;DUITAMA;Solicitudes</v>
      </c>
      <c r="B3360" t="str">
        <f ca="1">+IFERROR(_xlfn.XLOOKUP(C3360,DIVIPOLA!G:G,DIVIPOLA!F:F),C3360)</f>
        <v>BOYACÁ</v>
      </c>
      <c r="C3360" t="s">
        <v>22</v>
      </c>
      <c r="D3360" t="s">
        <v>126</v>
      </c>
      <c r="E3360" t="s">
        <v>360</v>
      </c>
      <c r="F3360">
        <v>37</v>
      </c>
      <c r="G3360">
        <v>19.3717277486911</v>
      </c>
      <c r="H3360">
        <v>9</v>
      </c>
      <c r="I3360">
        <v>7</v>
      </c>
      <c r="J3360">
        <v>520</v>
      </c>
      <c r="K3360">
        <v>463</v>
      </c>
      <c r="L3360">
        <v>131</v>
      </c>
      <c r="M3360">
        <v>47</v>
      </c>
      <c r="N3360">
        <v>127</v>
      </c>
      <c r="O3360">
        <v>23</v>
      </c>
      <c r="P3360">
        <v>547019525</v>
      </c>
      <c r="Q3360">
        <v>26.549074722542951</v>
      </c>
    </row>
    <row r="3361" spans="1:17" x14ac:dyDescent="0.25">
      <c r="A3361" t="str">
        <f t="shared" ca="1" si="52"/>
        <v>BOYACÁ;MIRAFLORES;Solicitudes</v>
      </c>
      <c r="B3361" t="str">
        <f ca="1">+IFERROR(_xlfn.XLOOKUP(C3361,DIVIPOLA!G:G,DIVIPOLA!F:F),C3361)</f>
        <v>BOYACÁ</v>
      </c>
      <c r="C3361" t="s">
        <v>22</v>
      </c>
      <c r="D3361" t="s">
        <v>378</v>
      </c>
      <c r="E3361" t="s">
        <v>360</v>
      </c>
      <c r="F3361">
        <v>1</v>
      </c>
      <c r="G3361">
        <v>0.52356020942408377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</row>
    <row r="3362" spans="1:17" x14ac:dyDescent="0.25">
      <c r="A3362" t="str">
        <f t="shared" ca="1" si="52"/>
        <v>BOYACÁ;MONIQUIRÁ;Solicitudes</v>
      </c>
      <c r="B3362" t="str">
        <f ca="1">+IFERROR(_xlfn.XLOOKUP(C3362,DIVIPOLA!G:G,DIVIPOLA!F:F),C3362)</f>
        <v>BOYACÁ</v>
      </c>
      <c r="C3362" t="s">
        <v>22</v>
      </c>
      <c r="D3362" t="s">
        <v>127</v>
      </c>
      <c r="E3362" t="s">
        <v>360</v>
      </c>
      <c r="F3362">
        <v>2</v>
      </c>
      <c r="G3362">
        <v>1.047120418848168</v>
      </c>
      <c r="H3362">
        <v>0</v>
      </c>
      <c r="I3362">
        <v>0</v>
      </c>
      <c r="J3362">
        <v>7</v>
      </c>
      <c r="K3362">
        <v>34</v>
      </c>
      <c r="L3362">
        <v>18</v>
      </c>
      <c r="M3362">
        <v>5</v>
      </c>
      <c r="N3362">
        <v>13</v>
      </c>
      <c r="O3362">
        <v>13</v>
      </c>
      <c r="P3362">
        <v>34621275</v>
      </c>
      <c r="Q3362">
        <v>1.680310802369821</v>
      </c>
    </row>
    <row r="3363" spans="1:17" x14ac:dyDescent="0.25">
      <c r="A3363" t="str">
        <f t="shared" ca="1" si="52"/>
        <v>BOYACÁ;NOBSA;Solicitudes</v>
      </c>
      <c r="B3363" t="str">
        <f ca="1">+IFERROR(_xlfn.XLOOKUP(C3363,DIVIPOLA!G:G,DIVIPOLA!F:F),C3363)</f>
        <v>BOYACÁ</v>
      </c>
      <c r="C3363" t="s">
        <v>22</v>
      </c>
      <c r="D3363" t="s">
        <v>128</v>
      </c>
      <c r="E3363" t="s">
        <v>360</v>
      </c>
      <c r="F3363">
        <v>3</v>
      </c>
      <c r="G3363">
        <v>1.570680628272251</v>
      </c>
      <c r="H3363">
        <v>0</v>
      </c>
      <c r="I3363">
        <v>0</v>
      </c>
      <c r="J3363">
        <v>0</v>
      </c>
      <c r="K3363">
        <v>3</v>
      </c>
      <c r="L3363">
        <v>0</v>
      </c>
      <c r="M3363">
        <v>0</v>
      </c>
      <c r="N3363">
        <v>0</v>
      </c>
      <c r="O3363">
        <v>0</v>
      </c>
      <c r="P3363">
        <v>1560000</v>
      </c>
      <c r="Q3363">
        <v>7.5713122977039998E-2</v>
      </c>
    </row>
    <row r="3364" spans="1:17" x14ac:dyDescent="0.25">
      <c r="A3364" t="str">
        <f t="shared" ca="1" si="52"/>
        <v>BOYACÁ;PAIPA;Solicitudes</v>
      </c>
      <c r="B3364" t="str">
        <f ca="1">+IFERROR(_xlfn.XLOOKUP(C3364,DIVIPOLA!G:G,DIVIPOLA!F:F),C3364)</f>
        <v>BOYACÁ</v>
      </c>
      <c r="C3364" t="s">
        <v>22</v>
      </c>
      <c r="D3364" t="s">
        <v>129</v>
      </c>
      <c r="E3364" t="s">
        <v>360</v>
      </c>
      <c r="F3364">
        <v>5</v>
      </c>
      <c r="G3364">
        <v>2.6178010471204192</v>
      </c>
      <c r="H3364">
        <v>0</v>
      </c>
      <c r="I3364">
        <v>0</v>
      </c>
      <c r="J3364">
        <v>27</v>
      </c>
      <c r="K3364">
        <v>0</v>
      </c>
      <c r="L3364">
        <v>2</v>
      </c>
      <c r="M3364">
        <v>0</v>
      </c>
      <c r="N3364">
        <v>5</v>
      </c>
      <c r="O3364">
        <v>0</v>
      </c>
      <c r="P3364">
        <v>12173200</v>
      </c>
      <c r="Q3364">
        <v>0.59081473629750203</v>
      </c>
    </row>
    <row r="3365" spans="1:17" x14ac:dyDescent="0.25">
      <c r="A3365" t="str">
        <f t="shared" ca="1" si="52"/>
        <v>BOYACÁ;PUERTO BOYACÁ;Solicitudes</v>
      </c>
      <c r="B3365" t="str">
        <f ca="1">+IFERROR(_xlfn.XLOOKUP(C3365,DIVIPOLA!G:G,DIVIPOLA!F:F),C3365)</f>
        <v>BOYACÁ</v>
      </c>
      <c r="C3365" t="s">
        <v>22</v>
      </c>
      <c r="D3365" t="s">
        <v>130</v>
      </c>
      <c r="E3365" t="s">
        <v>360</v>
      </c>
      <c r="F3365">
        <v>6</v>
      </c>
      <c r="G3365">
        <v>3.1413612565445019</v>
      </c>
      <c r="H3365">
        <v>0</v>
      </c>
      <c r="I3365">
        <v>0</v>
      </c>
      <c r="J3365">
        <v>129</v>
      </c>
      <c r="K3365">
        <v>30</v>
      </c>
      <c r="L3365">
        <v>105</v>
      </c>
      <c r="M3365">
        <v>27</v>
      </c>
      <c r="N3365">
        <v>293</v>
      </c>
      <c r="O3365">
        <v>99</v>
      </c>
      <c r="P3365">
        <v>196878500</v>
      </c>
      <c r="Q3365">
        <v>9.5553115910481843</v>
      </c>
    </row>
    <row r="3366" spans="1:17" x14ac:dyDescent="0.25">
      <c r="A3366" t="str">
        <f t="shared" ca="1" si="52"/>
        <v>BOYACÁ;SAMACÁ;Solicitudes</v>
      </c>
      <c r="B3366" t="str">
        <f ca="1">+IFERROR(_xlfn.XLOOKUP(C3366,DIVIPOLA!G:G,DIVIPOLA!F:F),C3366)</f>
        <v>BOYACÁ</v>
      </c>
      <c r="C3366" t="s">
        <v>22</v>
      </c>
      <c r="D3366" t="s">
        <v>131</v>
      </c>
      <c r="E3366" t="s">
        <v>360</v>
      </c>
      <c r="F3366">
        <v>6</v>
      </c>
      <c r="G3366">
        <v>3.1413612565445019</v>
      </c>
      <c r="H3366">
        <v>0</v>
      </c>
      <c r="I3366">
        <v>0</v>
      </c>
      <c r="J3366">
        <v>26</v>
      </c>
      <c r="K3366">
        <v>9</v>
      </c>
      <c r="L3366">
        <v>2</v>
      </c>
      <c r="M3366">
        <v>2</v>
      </c>
      <c r="N3366">
        <v>5</v>
      </c>
      <c r="O3366">
        <v>0</v>
      </c>
      <c r="P3366">
        <v>17940975</v>
      </c>
      <c r="Q3366">
        <v>0.87074823493782061</v>
      </c>
    </row>
    <row r="3367" spans="1:17" x14ac:dyDescent="0.25">
      <c r="A3367" t="str">
        <f t="shared" ca="1" si="52"/>
        <v>BOYACÁ;SAN JOSÉ DE PARE;Solicitudes</v>
      </c>
      <c r="B3367" t="str">
        <f ca="1">+IFERROR(_xlfn.XLOOKUP(C3367,DIVIPOLA!G:G,DIVIPOLA!F:F),C3367)</f>
        <v>BOYACÁ</v>
      </c>
      <c r="C3367" t="s">
        <v>22</v>
      </c>
      <c r="D3367" t="s">
        <v>132</v>
      </c>
      <c r="E3367" t="s">
        <v>360</v>
      </c>
      <c r="F3367">
        <v>1</v>
      </c>
      <c r="G3367">
        <v>0.52356020942408377</v>
      </c>
      <c r="H3367">
        <v>0</v>
      </c>
      <c r="I3367">
        <v>0</v>
      </c>
      <c r="J3367">
        <v>0</v>
      </c>
      <c r="K3367">
        <v>30</v>
      </c>
      <c r="L3367">
        <v>0</v>
      </c>
      <c r="M3367">
        <v>6</v>
      </c>
      <c r="N3367">
        <v>0</v>
      </c>
      <c r="O3367">
        <v>40</v>
      </c>
      <c r="P3367">
        <v>31650125</v>
      </c>
      <c r="Q3367">
        <v>1.536108850233133</v>
      </c>
    </row>
    <row r="3368" spans="1:17" x14ac:dyDescent="0.25">
      <c r="A3368" t="str">
        <f t="shared" ca="1" si="52"/>
        <v>BOYACÁ;SAN LUIS DE GACENO;Solicitudes</v>
      </c>
      <c r="B3368" t="str">
        <f ca="1">+IFERROR(_xlfn.XLOOKUP(C3368,DIVIPOLA!G:G,DIVIPOLA!F:F),C3368)</f>
        <v>BOYACÁ</v>
      </c>
      <c r="C3368" t="s">
        <v>22</v>
      </c>
      <c r="D3368" t="s">
        <v>379</v>
      </c>
      <c r="E3368" t="s">
        <v>360</v>
      </c>
      <c r="F3368">
        <v>1</v>
      </c>
      <c r="G3368">
        <v>0.52356020942408377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</row>
    <row r="3369" spans="1:17" x14ac:dyDescent="0.25">
      <c r="A3369" t="str">
        <f t="shared" ca="1" si="52"/>
        <v>BOYACÁ;SOGAMOSO;Solicitudes</v>
      </c>
      <c r="B3369" t="str">
        <f ca="1">+IFERROR(_xlfn.XLOOKUP(C3369,DIVIPOLA!G:G,DIVIPOLA!F:F),C3369)</f>
        <v>BOYACÁ</v>
      </c>
      <c r="C3369" t="s">
        <v>22</v>
      </c>
      <c r="D3369" t="s">
        <v>133</v>
      </c>
      <c r="E3369" t="s">
        <v>360</v>
      </c>
      <c r="F3369">
        <v>21</v>
      </c>
      <c r="G3369">
        <v>10.99476439790576</v>
      </c>
      <c r="H3369">
        <v>0</v>
      </c>
      <c r="I3369">
        <v>0</v>
      </c>
      <c r="J3369">
        <v>106</v>
      </c>
      <c r="K3369">
        <v>73</v>
      </c>
      <c r="L3369">
        <v>63</v>
      </c>
      <c r="M3369">
        <v>8</v>
      </c>
      <c r="N3369">
        <v>46</v>
      </c>
      <c r="O3369">
        <v>17</v>
      </c>
      <c r="P3369">
        <v>115382150</v>
      </c>
      <c r="Q3369">
        <v>5.5999634053238951</v>
      </c>
    </row>
    <row r="3370" spans="1:17" x14ac:dyDescent="0.25">
      <c r="A3370" t="str">
        <f t="shared" ca="1" si="52"/>
        <v>BOYACÁ;SORACÁ;Solicitudes</v>
      </c>
      <c r="B3370" t="str">
        <f ca="1">+IFERROR(_xlfn.XLOOKUP(C3370,DIVIPOLA!G:G,DIVIPOLA!F:F),C3370)</f>
        <v>BOYACÁ</v>
      </c>
      <c r="C3370" t="s">
        <v>22</v>
      </c>
      <c r="D3370" t="s">
        <v>134</v>
      </c>
      <c r="E3370" t="s">
        <v>360</v>
      </c>
      <c r="F3370">
        <v>1</v>
      </c>
      <c r="G3370">
        <v>0.52356020942408377</v>
      </c>
      <c r="H3370">
        <v>0</v>
      </c>
      <c r="I3370">
        <v>0</v>
      </c>
      <c r="J3370">
        <v>19</v>
      </c>
      <c r="K3370">
        <v>6</v>
      </c>
      <c r="L3370">
        <v>0</v>
      </c>
      <c r="M3370">
        <v>0</v>
      </c>
      <c r="N3370">
        <v>0</v>
      </c>
      <c r="O3370">
        <v>0</v>
      </c>
      <c r="P3370">
        <v>10530000</v>
      </c>
      <c r="Q3370">
        <v>0.51106358009501995</v>
      </c>
    </row>
    <row r="3371" spans="1:17" x14ac:dyDescent="0.25">
      <c r="A3371" t="str">
        <f t="shared" ca="1" si="52"/>
        <v>BOYACÁ;SOTAQUIRÁ;Solicitudes</v>
      </c>
      <c r="B3371" t="str">
        <f ca="1">+IFERROR(_xlfn.XLOOKUP(C3371,DIVIPOLA!G:G,DIVIPOLA!F:F),C3371)</f>
        <v>BOYACÁ</v>
      </c>
      <c r="C3371" t="s">
        <v>22</v>
      </c>
      <c r="D3371" t="s">
        <v>135</v>
      </c>
      <c r="E3371" t="s">
        <v>360</v>
      </c>
      <c r="F3371">
        <v>3</v>
      </c>
      <c r="G3371">
        <v>1.570680628272251</v>
      </c>
      <c r="H3371">
        <v>0</v>
      </c>
      <c r="I3371">
        <v>0</v>
      </c>
      <c r="J3371">
        <v>0</v>
      </c>
      <c r="K3371">
        <v>0</v>
      </c>
      <c r="L3371">
        <v>2</v>
      </c>
      <c r="M3371">
        <v>0</v>
      </c>
      <c r="N3371">
        <v>2</v>
      </c>
      <c r="O3371">
        <v>0</v>
      </c>
      <c r="P3371">
        <v>996450</v>
      </c>
      <c r="Q3371">
        <v>4.8361757301584297E-2</v>
      </c>
    </row>
    <row r="3372" spans="1:17" x14ac:dyDescent="0.25">
      <c r="A3372" t="str">
        <f t="shared" ca="1" si="52"/>
        <v>BOYACÁ;TOCA;Solicitudes</v>
      </c>
      <c r="B3372" t="str">
        <f ca="1">+IFERROR(_xlfn.XLOOKUP(C3372,DIVIPOLA!G:G,DIVIPOLA!F:F),C3372)</f>
        <v>BOYACÁ</v>
      </c>
      <c r="C3372" t="s">
        <v>22</v>
      </c>
      <c r="D3372" t="s">
        <v>136</v>
      </c>
      <c r="E3372" t="s">
        <v>360</v>
      </c>
      <c r="F3372">
        <v>2</v>
      </c>
      <c r="G3372">
        <v>1.047120418848168</v>
      </c>
      <c r="H3372">
        <v>0</v>
      </c>
      <c r="I3372">
        <v>0</v>
      </c>
      <c r="J3372">
        <v>326</v>
      </c>
      <c r="K3372">
        <v>105</v>
      </c>
      <c r="L3372">
        <v>44</v>
      </c>
      <c r="M3372">
        <v>12</v>
      </c>
      <c r="N3372">
        <v>136</v>
      </c>
      <c r="O3372">
        <v>24</v>
      </c>
      <c r="P3372">
        <v>232180000</v>
      </c>
      <c r="Q3372">
        <v>11.268636469749451</v>
      </c>
    </row>
    <row r="3373" spans="1:17" x14ac:dyDescent="0.25">
      <c r="A3373" t="str">
        <f t="shared" ca="1" si="52"/>
        <v>BOYACÁ;TUNJA;Solicitudes</v>
      </c>
      <c r="B3373" t="str">
        <f ca="1">+IFERROR(_xlfn.XLOOKUP(C3373,DIVIPOLA!G:G,DIVIPOLA!F:F),C3373)</f>
        <v>BOYACÁ</v>
      </c>
      <c r="C3373" t="s">
        <v>22</v>
      </c>
      <c r="D3373" t="s">
        <v>137</v>
      </c>
      <c r="E3373" t="s">
        <v>360</v>
      </c>
      <c r="F3373">
        <v>73</v>
      </c>
      <c r="G3373">
        <v>38.219895287958117</v>
      </c>
      <c r="H3373">
        <v>2</v>
      </c>
      <c r="I3373">
        <v>0</v>
      </c>
      <c r="J3373">
        <v>784</v>
      </c>
      <c r="K3373">
        <v>327</v>
      </c>
      <c r="L3373">
        <v>505</v>
      </c>
      <c r="M3373">
        <v>200</v>
      </c>
      <c r="N3373">
        <v>122</v>
      </c>
      <c r="O3373">
        <v>69</v>
      </c>
      <c r="P3373">
        <v>746217550</v>
      </c>
      <c r="Q3373">
        <v>36.216962263317619</v>
      </c>
    </row>
    <row r="3374" spans="1:17" x14ac:dyDescent="0.25">
      <c r="A3374" t="str">
        <f t="shared" ca="1" si="52"/>
        <v>BOYACÁ;TURMEQUÉ;Solicitudes</v>
      </c>
      <c r="B3374" t="str">
        <f ca="1">+IFERROR(_xlfn.XLOOKUP(C3374,DIVIPOLA!G:G,DIVIPOLA!F:F),C3374)</f>
        <v>BOYACÁ</v>
      </c>
      <c r="C3374" t="s">
        <v>22</v>
      </c>
      <c r="D3374" t="s">
        <v>138</v>
      </c>
      <c r="E3374" t="s">
        <v>360</v>
      </c>
      <c r="F3374">
        <v>1</v>
      </c>
      <c r="G3374">
        <v>0.52356020942408377</v>
      </c>
      <c r="H3374">
        <v>0</v>
      </c>
      <c r="I3374">
        <v>0</v>
      </c>
      <c r="J3374">
        <v>0</v>
      </c>
      <c r="K3374">
        <v>1</v>
      </c>
      <c r="L3374">
        <v>0</v>
      </c>
      <c r="M3374">
        <v>0</v>
      </c>
      <c r="N3374">
        <v>0</v>
      </c>
      <c r="O3374">
        <v>0</v>
      </c>
      <c r="P3374">
        <v>520000</v>
      </c>
      <c r="Q3374">
        <v>2.5237707659013332E-2</v>
      </c>
    </row>
    <row r="3375" spans="1:17" x14ac:dyDescent="0.25">
      <c r="A3375" t="str">
        <f t="shared" ca="1" si="52"/>
        <v>BOYACÁ;TUTA;Solicitudes</v>
      </c>
      <c r="B3375" t="str">
        <f ca="1">+IFERROR(_xlfn.XLOOKUP(C3375,DIVIPOLA!G:G,DIVIPOLA!F:F),C3375)</f>
        <v>BOYACÁ</v>
      </c>
      <c r="C3375" t="s">
        <v>22</v>
      </c>
      <c r="D3375" t="s">
        <v>139</v>
      </c>
      <c r="E3375" t="s">
        <v>360</v>
      </c>
      <c r="F3375">
        <v>2</v>
      </c>
      <c r="G3375">
        <v>1.047120418848168</v>
      </c>
      <c r="H3375">
        <v>0</v>
      </c>
      <c r="I3375">
        <v>0</v>
      </c>
      <c r="J3375">
        <v>21</v>
      </c>
      <c r="K3375">
        <v>5</v>
      </c>
      <c r="L3375">
        <v>0</v>
      </c>
      <c r="M3375">
        <v>0</v>
      </c>
      <c r="N3375">
        <v>0</v>
      </c>
      <c r="O3375">
        <v>0</v>
      </c>
      <c r="P3375">
        <v>10938200</v>
      </c>
      <c r="Q3375">
        <v>0.5308751806073454</v>
      </c>
    </row>
    <row r="3376" spans="1:17" x14ac:dyDescent="0.25">
      <c r="A3376" t="str">
        <f t="shared" ca="1" si="52"/>
        <v>BOYACÁ;VENTAQUEMADA;Solicitudes</v>
      </c>
      <c r="B3376" t="str">
        <f ca="1">+IFERROR(_xlfn.XLOOKUP(C3376,DIVIPOLA!G:G,DIVIPOLA!F:F),C3376)</f>
        <v>BOYACÁ</v>
      </c>
      <c r="C3376" t="s">
        <v>22</v>
      </c>
      <c r="D3376" t="s">
        <v>380</v>
      </c>
      <c r="E3376" t="s">
        <v>360</v>
      </c>
      <c r="F3376">
        <v>1</v>
      </c>
      <c r="G3376">
        <v>0.52356020942408377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</row>
    <row r="3377" spans="1:17" x14ac:dyDescent="0.25">
      <c r="A3377" t="str">
        <f t="shared" ca="1" si="52"/>
        <v>BOYACÁ;VILLA DE LEYVA;Solicitudes</v>
      </c>
      <c r="B3377" t="str">
        <f ca="1">+IFERROR(_xlfn.XLOOKUP(C3377,DIVIPOLA!G:G,DIVIPOLA!F:F),C3377)</f>
        <v>BOYACÁ</v>
      </c>
      <c r="C3377" t="s">
        <v>22</v>
      </c>
      <c r="D3377" t="s">
        <v>140</v>
      </c>
      <c r="E3377" t="s">
        <v>360</v>
      </c>
      <c r="F3377">
        <v>11</v>
      </c>
      <c r="G3377">
        <v>5.7591623036649224</v>
      </c>
      <c r="H3377">
        <v>0</v>
      </c>
      <c r="I3377">
        <v>0</v>
      </c>
      <c r="J3377">
        <v>51</v>
      </c>
      <c r="K3377">
        <v>15</v>
      </c>
      <c r="L3377">
        <v>22</v>
      </c>
      <c r="M3377">
        <v>35</v>
      </c>
      <c r="N3377">
        <v>15</v>
      </c>
      <c r="O3377">
        <v>20</v>
      </c>
      <c r="P3377">
        <v>57151900</v>
      </c>
      <c r="Q3377">
        <v>2.7738133545330079</v>
      </c>
    </row>
    <row r="3378" spans="1:17" x14ac:dyDescent="0.25">
      <c r="A3378" t="str">
        <f t="shared" ca="1" si="52"/>
        <v>CALDAS;AGUADAS;Solicitudes</v>
      </c>
      <c r="B3378" t="str">
        <f ca="1">+IFERROR(_xlfn.XLOOKUP(C3378,DIVIPOLA!G:G,DIVIPOLA!F:F),C3378)</f>
        <v>CALDAS</v>
      </c>
      <c r="C3378" t="s">
        <v>23</v>
      </c>
      <c r="D3378" t="s">
        <v>141</v>
      </c>
      <c r="E3378" t="s">
        <v>360</v>
      </c>
      <c r="F3378">
        <v>3</v>
      </c>
      <c r="G3378">
        <v>1.171875</v>
      </c>
      <c r="H3378">
        <v>0</v>
      </c>
      <c r="I3378">
        <v>0</v>
      </c>
      <c r="J3378">
        <v>2</v>
      </c>
      <c r="K3378">
        <v>7</v>
      </c>
      <c r="L3378">
        <v>3</v>
      </c>
      <c r="M3378">
        <v>1</v>
      </c>
      <c r="N3378">
        <v>0</v>
      </c>
      <c r="O3378">
        <v>0</v>
      </c>
      <c r="P3378">
        <v>5775250</v>
      </c>
      <c r="Q3378">
        <v>0.1769641300579799</v>
      </c>
    </row>
    <row r="3379" spans="1:17" x14ac:dyDescent="0.25">
      <c r="A3379" t="str">
        <f t="shared" ca="1" si="52"/>
        <v>CALDAS;ANSERMA;Solicitudes</v>
      </c>
      <c r="B3379" t="str">
        <f ca="1">+IFERROR(_xlfn.XLOOKUP(C3379,DIVIPOLA!G:G,DIVIPOLA!F:F),C3379)</f>
        <v>CALDAS</v>
      </c>
      <c r="C3379" t="s">
        <v>23</v>
      </c>
      <c r="D3379" t="s">
        <v>142</v>
      </c>
      <c r="E3379" t="s">
        <v>360</v>
      </c>
      <c r="F3379">
        <v>3</v>
      </c>
      <c r="G3379">
        <v>1.171875</v>
      </c>
      <c r="H3379">
        <v>0</v>
      </c>
      <c r="I3379">
        <v>0</v>
      </c>
      <c r="J3379">
        <v>6</v>
      </c>
      <c r="K3379">
        <v>0</v>
      </c>
      <c r="L3379">
        <v>4</v>
      </c>
      <c r="M3379">
        <v>0</v>
      </c>
      <c r="N3379">
        <v>0</v>
      </c>
      <c r="O3379">
        <v>0</v>
      </c>
      <c r="P3379">
        <v>3380000</v>
      </c>
      <c r="Q3379">
        <v>0.1035693276647716</v>
      </c>
    </row>
    <row r="3380" spans="1:17" x14ac:dyDescent="0.25">
      <c r="A3380" t="str">
        <f t="shared" ca="1" si="52"/>
        <v>CALDAS;CHINCHINÁ;Solicitudes</v>
      </c>
      <c r="B3380" t="str">
        <f ca="1">+IFERROR(_xlfn.XLOOKUP(C3380,DIVIPOLA!G:G,DIVIPOLA!F:F),C3380)</f>
        <v>CALDAS</v>
      </c>
      <c r="C3380" t="s">
        <v>23</v>
      </c>
      <c r="D3380" t="s">
        <v>143</v>
      </c>
      <c r="E3380" t="s">
        <v>360</v>
      </c>
      <c r="F3380">
        <v>6</v>
      </c>
      <c r="G3380">
        <v>2.34375</v>
      </c>
      <c r="H3380">
        <v>0</v>
      </c>
      <c r="I3380">
        <v>0</v>
      </c>
      <c r="J3380">
        <v>59</v>
      </c>
      <c r="K3380">
        <v>32</v>
      </c>
      <c r="L3380">
        <v>12</v>
      </c>
      <c r="M3380">
        <v>6</v>
      </c>
      <c r="N3380">
        <v>78</v>
      </c>
      <c r="O3380">
        <v>27</v>
      </c>
      <c r="P3380">
        <v>71639100</v>
      </c>
      <c r="Q3380">
        <v>2.1951518998548338</v>
      </c>
    </row>
    <row r="3381" spans="1:17" x14ac:dyDescent="0.25">
      <c r="A3381" t="str">
        <f t="shared" ca="1" si="52"/>
        <v>CALDAS;LA DORADA;Solicitudes</v>
      </c>
      <c r="B3381" t="str">
        <f ca="1">+IFERROR(_xlfn.XLOOKUP(C3381,DIVIPOLA!G:G,DIVIPOLA!F:F),C3381)</f>
        <v>CALDAS</v>
      </c>
      <c r="C3381" t="s">
        <v>23</v>
      </c>
      <c r="D3381" t="s">
        <v>144</v>
      </c>
      <c r="E3381" t="s">
        <v>360</v>
      </c>
      <c r="F3381">
        <v>2</v>
      </c>
      <c r="G3381">
        <v>0.78125</v>
      </c>
      <c r="H3381">
        <v>0</v>
      </c>
      <c r="I3381">
        <v>0</v>
      </c>
      <c r="J3381">
        <v>0</v>
      </c>
      <c r="K3381">
        <v>1</v>
      </c>
      <c r="L3381">
        <v>1</v>
      </c>
      <c r="M3381">
        <v>0</v>
      </c>
      <c r="N3381">
        <v>1</v>
      </c>
      <c r="O3381">
        <v>2</v>
      </c>
      <c r="P3381">
        <v>1625000</v>
      </c>
      <c r="Q3381">
        <v>4.9792945992678653E-2</v>
      </c>
    </row>
    <row r="3382" spans="1:17" x14ac:dyDescent="0.25">
      <c r="A3382" t="str">
        <f t="shared" ca="1" si="52"/>
        <v>CALDAS;MANIZALES;Solicitudes</v>
      </c>
      <c r="B3382" t="str">
        <f ca="1">+IFERROR(_xlfn.XLOOKUP(C3382,DIVIPOLA!G:G,DIVIPOLA!F:F),C3382)</f>
        <v>CALDAS</v>
      </c>
      <c r="C3382" t="s">
        <v>23</v>
      </c>
      <c r="D3382" t="s">
        <v>145</v>
      </c>
      <c r="E3382" t="s">
        <v>360</v>
      </c>
      <c r="F3382">
        <v>228</v>
      </c>
      <c r="G3382">
        <v>89.0625</v>
      </c>
      <c r="H3382">
        <v>8</v>
      </c>
      <c r="I3382">
        <v>7</v>
      </c>
      <c r="J3382">
        <v>3081</v>
      </c>
      <c r="K3382">
        <v>1059</v>
      </c>
      <c r="L3382">
        <v>1488</v>
      </c>
      <c r="M3382">
        <v>391</v>
      </c>
      <c r="N3382">
        <v>1468</v>
      </c>
      <c r="O3382">
        <v>365</v>
      </c>
      <c r="P3382">
        <v>2758544425</v>
      </c>
      <c r="Q3382">
        <v>84.526802198418309</v>
      </c>
    </row>
    <row r="3383" spans="1:17" x14ac:dyDescent="0.25">
      <c r="A3383" t="str">
        <f t="shared" ca="1" si="52"/>
        <v>CALDAS;MANZANARES;Solicitudes</v>
      </c>
      <c r="B3383" t="str">
        <f ca="1">+IFERROR(_xlfn.XLOOKUP(C3383,DIVIPOLA!G:G,DIVIPOLA!F:F),C3383)</f>
        <v>CALDAS</v>
      </c>
      <c r="C3383" t="s">
        <v>23</v>
      </c>
      <c r="D3383" t="s">
        <v>146</v>
      </c>
      <c r="E3383" t="s">
        <v>360</v>
      </c>
      <c r="F3383">
        <v>1</v>
      </c>
      <c r="G3383">
        <v>0.390625</v>
      </c>
      <c r="H3383">
        <v>0</v>
      </c>
      <c r="I3383">
        <v>0</v>
      </c>
      <c r="J3383">
        <v>1</v>
      </c>
      <c r="K3383">
        <v>7</v>
      </c>
      <c r="L3383">
        <v>0</v>
      </c>
      <c r="M3383">
        <v>0</v>
      </c>
      <c r="N3383">
        <v>0</v>
      </c>
      <c r="O3383">
        <v>0</v>
      </c>
      <c r="P3383">
        <v>4030000</v>
      </c>
      <c r="Q3383">
        <v>0.123486506061843</v>
      </c>
    </row>
    <row r="3384" spans="1:17" x14ac:dyDescent="0.25">
      <c r="A3384" t="str">
        <f t="shared" ca="1" si="52"/>
        <v>CALDAS;MARMATO;Solicitudes</v>
      </c>
      <c r="B3384" t="str">
        <f ca="1">+IFERROR(_xlfn.XLOOKUP(C3384,DIVIPOLA!G:G,DIVIPOLA!F:F),C3384)</f>
        <v>CALDAS</v>
      </c>
      <c r="C3384" t="s">
        <v>23</v>
      </c>
      <c r="D3384" t="s">
        <v>147</v>
      </c>
      <c r="E3384" t="s">
        <v>360</v>
      </c>
      <c r="F3384">
        <v>1</v>
      </c>
      <c r="G3384">
        <v>0.390625</v>
      </c>
      <c r="H3384">
        <v>0</v>
      </c>
      <c r="I3384">
        <v>0</v>
      </c>
      <c r="J3384">
        <v>7</v>
      </c>
      <c r="K3384">
        <v>4</v>
      </c>
      <c r="L3384">
        <v>0</v>
      </c>
      <c r="M3384">
        <v>0</v>
      </c>
      <c r="N3384">
        <v>22</v>
      </c>
      <c r="O3384">
        <v>5</v>
      </c>
      <c r="P3384">
        <v>10725000</v>
      </c>
      <c r="Q3384">
        <v>0.32863344355167912</v>
      </c>
    </row>
    <row r="3385" spans="1:17" x14ac:dyDescent="0.25">
      <c r="A3385" t="str">
        <f t="shared" ca="1" si="52"/>
        <v>CALDAS;PENSILVANIA;Solicitudes</v>
      </c>
      <c r="B3385" t="str">
        <f ca="1">+IFERROR(_xlfn.XLOOKUP(C3385,DIVIPOLA!G:G,DIVIPOLA!F:F),C3385)</f>
        <v>CALDAS</v>
      </c>
      <c r="C3385" t="s">
        <v>23</v>
      </c>
      <c r="D3385" t="s">
        <v>148</v>
      </c>
      <c r="E3385" t="s">
        <v>360</v>
      </c>
      <c r="F3385">
        <v>1</v>
      </c>
      <c r="G3385">
        <v>0.390625</v>
      </c>
      <c r="H3385">
        <v>0</v>
      </c>
      <c r="I3385">
        <v>0</v>
      </c>
      <c r="J3385">
        <v>38</v>
      </c>
      <c r="K3385">
        <v>27</v>
      </c>
      <c r="L3385">
        <v>0</v>
      </c>
      <c r="M3385">
        <v>0</v>
      </c>
      <c r="N3385">
        <v>9</v>
      </c>
      <c r="O3385">
        <v>3</v>
      </c>
      <c r="P3385">
        <v>31590000</v>
      </c>
      <c r="Q3385">
        <v>0.9679748700976728</v>
      </c>
    </row>
    <row r="3386" spans="1:17" x14ac:dyDescent="0.25">
      <c r="A3386" t="str">
        <f t="shared" ca="1" si="52"/>
        <v>CALDAS;RIOSUCIO;Solicitudes</v>
      </c>
      <c r="B3386" t="str">
        <f ca="1">+IFERROR(_xlfn.XLOOKUP(C3386,DIVIPOLA!G:G,DIVIPOLA!F:F),C3386)</f>
        <v>CALDAS</v>
      </c>
      <c r="C3386" t="s">
        <v>23</v>
      </c>
      <c r="D3386" t="s">
        <v>149</v>
      </c>
      <c r="E3386" t="s">
        <v>360</v>
      </c>
      <c r="F3386">
        <v>4</v>
      </c>
      <c r="G3386">
        <v>1.5625</v>
      </c>
      <c r="H3386">
        <v>0</v>
      </c>
      <c r="I3386">
        <v>0</v>
      </c>
      <c r="J3386">
        <v>45</v>
      </c>
      <c r="K3386">
        <v>40</v>
      </c>
      <c r="L3386">
        <v>13</v>
      </c>
      <c r="M3386">
        <v>41</v>
      </c>
      <c r="N3386">
        <v>107</v>
      </c>
      <c r="O3386">
        <v>25</v>
      </c>
      <c r="P3386">
        <v>87327500</v>
      </c>
      <c r="Q3386">
        <v>2.6758729176465499</v>
      </c>
    </row>
    <row r="3387" spans="1:17" x14ac:dyDescent="0.25">
      <c r="A3387" t="str">
        <f t="shared" ca="1" si="52"/>
        <v>CALDAS;VILLAMARÍA;Solicitudes</v>
      </c>
      <c r="B3387" t="str">
        <f ca="1">+IFERROR(_xlfn.XLOOKUP(C3387,DIVIPOLA!G:G,DIVIPOLA!F:F),C3387)</f>
        <v>CALDAS</v>
      </c>
      <c r="C3387" t="s">
        <v>23</v>
      </c>
      <c r="D3387" t="s">
        <v>150</v>
      </c>
      <c r="E3387" t="s">
        <v>360</v>
      </c>
      <c r="F3387">
        <v>7</v>
      </c>
      <c r="G3387">
        <v>2.734375</v>
      </c>
      <c r="H3387">
        <v>0</v>
      </c>
      <c r="I3387">
        <v>8</v>
      </c>
      <c r="J3387">
        <v>45</v>
      </c>
      <c r="K3387">
        <v>38</v>
      </c>
      <c r="L3387">
        <v>413</v>
      </c>
      <c r="M3387">
        <v>219</v>
      </c>
      <c r="N3387">
        <v>130</v>
      </c>
      <c r="O3387">
        <v>69</v>
      </c>
      <c r="P3387">
        <v>288878200</v>
      </c>
      <c r="Q3387">
        <v>8.8517517606536735</v>
      </c>
    </row>
    <row r="3388" spans="1:17" x14ac:dyDescent="0.25">
      <c r="A3388" t="str">
        <f t="shared" ca="1" si="52"/>
        <v>CAQUETÁ;ALBANIA;Solicitudes</v>
      </c>
      <c r="B3388" t="str">
        <f ca="1">+IFERROR(_xlfn.XLOOKUP(C3388,DIVIPOLA!G:G,DIVIPOLA!F:F),C3388)</f>
        <v>CAQUETÁ</v>
      </c>
      <c r="C3388" t="s">
        <v>24</v>
      </c>
      <c r="D3388" t="s">
        <v>151</v>
      </c>
      <c r="E3388" t="s">
        <v>360</v>
      </c>
      <c r="F3388">
        <v>1</v>
      </c>
      <c r="G3388">
        <v>2.8571428571428572</v>
      </c>
      <c r="H3388">
        <v>0</v>
      </c>
      <c r="I3388">
        <v>0</v>
      </c>
      <c r="J3388">
        <v>0</v>
      </c>
      <c r="K3388">
        <v>11</v>
      </c>
      <c r="L3388">
        <v>0</v>
      </c>
      <c r="M3388">
        <v>0</v>
      </c>
      <c r="N3388">
        <v>0</v>
      </c>
      <c r="O3388">
        <v>0</v>
      </c>
      <c r="P3388">
        <v>5720000</v>
      </c>
      <c r="Q3388">
        <v>2.0055517318395011</v>
      </c>
    </row>
    <row r="3389" spans="1:17" x14ac:dyDescent="0.25">
      <c r="A3389" t="str">
        <f t="shared" ca="1" si="52"/>
        <v>CAQUETÁ;EL DONCELLO;Solicitudes</v>
      </c>
      <c r="B3389" t="str">
        <f ca="1">+IFERROR(_xlfn.XLOOKUP(C3389,DIVIPOLA!G:G,DIVIPOLA!F:F),C3389)</f>
        <v>CAQUETÁ</v>
      </c>
      <c r="C3389" t="s">
        <v>24</v>
      </c>
      <c r="D3389" t="s">
        <v>152</v>
      </c>
      <c r="E3389" t="s">
        <v>360</v>
      </c>
      <c r="F3389">
        <v>3</v>
      </c>
      <c r="G3389">
        <v>8.5714285714285712</v>
      </c>
      <c r="H3389">
        <v>0</v>
      </c>
      <c r="I3389">
        <v>0</v>
      </c>
      <c r="J3389">
        <v>0</v>
      </c>
      <c r="K3389">
        <v>1</v>
      </c>
      <c r="L3389">
        <v>2</v>
      </c>
      <c r="M3389">
        <v>5</v>
      </c>
      <c r="N3389">
        <v>0</v>
      </c>
      <c r="O3389">
        <v>0</v>
      </c>
      <c r="P3389">
        <v>3064100</v>
      </c>
      <c r="Q3389">
        <v>1.074337598169478</v>
      </c>
    </row>
    <row r="3390" spans="1:17" x14ac:dyDescent="0.25">
      <c r="A3390" t="str">
        <f t="shared" ca="1" si="52"/>
        <v>CAQUETÁ;FLORENCIA;Solicitudes</v>
      </c>
      <c r="B3390" t="str">
        <f ca="1">+IFERROR(_xlfn.XLOOKUP(C3390,DIVIPOLA!G:G,DIVIPOLA!F:F),C3390)</f>
        <v>CAQUETÁ</v>
      </c>
      <c r="C3390" t="s">
        <v>24</v>
      </c>
      <c r="D3390" t="s">
        <v>153</v>
      </c>
      <c r="E3390" t="s">
        <v>360</v>
      </c>
      <c r="F3390">
        <v>28</v>
      </c>
      <c r="G3390">
        <v>80</v>
      </c>
      <c r="H3390">
        <v>0</v>
      </c>
      <c r="I3390">
        <v>1</v>
      </c>
      <c r="J3390">
        <v>99</v>
      </c>
      <c r="K3390">
        <v>90</v>
      </c>
      <c r="L3390">
        <v>44</v>
      </c>
      <c r="M3390">
        <v>40</v>
      </c>
      <c r="N3390">
        <v>49</v>
      </c>
      <c r="O3390">
        <v>18</v>
      </c>
      <c r="P3390">
        <v>132219100</v>
      </c>
      <c r="Q3390">
        <v>46.358784088681851</v>
      </c>
    </row>
    <row r="3391" spans="1:17" x14ac:dyDescent="0.25">
      <c r="A3391" t="str">
        <f t="shared" ca="1" si="52"/>
        <v>CAQUETÁ;SAN VICENTE DEL CAGUÁN;Solicitudes</v>
      </c>
      <c r="B3391" t="str">
        <f ca="1">+IFERROR(_xlfn.XLOOKUP(C3391,DIVIPOLA!G:G,DIVIPOLA!F:F),C3391)</f>
        <v>CAQUETÁ</v>
      </c>
      <c r="C3391" t="s">
        <v>24</v>
      </c>
      <c r="D3391" t="s">
        <v>154</v>
      </c>
      <c r="E3391" t="s">
        <v>360</v>
      </c>
      <c r="F3391">
        <v>3</v>
      </c>
      <c r="G3391">
        <v>8.5714285714285712</v>
      </c>
      <c r="H3391">
        <v>0</v>
      </c>
      <c r="I3391">
        <v>0</v>
      </c>
      <c r="J3391">
        <v>95</v>
      </c>
      <c r="K3391">
        <v>169</v>
      </c>
      <c r="L3391">
        <v>16</v>
      </c>
      <c r="M3391">
        <v>9</v>
      </c>
      <c r="N3391">
        <v>9</v>
      </c>
      <c r="O3391">
        <v>24</v>
      </c>
      <c r="P3391">
        <v>144205100</v>
      </c>
      <c r="Q3391">
        <v>50.561326581309167</v>
      </c>
    </row>
    <row r="3392" spans="1:17" x14ac:dyDescent="0.25">
      <c r="A3392" t="str">
        <f t="shared" ca="1" si="52"/>
        <v>CASANARE;AGUAZUL;Solicitudes</v>
      </c>
      <c r="B3392" t="str">
        <f ca="1">+IFERROR(_xlfn.XLOOKUP(C3392,DIVIPOLA!G:G,DIVIPOLA!F:F),C3392)</f>
        <v>CASANARE</v>
      </c>
      <c r="C3392" t="s">
        <v>25</v>
      </c>
      <c r="D3392" t="s">
        <v>155</v>
      </c>
      <c r="E3392" t="s">
        <v>360</v>
      </c>
      <c r="F3392">
        <v>4</v>
      </c>
      <c r="G3392">
        <v>5.4054054054054053</v>
      </c>
      <c r="H3392">
        <v>0</v>
      </c>
      <c r="I3392">
        <v>0</v>
      </c>
      <c r="J3392">
        <v>3</v>
      </c>
      <c r="K3392">
        <v>3</v>
      </c>
      <c r="L3392">
        <v>4</v>
      </c>
      <c r="M3392">
        <v>3</v>
      </c>
      <c r="N3392">
        <v>4</v>
      </c>
      <c r="O3392">
        <v>2</v>
      </c>
      <c r="P3392">
        <v>6370000</v>
      </c>
      <c r="Q3392">
        <v>1.938333310257937</v>
      </c>
    </row>
    <row r="3393" spans="1:17" x14ac:dyDescent="0.25">
      <c r="A3393" t="str">
        <f t="shared" ca="1" si="52"/>
        <v>CASANARE;MANÍ;Solicitudes</v>
      </c>
      <c r="B3393" t="str">
        <f ca="1">+IFERROR(_xlfn.XLOOKUP(C3393,DIVIPOLA!G:G,DIVIPOLA!F:F),C3393)</f>
        <v>CASANARE</v>
      </c>
      <c r="C3393" t="s">
        <v>25</v>
      </c>
      <c r="D3393" t="s">
        <v>156</v>
      </c>
      <c r="E3393" t="s">
        <v>360</v>
      </c>
      <c r="F3393">
        <v>2</v>
      </c>
      <c r="G3393">
        <v>2.7027027027027031</v>
      </c>
      <c r="H3393">
        <v>0</v>
      </c>
      <c r="I3393">
        <v>0</v>
      </c>
      <c r="J3393">
        <v>11</v>
      </c>
      <c r="K3393">
        <v>0</v>
      </c>
      <c r="L3393">
        <v>2</v>
      </c>
      <c r="M3393">
        <v>0</v>
      </c>
      <c r="N3393">
        <v>4</v>
      </c>
      <c r="O3393">
        <v>1</v>
      </c>
      <c r="P3393">
        <v>5915000</v>
      </c>
      <c r="Q3393">
        <v>1.799880930953798</v>
      </c>
    </row>
    <row r="3394" spans="1:17" x14ac:dyDescent="0.25">
      <c r="A3394" t="str">
        <f t="shared" ca="1" si="52"/>
        <v>CASANARE;MONTERREY;Solicitudes</v>
      </c>
      <c r="B3394" t="str">
        <f ca="1">+IFERROR(_xlfn.XLOOKUP(C3394,DIVIPOLA!G:G,DIVIPOLA!F:F),C3394)</f>
        <v>CASANARE</v>
      </c>
      <c r="C3394" t="s">
        <v>25</v>
      </c>
      <c r="D3394" t="s">
        <v>157</v>
      </c>
      <c r="E3394" t="s">
        <v>360</v>
      </c>
      <c r="F3394">
        <v>1</v>
      </c>
      <c r="G3394">
        <v>1.3513513513513511</v>
      </c>
      <c r="H3394">
        <v>0</v>
      </c>
      <c r="I3394">
        <v>0</v>
      </c>
      <c r="J3394">
        <v>1</v>
      </c>
      <c r="K3394">
        <v>0</v>
      </c>
      <c r="L3394">
        <v>0</v>
      </c>
      <c r="M3394">
        <v>0</v>
      </c>
      <c r="N3394">
        <v>0</v>
      </c>
      <c r="O3394">
        <v>1</v>
      </c>
      <c r="P3394">
        <v>715000</v>
      </c>
      <c r="Q3394">
        <v>0.21756802462078881</v>
      </c>
    </row>
    <row r="3395" spans="1:17" x14ac:dyDescent="0.25">
      <c r="A3395" t="str">
        <f t="shared" ref="A3395:A3458" ca="1" si="53">B3395&amp;";"&amp;D3395&amp;";"&amp;E3395</f>
        <v>CASANARE;PAZ DE ARIPORO;Solicitudes</v>
      </c>
      <c r="B3395" t="str">
        <f ca="1">+IFERROR(_xlfn.XLOOKUP(C3395,DIVIPOLA!G:G,DIVIPOLA!F:F),C3395)</f>
        <v>CASANARE</v>
      </c>
      <c r="C3395" t="s">
        <v>25</v>
      </c>
      <c r="D3395" t="s">
        <v>381</v>
      </c>
      <c r="E3395" t="s">
        <v>360</v>
      </c>
      <c r="F3395">
        <v>2</v>
      </c>
      <c r="G3395">
        <v>2.7027027027027031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</row>
    <row r="3396" spans="1:17" x14ac:dyDescent="0.25">
      <c r="A3396" t="str">
        <f t="shared" ca="1" si="53"/>
        <v>CASANARE;PORE;Solicitudes</v>
      </c>
      <c r="B3396" t="str">
        <f ca="1">+IFERROR(_xlfn.XLOOKUP(C3396,DIVIPOLA!G:G,DIVIPOLA!F:F),C3396)</f>
        <v>CASANARE</v>
      </c>
      <c r="C3396" t="s">
        <v>25</v>
      </c>
      <c r="D3396" t="s">
        <v>158</v>
      </c>
      <c r="E3396" t="s">
        <v>360</v>
      </c>
      <c r="F3396">
        <v>1</v>
      </c>
      <c r="G3396">
        <v>1.3513513513513511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8</v>
      </c>
      <c r="N3396">
        <v>0</v>
      </c>
      <c r="O3396">
        <v>0</v>
      </c>
      <c r="P3396">
        <v>3194100</v>
      </c>
      <c r="Q3396">
        <v>0.97193570271505125</v>
      </c>
    </row>
    <row r="3397" spans="1:17" x14ac:dyDescent="0.25">
      <c r="A3397" t="str">
        <f t="shared" ca="1" si="53"/>
        <v>CASANARE;TAURAMENA;Solicitudes</v>
      </c>
      <c r="B3397" t="str">
        <f ca="1">+IFERROR(_xlfn.XLOOKUP(C3397,DIVIPOLA!G:G,DIVIPOLA!F:F),C3397)</f>
        <v>CASANARE</v>
      </c>
      <c r="C3397" t="s">
        <v>25</v>
      </c>
      <c r="D3397" t="s">
        <v>382</v>
      </c>
      <c r="E3397" t="s">
        <v>360</v>
      </c>
      <c r="F3397">
        <v>1</v>
      </c>
      <c r="G3397">
        <v>1.3513513513513511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</row>
    <row r="3398" spans="1:17" x14ac:dyDescent="0.25">
      <c r="A3398" t="str">
        <f t="shared" ca="1" si="53"/>
        <v>CASANARE;VILLANUEVA;Solicitudes</v>
      </c>
      <c r="B3398" t="str">
        <f ca="1">+IFERROR(_xlfn.XLOOKUP(C3398,DIVIPOLA!G:G,DIVIPOLA!F:F),C3398)</f>
        <v>CASANARE</v>
      </c>
      <c r="C3398" t="s">
        <v>25</v>
      </c>
      <c r="D3398" t="s">
        <v>159</v>
      </c>
      <c r="E3398" t="s">
        <v>360</v>
      </c>
      <c r="F3398">
        <v>5</v>
      </c>
      <c r="G3398">
        <v>6.756756756756757</v>
      </c>
      <c r="H3398">
        <v>3</v>
      </c>
      <c r="I3398">
        <v>0</v>
      </c>
      <c r="J3398">
        <v>15</v>
      </c>
      <c r="K3398">
        <v>11</v>
      </c>
      <c r="L3398">
        <v>0</v>
      </c>
      <c r="M3398">
        <v>0</v>
      </c>
      <c r="N3398">
        <v>4</v>
      </c>
      <c r="O3398">
        <v>0</v>
      </c>
      <c r="P3398">
        <v>13764400</v>
      </c>
      <c r="Q3398">
        <v>4.1883822630634766</v>
      </c>
    </row>
    <row r="3399" spans="1:17" x14ac:dyDescent="0.25">
      <c r="A3399" t="str">
        <f t="shared" ca="1" si="53"/>
        <v>CASANARE;YOPAL;Solicitudes</v>
      </c>
      <c r="B3399" t="str">
        <f ca="1">+IFERROR(_xlfn.XLOOKUP(C3399,DIVIPOLA!G:G,DIVIPOLA!F:F),C3399)</f>
        <v>CASANARE</v>
      </c>
      <c r="C3399" t="s">
        <v>25</v>
      </c>
      <c r="D3399" t="s">
        <v>160</v>
      </c>
      <c r="E3399" t="s">
        <v>360</v>
      </c>
      <c r="F3399">
        <v>58</v>
      </c>
      <c r="G3399">
        <v>78.378378378378372</v>
      </c>
      <c r="H3399">
        <v>7</v>
      </c>
      <c r="I3399">
        <v>1</v>
      </c>
      <c r="J3399">
        <v>148</v>
      </c>
      <c r="K3399">
        <v>130</v>
      </c>
      <c r="L3399">
        <v>190</v>
      </c>
      <c r="M3399">
        <v>154</v>
      </c>
      <c r="N3399">
        <v>146</v>
      </c>
      <c r="O3399">
        <v>70</v>
      </c>
      <c r="P3399">
        <v>298674350</v>
      </c>
      <c r="Q3399">
        <v>90.883899768388957</v>
      </c>
    </row>
    <row r="3400" spans="1:17" x14ac:dyDescent="0.25">
      <c r="A3400" t="str">
        <f t="shared" ca="1" si="53"/>
        <v>CAUCA;CALOTO;Solicitudes</v>
      </c>
      <c r="B3400" t="str">
        <f ca="1">+IFERROR(_xlfn.XLOOKUP(C3400,DIVIPOLA!G:G,DIVIPOLA!F:F),C3400)</f>
        <v>CAUCA</v>
      </c>
      <c r="C3400" t="s">
        <v>26</v>
      </c>
      <c r="D3400" t="s">
        <v>161</v>
      </c>
      <c r="E3400" t="s">
        <v>360</v>
      </c>
      <c r="F3400">
        <v>1</v>
      </c>
      <c r="G3400">
        <v>1.408450704225352</v>
      </c>
      <c r="H3400">
        <v>0</v>
      </c>
      <c r="I3400">
        <v>0</v>
      </c>
      <c r="J3400">
        <v>4</v>
      </c>
      <c r="K3400">
        <v>0</v>
      </c>
      <c r="L3400">
        <v>11</v>
      </c>
      <c r="M3400">
        <v>0</v>
      </c>
      <c r="N3400">
        <v>1</v>
      </c>
      <c r="O3400">
        <v>0</v>
      </c>
      <c r="P3400">
        <v>4615000</v>
      </c>
      <c r="Q3400">
        <v>0.38982384080253202</v>
      </c>
    </row>
    <row r="3401" spans="1:17" x14ac:dyDescent="0.25">
      <c r="A3401" t="str">
        <f t="shared" ca="1" si="53"/>
        <v>CAUCA;FLORENCIA;Solicitudes</v>
      </c>
      <c r="B3401" t="str">
        <f ca="1">+IFERROR(_xlfn.XLOOKUP(C3401,DIVIPOLA!G:G,DIVIPOLA!F:F),C3401)</f>
        <v>CAUCA</v>
      </c>
      <c r="C3401" t="s">
        <v>26</v>
      </c>
      <c r="D3401" t="s">
        <v>153</v>
      </c>
      <c r="E3401" t="s">
        <v>360</v>
      </c>
      <c r="F3401">
        <v>12</v>
      </c>
      <c r="G3401">
        <v>16.901408450704221</v>
      </c>
      <c r="H3401">
        <v>0</v>
      </c>
      <c r="I3401">
        <v>0</v>
      </c>
      <c r="J3401">
        <v>59</v>
      </c>
      <c r="K3401">
        <v>76</v>
      </c>
      <c r="L3401">
        <v>29</v>
      </c>
      <c r="M3401">
        <v>61</v>
      </c>
      <c r="N3401">
        <v>216</v>
      </c>
      <c r="O3401">
        <v>84</v>
      </c>
      <c r="P3401">
        <v>168448475</v>
      </c>
      <c r="Q3401">
        <v>14.22865254644188</v>
      </c>
    </row>
    <row r="3402" spans="1:17" x14ac:dyDescent="0.25">
      <c r="A3402" t="str">
        <f t="shared" ca="1" si="53"/>
        <v>CAUCA;LA VEGA;Solicitudes</v>
      </c>
      <c r="B3402" t="str">
        <f ca="1">+IFERROR(_xlfn.XLOOKUP(C3402,DIVIPOLA!G:G,DIVIPOLA!F:F),C3402)</f>
        <v>CAUCA</v>
      </c>
      <c r="C3402" t="s">
        <v>26</v>
      </c>
      <c r="D3402" t="s">
        <v>383</v>
      </c>
      <c r="E3402" t="s">
        <v>360</v>
      </c>
      <c r="F3402">
        <v>1</v>
      </c>
      <c r="G3402">
        <v>1.408450704225352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</row>
    <row r="3403" spans="1:17" x14ac:dyDescent="0.25">
      <c r="A3403" t="str">
        <f t="shared" ca="1" si="53"/>
        <v>CAUCA;PIENDAMÓ - TUNÍA;Solicitudes</v>
      </c>
      <c r="B3403" t="str">
        <f ca="1">+IFERROR(_xlfn.XLOOKUP(C3403,DIVIPOLA!G:G,DIVIPOLA!F:F),C3403)</f>
        <v>CAUCA</v>
      </c>
      <c r="C3403" t="s">
        <v>26</v>
      </c>
      <c r="D3403" t="s">
        <v>162</v>
      </c>
      <c r="E3403" t="s">
        <v>360</v>
      </c>
      <c r="F3403">
        <v>3</v>
      </c>
      <c r="G3403">
        <v>4.225352112676056</v>
      </c>
      <c r="H3403">
        <v>0</v>
      </c>
      <c r="I3403">
        <v>0</v>
      </c>
      <c r="J3403">
        <v>12</v>
      </c>
      <c r="K3403">
        <v>7</v>
      </c>
      <c r="L3403">
        <v>15</v>
      </c>
      <c r="M3403">
        <v>2</v>
      </c>
      <c r="N3403">
        <v>0</v>
      </c>
      <c r="O3403">
        <v>1</v>
      </c>
      <c r="P3403">
        <v>13325000</v>
      </c>
      <c r="Q3403">
        <v>1.1255477093594231</v>
      </c>
    </row>
    <row r="3404" spans="1:17" x14ac:dyDescent="0.25">
      <c r="A3404" t="str">
        <f t="shared" ca="1" si="53"/>
        <v>CAUCA;POPAYÁN;Solicitudes</v>
      </c>
      <c r="B3404" t="str">
        <f ca="1">+IFERROR(_xlfn.XLOOKUP(C3404,DIVIPOLA!G:G,DIVIPOLA!F:F),C3404)</f>
        <v>CAUCA</v>
      </c>
      <c r="C3404" t="s">
        <v>26</v>
      </c>
      <c r="D3404" t="s">
        <v>163</v>
      </c>
      <c r="E3404" t="s">
        <v>360</v>
      </c>
      <c r="F3404">
        <v>44</v>
      </c>
      <c r="G3404">
        <v>61.971830985915489</v>
      </c>
      <c r="H3404">
        <v>5</v>
      </c>
      <c r="I3404">
        <v>0</v>
      </c>
      <c r="J3404">
        <v>469</v>
      </c>
      <c r="K3404">
        <v>378</v>
      </c>
      <c r="L3404">
        <v>633</v>
      </c>
      <c r="M3404">
        <v>213</v>
      </c>
      <c r="N3404">
        <v>859</v>
      </c>
      <c r="O3404">
        <v>267</v>
      </c>
      <c r="P3404">
        <v>908677575</v>
      </c>
      <c r="Q3404">
        <v>76.75496908724395</v>
      </c>
    </row>
    <row r="3405" spans="1:17" x14ac:dyDescent="0.25">
      <c r="A3405" t="str">
        <f t="shared" ca="1" si="53"/>
        <v>CAUCA;PUERTO TEJADA;Solicitudes</v>
      </c>
      <c r="B3405" t="str">
        <f ca="1">+IFERROR(_xlfn.XLOOKUP(C3405,DIVIPOLA!G:G,DIVIPOLA!F:F),C3405)</f>
        <v>CAUCA</v>
      </c>
      <c r="C3405" t="s">
        <v>26</v>
      </c>
      <c r="D3405" t="s">
        <v>164</v>
      </c>
      <c r="E3405" t="s">
        <v>360</v>
      </c>
      <c r="F3405">
        <v>1</v>
      </c>
      <c r="G3405">
        <v>1.408450704225352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27</v>
      </c>
      <c r="P3405">
        <v>8960250</v>
      </c>
      <c r="Q3405">
        <v>0.75686220358632439</v>
      </c>
    </row>
    <row r="3406" spans="1:17" x14ac:dyDescent="0.25">
      <c r="A3406" t="str">
        <f t="shared" ca="1" si="53"/>
        <v>CAUCA;SANTANDER DE QUILICHAO;Solicitudes</v>
      </c>
      <c r="B3406" t="str">
        <f ca="1">+IFERROR(_xlfn.XLOOKUP(C3406,DIVIPOLA!G:G,DIVIPOLA!F:F),C3406)</f>
        <v>CAUCA</v>
      </c>
      <c r="C3406" t="s">
        <v>26</v>
      </c>
      <c r="D3406" t="s">
        <v>165</v>
      </c>
      <c r="E3406" t="s">
        <v>360</v>
      </c>
      <c r="F3406">
        <v>6</v>
      </c>
      <c r="G3406">
        <v>8.4507042253521121</v>
      </c>
      <c r="H3406">
        <v>0</v>
      </c>
      <c r="I3406">
        <v>0</v>
      </c>
      <c r="J3406">
        <v>10</v>
      </c>
      <c r="K3406">
        <v>31</v>
      </c>
      <c r="L3406">
        <v>11</v>
      </c>
      <c r="M3406">
        <v>0</v>
      </c>
      <c r="N3406">
        <v>3</v>
      </c>
      <c r="O3406">
        <v>30</v>
      </c>
      <c r="P3406">
        <v>34450000</v>
      </c>
      <c r="Q3406">
        <v>2.909952614441436</v>
      </c>
    </row>
    <row r="3407" spans="1:17" x14ac:dyDescent="0.25">
      <c r="A3407" t="str">
        <f t="shared" ca="1" si="53"/>
        <v>CAUCA;VILLA RICA;Solicitudes</v>
      </c>
      <c r="B3407" t="str">
        <f ca="1">+IFERROR(_xlfn.XLOOKUP(C3407,DIVIPOLA!G:G,DIVIPOLA!F:F),C3407)</f>
        <v>CAUCA</v>
      </c>
      <c r="C3407" t="s">
        <v>26</v>
      </c>
      <c r="D3407" t="s">
        <v>166</v>
      </c>
      <c r="E3407" t="s">
        <v>360</v>
      </c>
      <c r="F3407">
        <v>3</v>
      </c>
      <c r="G3407">
        <v>4.225352112676056</v>
      </c>
      <c r="H3407">
        <v>0</v>
      </c>
      <c r="I3407">
        <v>0</v>
      </c>
      <c r="J3407">
        <v>50</v>
      </c>
      <c r="K3407">
        <v>41</v>
      </c>
      <c r="L3407">
        <v>0</v>
      </c>
      <c r="M3407">
        <v>1</v>
      </c>
      <c r="N3407">
        <v>2</v>
      </c>
      <c r="O3407">
        <v>8</v>
      </c>
      <c r="P3407">
        <v>45391775</v>
      </c>
      <c r="Q3407">
        <v>3.834191998124453</v>
      </c>
    </row>
    <row r="3408" spans="1:17" x14ac:dyDescent="0.25">
      <c r="A3408" t="str">
        <f t="shared" ca="1" si="53"/>
        <v>CESAR;AGUACHICA;Solicitudes</v>
      </c>
      <c r="B3408" t="str">
        <f ca="1">+IFERROR(_xlfn.XLOOKUP(C3408,DIVIPOLA!G:G,DIVIPOLA!F:F),C3408)</f>
        <v>CESAR</v>
      </c>
      <c r="C3408" t="s">
        <v>27</v>
      </c>
      <c r="D3408" t="s">
        <v>167</v>
      </c>
      <c r="E3408" t="s">
        <v>360</v>
      </c>
      <c r="F3408">
        <v>9</v>
      </c>
      <c r="G3408">
        <v>9.5744680851063837</v>
      </c>
      <c r="H3408">
        <v>0</v>
      </c>
      <c r="I3408">
        <v>0</v>
      </c>
      <c r="J3408">
        <v>27</v>
      </c>
      <c r="K3408">
        <v>6</v>
      </c>
      <c r="L3408">
        <v>12</v>
      </c>
      <c r="M3408">
        <v>4</v>
      </c>
      <c r="N3408">
        <v>23</v>
      </c>
      <c r="O3408">
        <v>11</v>
      </c>
      <c r="P3408">
        <v>27013675</v>
      </c>
      <c r="Q3408">
        <v>3.961701817342949</v>
      </c>
    </row>
    <row r="3409" spans="1:17" x14ac:dyDescent="0.25">
      <c r="A3409" t="str">
        <f t="shared" ca="1" si="53"/>
        <v>CESAR;AGUSTÍN CODAZZI;Solicitudes</v>
      </c>
      <c r="B3409" t="str">
        <f ca="1">+IFERROR(_xlfn.XLOOKUP(C3409,DIVIPOLA!G:G,DIVIPOLA!F:F),C3409)</f>
        <v>CESAR</v>
      </c>
      <c r="C3409" t="s">
        <v>27</v>
      </c>
      <c r="D3409" t="s">
        <v>384</v>
      </c>
      <c r="E3409" t="s">
        <v>360</v>
      </c>
      <c r="F3409">
        <v>1</v>
      </c>
      <c r="G3409">
        <v>1.063829787234043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</row>
    <row r="3410" spans="1:17" x14ac:dyDescent="0.25">
      <c r="A3410" t="str">
        <f t="shared" ca="1" si="53"/>
        <v>CESAR;CHIRIGUANÁ;Solicitudes</v>
      </c>
      <c r="B3410" t="str">
        <f ca="1">+IFERROR(_xlfn.XLOOKUP(C3410,DIVIPOLA!G:G,DIVIPOLA!F:F),C3410)</f>
        <v>CESAR</v>
      </c>
      <c r="C3410" t="s">
        <v>27</v>
      </c>
      <c r="D3410" t="s">
        <v>168</v>
      </c>
      <c r="E3410" t="s">
        <v>360</v>
      </c>
      <c r="F3410">
        <v>1</v>
      </c>
      <c r="G3410">
        <v>1.063829787234043</v>
      </c>
      <c r="H3410">
        <v>0</v>
      </c>
      <c r="I3410">
        <v>0</v>
      </c>
      <c r="J3410">
        <v>1</v>
      </c>
      <c r="K3410">
        <v>3</v>
      </c>
      <c r="L3410">
        <v>0</v>
      </c>
      <c r="M3410">
        <v>0</v>
      </c>
      <c r="N3410">
        <v>0</v>
      </c>
      <c r="O3410">
        <v>0</v>
      </c>
      <c r="P3410">
        <v>1950000</v>
      </c>
      <c r="Q3410">
        <v>0.28597806643556462</v>
      </c>
    </row>
    <row r="3411" spans="1:17" x14ac:dyDescent="0.25">
      <c r="A3411" t="str">
        <f t="shared" ca="1" si="53"/>
        <v>CESAR;EL PASO;Solicitudes</v>
      </c>
      <c r="B3411" t="str">
        <f ca="1">+IFERROR(_xlfn.XLOOKUP(C3411,DIVIPOLA!G:G,DIVIPOLA!F:F),C3411)</f>
        <v>CESAR</v>
      </c>
      <c r="C3411" t="s">
        <v>27</v>
      </c>
      <c r="D3411" t="s">
        <v>385</v>
      </c>
      <c r="E3411" t="s">
        <v>360</v>
      </c>
      <c r="F3411">
        <v>2</v>
      </c>
      <c r="G3411">
        <v>2.1276595744680851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</row>
    <row r="3412" spans="1:17" x14ac:dyDescent="0.25">
      <c r="A3412" t="str">
        <f t="shared" ca="1" si="53"/>
        <v>CESAR;LA JAGUA DE IBIRICO;Solicitudes</v>
      </c>
      <c r="B3412" t="str">
        <f ca="1">+IFERROR(_xlfn.XLOOKUP(C3412,DIVIPOLA!G:G,DIVIPOLA!F:F),C3412)</f>
        <v>CESAR</v>
      </c>
      <c r="C3412" t="s">
        <v>27</v>
      </c>
      <c r="D3412" t="s">
        <v>386</v>
      </c>
      <c r="E3412" t="s">
        <v>360</v>
      </c>
      <c r="F3412">
        <v>1</v>
      </c>
      <c r="G3412">
        <v>1.063829787234043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</row>
    <row r="3413" spans="1:17" x14ac:dyDescent="0.25">
      <c r="A3413" t="str">
        <f t="shared" ca="1" si="53"/>
        <v>CESAR;LA PAZ;Solicitudes</v>
      </c>
      <c r="B3413" t="str">
        <f ca="1">+IFERROR(_xlfn.XLOOKUP(C3413,DIVIPOLA!G:G,DIVIPOLA!F:F),C3413)</f>
        <v>CESAR</v>
      </c>
      <c r="C3413" t="s">
        <v>27</v>
      </c>
      <c r="D3413" t="s">
        <v>169</v>
      </c>
      <c r="E3413" t="s">
        <v>360</v>
      </c>
      <c r="F3413">
        <v>1</v>
      </c>
      <c r="G3413">
        <v>1.063829787234043</v>
      </c>
      <c r="H3413">
        <v>0</v>
      </c>
      <c r="I3413">
        <v>0</v>
      </c>
      <c r="J3413">
        <v>23</v>
      </c>
      <c r="K3413">
        <v>16</v>
      </c>
      <c r="L3413">
        <v>10</v>
      </c>
      <c r="M3413">
        <v>4</v>
      </c>
      <c r="N3413">
        <v>8</v>
      </c>
      <c r="O3413">
        <v>4</v>
      </c>
      <c r="P3413">
        <v>24310000</v>
      </c>
      <c r="Q3413">
        <v>3.5651932282300391</v>
      </c>
    </row>
    <row r="3414" spans="1:17" x14ac:dyDescent="0.25">
      <c r="A3414" t="str">
        <f t="shared" ca="1" si="53"/>
        <v>CESAR;RÍO DE ORO;Solicitudes</v>
      </c>
      <c r="B3414" t="str">
        <f ca="1">+IFERROR(_xlfn.XLOOKUP(C3414,DIVIPOLA!G:G,DIVIPOLA!F:F),C3414)</f>
        <v>CESAR</v>
      </c>
      <c r="C3414" t="s">
        <v>27</v>
      </c>
      <c r="D3414" t="s">
        <v>387</v>
      </c>
      <c r="E3414" t="s">
        <v>360</v>
      </c>
      <c r="F3414">
        <v>1</v>
      </c>
      <c r="G3414">
        <v>1.063829787234043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</row>
    <row r="3415" spans="1:17" x14ac:dyDescent="0.25">
      <c r="A3415" t="str">
        <f t="shared" ca="1" si="53"/>
        <v>CESAR;SAN ALBERTO;Solicitudes</v>
      </c>
      <c r="B3415" t="str">
        <f ca="1">+IFERROR(_xlfn.XLOOKUP(C3415,DIVIPOLA!G:G,DIVIPOLA!F:F),C3415)</f>
        <v>CESAR</v>
      </c>
      <c r="C3415" t="s">
        <v>27</v>
      </c>
      <c r="D3415" t="s">
        <v>388</v>
      </c>
      <c r="E3415" t="s">
        <v>360</v>
      </c>
      <c r="F3415">
        <v>1</v>
      </c>
      <c r="G3415">
        <v>1.063829787234043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</row>
    <row r="3416" spans="1:17" x14ac:dyDescent="0.25">
      <c r="A3416" t="str">
        <f t="shared" ca="1" si="53"/>
        <v>CESAR;SAN MARTÍN;Solicitudes</v>
      </c>
      <c r="B3416" t="str">
        <f ca="1">+IFERROR(_xlfn.XLOOKUP(C3416,DIVIPOLA!G:G,DIVIPOLA!F:F),C3416)</f>
        <v>CESAR</v>
      </c>
      <c r="C3416" t="s">
        <v>27</v>
      </c>
      <c r="D3416" t="s">
        <v>170</v>
      </c>
      <c r="E3416" t="s">
        <v>360</v>
      </c>
      <c r="F3416">
        <v>3</v>
      </c>
      <c r="G3416">
        <v>3.191489361702128</v>
      </c>
      <c r="H3416">
        <v>0</v>
      </c>
      <c r="I3416">
        <v>0</v>
      </c>
      <c r="J3416">
        <v>3</v>
      </c>
      <c r="K3416">
        <v>13</v>
      </c>
      <c r="L3416">
        <v>1</v>
      </c>
      <c r="M3416">
        <v>4</v>
      </c>
      <c r="N3416">
        <v>2</v>
      </c>
      <c r="O3416">
        <v>1</v>
      </c>
      <c r="P3416">
        <v>10909600</v>
      </c>
      <c r="Q3416">
        <v>1.5999519556848389</v>
      </c>
    </row>
    <row r="3417" spans="1:17" x14ac:dyDescent="0.25">
      <c r="A3417" t="str">
        <f t="shared" ca="1" si="53"/>
        <v>CESAR;VALLEDUPAR;Solicitudes</v>
      </c>
      <c r="B3417" t="str">
        <f ca="1">+IFERROR(_xlfn.XLOOKUP(C3417,DIVIPOLA!G:G,DIVIPOLA!F:F),C3417)</f>
        <v>CESAR</v>
      </c>
      <c r="C3417" t="s">
        <v>27</v>
      </c>
      <c r="D3417" t="s">
        <v>171</v>
      </c>
      <c r="E3417" t="s">
        <v>360</v>
      </c>
      <c r="F3417">
        <v>74</v>
      </c>
      <c r="G3417">
        <v>78.723404255319153</v>
      </c>
      <c r="H3417">
        <v>5</v>
      </c>
      <c r="I3417">
        <v>2</v>
      </c>
      <c r="J3417">
        <v>374</v>
      </c>
      <c r="K3417">
        <v>495</v>
      </c>
      <c r="L3417">
        <v>173</v>
      </c>
      <c r="M3417">
        <v>173</v>
      </c>
      <c r="N3417">
        <v>223</v>
      </c>
      <c r="O3417">
        <v>156</v>
      </c>
      <c r="P3417">
        <v>617687200</v>
      </c>
      <c r="Q3417">
        <v>90.58717493230661</v>
      </c>
    </row>
    <row r="3418" spans="1:17" x14ac:dyDescent="0.25">
      <c r="A3418" t="str">
        <f t="shared" ca="1" si="53"/>
        <v>CHOCÓ;BAJO BAUDÓ;Solicitudes</v>
      </c>
      <c r="B3418" t="str">
        <f ca="1">+IFERROR(_xlfn.XLOOKUP(C3418,DIVIPOLA!G:G,DIVIPOLA!F:F),C3418)</f>
        <v>CHOCÓ</v>
      </c>
      <c r="C3418" t="s">
        <v>28</v>
      </c>
      <c r="D3418" t="s">
        <v>389</v>
      </c>
      <c r="E3418" t="s">
        <v>360</v>
      </c>
      <c r="F3418">
        <v>1</v>
      </c>
      <c r="G3418">
        <v>16.666666666666661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</row>
    <row r="3419" spans="1:17" x14ac:dyDescent="0.25">
      <c r="A3419" t="str">
        <f t="shared" ca="1" si="53"/>
        <v>CHOCÓ;QUIBDÓ;Solicitudes</v>
      </c>
      <c r="B3419" t="str">
        <f ca="1">+IFERROR(_xlfn.XLOOKUP(C3419,DIVIPOLA!G:G,DIVIPOLA!F:F),C3419)</f>
        <v>CHOCÓ</v>
      </c>
      <c r="C3419" t="s">
        <v>28</v>
      </c>
      <c r="D3419" t="s">
        <v>172</v>
      </c>
      <c r="E3419" t="s">
        <v>360</v>
      </c>
      <c r="F3419">
        <v>5</v>
      </c>
      <c r="G3419">
        <v>83.333333333333343</v>
      </c>
      <c r="H3419">
        <v>0</v>
      </c>
      <c r="I3419">
        <v>0</v>
      </c>
      <c r="J3419">
        <v>2</v>
      </c>
      <c r="K3419">
        <v>0</v>
      </c>
      <c r="L3419">
        <v>3</v>
      </c>
      <c r="M3419">
        <v>8</v>
      </c>
      <c r="N3419">
        <v>0</v>
      </c>
      <c r="O3419">
        <v>0</v>
      </c>
      <c r="P3419">
        <v>4828200</v>
      </c>
      <c r="Q3419">
        <v>100</v>
      </c>
    </row>
    <row r="3420" spans="1:17" x14ac:dyDescent="0.25">
      <c r="A3420" t="str">
        <f t="shared" ca="1" si="53"/>
        <v>CUNDINAMARCA;ANAPOIMA;Solicitudes</v>
      </c>
      <c r="B3420" t="str">
        <f ca="1">+IFERROR(_xlfn.XLOOKUP(C3420,DIVIPOLA!G:G,DIVIPOLA!F:F),C3420)</f>
        <v>CUNDINAMARCA</v>
      </c>
      <c r="C3420" t="s">
        <v>29</v>
      </c>
      <c r="D3420" t="s">
        <v>390</v>
      </c>
      <c r="E3420" t="s">
        <v>360</v>
      </c>
      <c r="F3420">
        <v>2</v>
      </c>
      <c r="G3420">
        <v>0.3395585738539898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</row>
    <row r="3421" spans="1:17" x14ac:dyDescent="0.25">
      <c r="A3421" t="str">
        <f t="shared" ca="1" si="53"/>
        <v>CUNDINAMARCA;CAJICÁ;Solicitudes</v>
      </c>
      <c r="B3421" t="str">
        <f ca="1">+IFERROR(_xlfn.XLOOKUP(C3421,DIVIPOLA!G:G,DIVIPOLA!F:F),C3421)</f>
        <v>CUNDINAMARCA</v>
      </c>
      <c r="C3421" t="s">
        <v>29</v>
      </c>
      <c r="D3421" t="s">
        <v>173</v>
      </c>
      <c r="E3421" t="s">
        <v>360</v>
      </c>
      <c r="F3421">
        <v>54</v>
      </c>
      <c r="G3421">
        <v>9.1680814940577253</v>
      </c>
      <c r="H3421">
        <v>3</v>
      </c>
      <c r="I3421">
        <v>0</v>
      </c>
      <c r="J3421">
        <v>154</v>
      </c>
      <c r="K3421">
        <v>53</v>
      </c>
      <c r="L3421">
        <v>99</v>
      </c>
      <c r="M3421">
        <v>13</v>
      </c>
      <c r="N3421">
        <v>79</v>
      </c>
      <c r="O3421">
        <v>28</v>
      </c>
      <c r="P3421">
        <v>146158675</v>
      </c>
      <c r="Q3421">
        <v>1.42357377830274</v>
      </c>
    </row>
    <row r="3422" spans="1:17" x14ac:dyDescent="0.25">
      <c r="A3422" t="str">
        <f t="shared" ca="1" si="53"/>
        <v>CUNDINAMARCA;CARMEN DE CARUPA;Solicitudes</v>
      </c>
      <c r="B3422" t="str">
        <f ca="1">+IFERROR(_xlfn.XLOOKUP(C3422,DIVIPOLA!G:G,DIVIPOLA!F:F),C3422)</f>
        <v>CUNDINAMARCA</v>
      </c>
      <c r="C3422" t="s">
        <v>29</v>
      </c>
      <c r="D3422" t="s">
        <v>174</v>
      </c>
      <c r="E3422" t="s">
        <v>360</v>
      </c>
      <c r="F3422">
        <v>1</v>
      </c>
      <c r="G3422">
        <v>0.1697792869269949</v>
      </c>
      <c r="H3422">
        <v>0</v>
      </c>
      <c r="I3422">
        <v>0</v>
      </c>
      <c r="J3422">
        <v>1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390000</v>
      </c>
      <c r="Q3422">
        <v>3.7985687372854779E-3</v>
      </c>
    </row>
    <row r="3423" spans="1:17" x14ac:dyDescent="0.25">
      <c r="A3423" t="str">
        <f t="shared" ca="1" si="53"/>
        <v>CUNDINAMARCA;CHÍA;Solicitudes</v>
      </c>
      <c r="B3423" t="str">
        <f ca="1">+IFERROR(_xlfn.XLOOKUP(C3423,DIVIPOLA!G:G,DIVIPOLA!F:F),C3423)</f>
        <v>CUNDINAMARCA</v>
      </c>
      <c r="C3423" t="s">
        <v>29</v>
      </c>
      <c r="D3423" t="s">
        <v>175</v>
      </c>
      <c r="E3423" t="s">
        <v>360</v>
      </c>
      <c r="F3423">
        <v>56</v>
      </c>
      <c r="G3423">
        <v>9.5076400679117139</v>
      </c>
      <c r="H3423">
        <v>7</v>
      </c>
      <c r="I3423">
        <v>0</v>
      </c>
      <c r="J3423">
        <v>1649</v>
      </c>
      <c r="K3423">
        <v>474</v>
      </c>
      <c r="L3423">
        <v>785</v>
      </c>
      <c r="M3423">
        <v>186</v>
      </c>
      <c r="N3423">
        <v>646</v>
      </c>
      <c r="O3423">
        <v>245</v>
      </c>
      <c r="P3423">
        <v>1418945125</v>
      </c>
      <c r="Q3423">
        <v>13.820411773714451</v>
      </c>
    </row>
    <row r="3424" spans="1:17" x14ac:dyDescent="0.25">
      <c r="A3424" t="str">
        <f t="shared" ca="1" si="53"/>
        <v>CUNDINAMARCA;COGUA;Solicitudes</v>
      </c>
      <c r="B3424" t="str">
        <f ca="1">+IFERROR(_xlfn.XLOOKUP(C3424,DIVIPOLA!G:G,DIVIPOLA!F:F),C3424)</f>
        <v>CUNDINAMARCA</v>
      </c>
      <c r="C3424" t="s">
        <v>29</v>
      </c>
      <c r="D3424" t="s">
        <v>176</v>
      </c>
      <c r="E3424" t="s">
        <v>360</v>
      </c>
      <c r="F3424">
        <v>2</v>
      </c>
      <c r="G3424">
        <v>0.3395585738539898</v>
      </c>
      <c r="H3424">
        <v>0</v>
      </c>
      <c r="I3424">
        <v>0</v>
      </c>
      <c r="J3424">
        <v>8</v>
      </c>
      <c r="K3424">
        <v>4</v>
      </c>
      <c r="L3424">
        <v>1</v>
      </c>
      <c r="M3424">
        <v>0</v>
      </c>
      <c r="N3424">
        <v>0</v>
      </c>
      <c r="O3424">
        <v>0</v>
      </c>
      <c r="P3424">
        <v>5781100</v>
      </c>
      <c r="Q3424">
        <v>5.6307450582361737E-2</v>
      </c>
    </row>
    <row r="3425" spans="1:17" x14ac:dyDescent="0.25">
      <c r="A3425" t="str">
        <f t="shared" ca="1" si="53"/>
        <v>CUNDINAMARCA;COTA;Solicitudes</v>
      </c>
      <c r="B3425" t="str">
        <f ca="1">+IFERROR(_xlfn.XLOOKUP(C3425,DIVIPOLA!G:G,DIVIPOLA!F:F),C3425)</f>
        <v>CUNDINAMARCA</v>
      </c>
      <c r="C3425" t="s">
        <v>29</v>
      </c>
      <c r="D3425" t="s">
        <v>177</v>
      </c>
      <c r="E3425" t="s">
        <v>360</v>
      </c>
      <c r="F3425">
        <v>83</v>
      </c>
      <c r="G3425">
        <v>14.091680814940579</v>
      </c>
      <c r="H3425">
        <v>0</v>
      </c>
      <c r="I3425">
        <v>0</v>
      </c>
      <c r="J3425">
        <v>1319</v>
      </c>
      <c r="K3425">
        <v>499</v>
      </c>
      <c r="L3425">
        <v>519</v>
      </c>
      <c r="M3425">
        <v>133</v>
      </c>
      <c r="N3425">
        <v>350</v>
      </c>
      <c r="O3425">
        <v>94</v>
      </c>
      <c r="P3425">
        <v>1075431500</v>
      </c>
      <c r="Q3425">
        <v>10.47461660254366</v>
      </c>
    </row>
    <row r="3426" spans="1:17" x14ac:dyDescent="0.25">
      <c r="A3426" t="str">
        <f t="shared" ca="1" si="53"/>
        <v>CUNDINAMARCA;EL COLEGIO;Solicitudes</v>
      </c>
      <c r="B3426" t="str">
        <f ca="1">+IFERROR(_xlfn.XLOOKUP(C3426,DIVIPOLA!G:G,DIVIPOLA!F:F),C3426)</f>
        <v>CUNDINAMARCA</v>
      </c>
      <c r="C3426" t="s">
        <v>29</v>
      </c>
      <c r="D3426" t="s">
        <v>391</v>
      </c>
      <c r="E3426" t="s">
        <v>360</v>
      </c>
      <c r="F3426">
        <v>1</v>
      </c>
      <c r="G3426">
        <v>0.1697792869269949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</row>
    <row r="3427" spans="1:17" x14ac:dyDescent="0.25">
      <c r="A3427" t="str">
        <f t="shared" ca="1" si="53"/>
        <v>CUNDINAMARCA;EL ROSAL;Solicitudes</v>
      </c>
      <c r="B3427" t="str">
        <f ca="1">+IFERROR(_xlfn.XLOOKUP(C3427,DIVIPOLA!G:G,DIVIPOLA!F:F),C3427)</f>
        <v>CUNDINAMARCA</v>
      </c>
      <c r="C3427" t="s">
        <v>29</v>
      </c>
      <c r="D3427" t="s">
        <v>178</v>
      </c>
      <c r="E3427" t="s">
        <v>360</v>
      </c>
      <c r="F3427">
        <v>4</v>
      </c>
      <c r="G3427">
        <v>0.6791171477079796</v>
      </c>
      <c r="H3427">
        <v>0</v>
      </c>
      <c r="I3427">
        <v>0</v>
      </c>
      <c r="J3427">
        <v>16</v>
      </c>
      <c r="K3427">
        <v>0</v>
      </c>
      <c r="L3427">
        <v>4</v>
      </c>
      <c r="M3427">
        <v>0</v>
      </c>
      <c r="N3427">
        <v>16</v>
      </c>
      <c r="O3427">
        <v>0</v>
      </c>
      <c r="P3427">
        <v>10566725</v>
      </c>
      <c r="Q3427">
        <v>0.10291905446280231</v>
      </c>
    </row>
    <row r="3428" spans="1:17" x14ac:dyDescent="0.25">
      <c r="A3428" t="str">
        <f t="shared" ca="1" si="53"/>
        <v>CUNDINAMARCA;FACATATIVÁ;Solicitudes</v>
      </c>
      <c r="B3428" t="str">
        <f ca="1">+IFERROR(_xlfn.XLOOKUP(C3428,DIVIPOLA!G:G,DIVIPOLA!F:F),C3428)</f>
        <v>CUNDINAMARCA</v>
      </c>
      <c r="C3428" t="s">
        <v>29</v>
      </c>
      <c r="D3428" t="s">
        <v>179</v>
      </c>
      <c r="E3428" t="s">
        <v>360</v>
      </c>
      <c r="F3428">
        <v>26</v>
      </c>
      <c r="G3428">
        <v>4.4142614601018666</v>
      </c>
      <c r="H3428">
        <v>0</v>
      </c>
      <c r="I3428">
        <v>0</v>
      </c>
      <c r="J3428">
        <v>1921</v>
      </c>
      <c r="K3428">
        <v>809</v>
      </c>
      <c r="L3428">
        <v>855</v>
      </c>
      <c r="M3428">
        <v>220</v>
      </c>
      <c r="N3428">
        <v>395</v>
      </c>
      <c r="O3428">
        <v>35</v>
      </c>
      <c r="P3428">
        <v>1583203050</v>
      </c>
      <c r="Q3428">
        <v>15.42027079616671</v>
      </c>
    </row>
    <row r="3429" spans="1:17" x14ac:dyDescent="0.25">
      <c r="A3429" t="str">
        <f t="shared" ca="1" si="53"/>
        <v>CUNDINAMARCA;FUNZA;Solicitudes</v>
      </c>
      <c r="B3429" t="str">
        <f ca="1">+IFERROR(_xlfn.XLOOKUP(C3429,DIVIPOLA!G:G,DIVIPOLA!F:F),C3429)</f>
        <v>CUNDINAMARCA</v>
      </c>
      <c r="C3429" t="s">
        <v>29</v>
      </c>
      <c r="D3429" t="s">
        <v>180</v>
      </c>
      <c r="E3429" t="s">
        <v>360</v>
      </c>
      <c r="F3429">
        <v>39</v>
      </c>
      <c r="G3429">
        <v>6.6213921901528012</v>
      </c>
      <c r="H3429">
        <v>0</v>
      </c>
      <c r="I3429">
        <v>4</v>
      </c>
      <c r="J3429">
        <v>1406</v>
      </c>
      <c r="K3429">
        <v>673</v>
      </c>
      <c r="L3429">
        <v>1261</v>
      </c>
      <c r="M3429">
        <v>467</v>
      </c>
      <c r="N3429">
        <v>423</v>
      </c>
      <c r="O3429">
        <v>64</v>
      </c>
      <c r="P3429">
        <v>1549489175</v>
      </c>
      <c r="Q3429">
        <v>15.091900356198121</v>
      </c>
    </row>
    <row r="3430" spans="1:17" x14ac:dyDescent="0.25">
      <c r="A3430" t="str">
        <f t="shared" ca="1" si="53"/>
        <v>CUNDINAMARCA;FUSAGASUGÁ;Solicitudes</v>
      </c>
      <c r="B3430" t="str">
        <f ca="1">+IFERROR(_xlfn.XLOOKUP(C3430,DIVIPOLA!G:G,DIVIPOLA!F:F),C3430)</f>
        <v>CUNDINAMARCA</v>
      </c>
      <c r="C3430" t="s">
        <v>29</v>
      </c>
      <c r="D3430" t="s">
        <v>181</v>
      </c>
      <c r="E3430" t="s">
        <v>360</v>
      </c>
      <c r="F3430">
        <v>22</v>
      </c>
      <c r="G3430">
        <v>3.7351443123938881</v>
      </c>
      <c r="H3430">
        <v>0</v>
      </c>
      <c r="I3430">
        <v>0</v>
      </c>
      <c r="J3430">
        <v>57</v>
      </c>
      <c r="K3430">
        <v>41</v>
      </c>
      <c r="L3430">
        <v>57</v>
      </c>
      <c r="M3430">
        <v>21</v>
      </c>
      <c r="N3430">
        <v>44</v>
      </c>
      <c r="O3430">
        <v>13</v>
      </c>
      <c r="P3430">
        <v>80056600</v>
      </c>
      <c r="Q3430">
        <v>0.77974486659838105</v>
      </c>
    </row>
    <row r="3431" spans="1:17" x14ac:dyDescent="0.25">
      <c r="A3431" t="str">
        <f t="shared" ca="1" si="53"/>
        <v>CUNDINAMARCA;FÓMEQUE;Solicitudes</v>
      </c>
      <c r="B3431" t="str">
        <f ca="1">+IFERROR(_xlfn.XLOOKUP(C3431,DIVIPOLA!G:G,DIVIPOLA!F:F),C3431)</f>
        <v>CUNDINAMARCA</v>
      </c>
      <c r="C3431" t="s">
        <v>29</v>
      </c>
      <c r="D3431" t="s">
        <v>182</v>
      </c>
      <c r="E3431" t="s">
        <v>360</v>
      </c>
      <c r="F3431">
        <v>5</v>
      </c>
      <c r="G3431">
        <v>0.84889643463497455</v>
      </c>
      <c r="H3431">
        <v>0</v>
      </c>
      <c r="I3431">
        <v>0</v>
      </c>
      <c r="J3431">
        <v>35</v>
      </c>
      <c r="K3431">
        <v>59</v>
      </c>
      <c r="L3431">
        <v>0</v>
      </c>
      <c r="M3431">
        <v>24</v>
      </c>
      <c r="N3431">
        <v>24</v>
      </c>
      <c r="O3431">
        <v>27</v>
      </c>
      <c r="P3431">
        <v>68577600</v>
      </c>
      <c r="Q3431">
        <v>0.6679403267642785</v>
      </c>
    </row>
    <row r="3432" spans="1:17" x14ac:dyDescent="0.25">
      <c r="A3432" t="str">
        <f t="shared" ca="1" si="53"/>
        <v>CUNDINAMARCA;GACHANCIPÁ;Solicitudes</v>
      </c>
      <c r="B3432" t="str">
        <f ca="1">+IFERROR(_xlfn.XLOOKUP(C3432,DIVIPOLA!G:G,DIVIPOLA!F:F),C3432)</f>
        <v>CUNDINAMARCA</v>
      </c>
      <c r="C3432" t="s">
        <v>29</v>
      </c>
      <c r="D3432" t="s">
        <v>183</v>
      </c>
      <c r="E3432" t="s">
        <v>360</v>
      </c>
      <c r="F3432">
        <v>3</v>
      </c>
      <c r="G3432">
        <v>0.50933786078098475</v>
      </c>
      <c r="H3432">
        <v>0</v>
      </c>
      <c r="I3432">
        <v>0</v>
      </c>
      <c r="J3432">
        <v>14</v>
      </c>
      <c r="K3432">
        <v>1</v>
      </c>
      <c r="L3432">
        <v>6</v>
      </c>
      <c r="M3432">
        <v>0</v>
      </c>
      <c r="N3432">
        <v>10</v>
      </c>
      <c r="O3432">
        <v>0</v>
      </c>
      <c r="P3432">
        <v>10206300</v>
      </c>
      <c r="Q3432">
        <v>9.9408543854760972E-2</v>
      </c>
    </row>
    <row r="3433" spans="1:17" x14ac:dyDescent="0.25">
      <c r="A3433" t="str">
        <f t="shared" ca="1" si="53"/>
        <v>CUNDINAMARCA;GIRARDOT;Solicitudes</v>
      </c>
      <c r="B3433" t="str">
        <f ca="1">+IFERROR(_xlfn.XLOOKUP(C3433,DIVIPOLA!G:G,DIVIPOLA!F:F),C3433)</f>
        <v>CUNDINAMARCA</v>
      </c>
      <c r="C3433" t="s">
        <v>29</v>
      </c>
      <c r="D3433" t="s">
        <v>184</v>
      </c>
      <c r="E3433" t="s">
        <v>360</v>
      </c>
      <c r="F3433">
        <v>17</v>
      </c>
      <c r="G3433">
        <v>2.8862478777589131</v>
      </c>
      <c r="H3433">
        <v>0</v>
      </c>
      <c r="I3433">
        <v>1</v>
      </c>
      <c r="J3433">
        <v>441</v>
      </c>
      <c r="K3433">
        <v>247</v>
      </c>
      <c r="L3433">
        <v>181</v>
      </c>
      <c r="M3433">
        <v>57</v>
      </c>
      <c r="N3433">
        <v>63</v>
      </c>
      <c r="O3433">
        <v>7</v>
      </c>
      <c r="P3433">
        <v>390039650</v>
      </c>
      <c r="Q3433">
        <v>3.7989549251071022</v>
      </c>
    </row>
    <row r="3434" spans="1:17" x14ac:dyDescent="0.25">
      <c r="A3434" t="str">
        <f t="shared" ca="1" si="53"/>
        <v>CUNDINAMARCA;GRANADA;Solicitudes</v>
      </c>
      <c r="B3434" t="str">
        <f ca="1">+IFERROR(_xlfn.XLOOKUP(C3434,DIVIPOLA!G:G,DIVIPOLA!F:F),C3434)</f>
        <v>CUNDINAMARCA</v>
      </c>
      <c r="C3434" t="s">
        <v>29</v>
      </c>
      <c r="D3434" t="s">
        <v>185</v>
      </c>
      <c r="E3434" t="s">
        <v>360</v>
      </c>
      <c r="F3434">
        <v>1</v>
      </c>
      <c r="G3434">
        <v>0.1697792869269949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2</v>
      </c>
      <c r="P3434">
        <v>650000</v>
      </c>
      <c r="Q3434">
        <v>6.3309478954757976E-3</v>
      </c>
    </row>
    <row r="3435" spans="1:17" x14ac:dyDescent="0.25">
      <c r="A3435" t="str">
        <f t="shared" ca="1" si="53"/>
        <v>CUNDINAMARCA;GUADUAS;Solicitudes</v>
      </c>
      <c r="B3435" t="str">
        <f ca="1">+IFERROR(_xlfn.XLOOKUP(C3435,DIVIPOLA!G:G,DIVIPOLA!F:F),C3435)</f>
        <v>CUNDINAMARCA</v>
      </c>
      <c r="C3435" t="s">
        <v>29</v>
      </c>
      <c r="D3435" t="s">
        <v>186</v>
      </c>
      <c r="E3435" t="s">
        <v>360</v>
      </c>
      <c r="F3435">
        <v>3</v>
      </c>
      <c r="G3435">
        <v>0.50933786078098475</v>
      </c>
      <c r="H3435">
        <v>0</v>
      </c>
      <c r="I3435">
        <v>0</v>
      </c>
      <c r="J3435">
        <v>0</v>
      </c>
      <c r="K3435">
        <v>0</v>
      </c>
      <c r="L3435">
        <v>2</v>
      </c>
      <c r="M3435">
        <v>2</v>
      </c>
      <c r="N3435">
        <v>1</v>
      </c>
      <c r="O3435">
        <v>0</v>
      </c>
      <c r="P3435">
        <v>1513525</v>
      </c>
      <c r="Q3435">
        <v>1.4741612174615389E-2</v>
      </c>
    </row>
    <row r="3436" spans="1:17" x14ac:dyDescent="0.25">
      <c r="A3436" t="str">
        <f t="shared" ca="1" si="53"/>
        <v>CUNDINAMARCA;GUASCA;Solicitudes</v>
      </c>
      <c r="B3436" t="str">
        <f ca="1">+IFERROR(_xlfn.XLOOKUP(C3436,DIVIPOLA!G:G,DIVIPOLA!F:F),C3436)</f>
        <v>CUNDINAMARCA</v>
      </c>
      <c r="C3436" t="s">
        <v>29</v>
      </c>
      <c r="D3436" t="s">
        <v>187</v>
      </c>
      <c r="E3436" t="s">
        <v>360</v>
      </c>
      <c r="F3436">
        <v>2</v>
      </c>
      <c r="G3436">
        <v>0.3395585738539898</v>
      </c>
      <c r="H3436">
        <v>0</v>
      </c>
      <c r="I3436">
        <v>0</v>
      </c>
      <c r="J3436">
        <v>20</v>
      </c>
      <c r="K3436">
        <v>8</v>
      </c>
      <c r="L3436">
        <v>3</v>
      </c>
      <c r="M3436">
        <v>0</v>
      </c>
      <c r="N3436">
        <v>3</v>
      </c>
      <c r="O3436">
        <v>0</v>
      </c>
      <c r="P3436">
        <v>13979550</v>
      </c>
      <c r="Q3436">
        <v>0.13615969638799799</v>
      </c>
    </row>
    <row r="3437" spans="1:17" x14ac:dyDescent="0.25">
      <c r="A3437" t="str">
        <f t="shared" ca="1" si="53"/>
        <v>CUNDINAMARCA;GUATAVITA;Solicitudes</v>
      </c>
      <c r="B3437" t="str">
        <f ca="1">+IFERROR(_xlfn.XLOOKUP(C3437,DIVIPOLA!G:G,DIVIPOLA!F:F),C3437)</f>
        <v>CUNDINAMARCA</v>
      </c>
      <c r="C3437" t="s">
        <v>29</v>
      </c>
      <c r="D3437" t="s">
        <v>188</v>
      </c>
      <c r="E3437" t="s">
        <v>360</v>
      </c>
      <c r="F3437">
        <v>1</v>
      </c>
      <c r="G3437">
        <v>0.1697792869269949</v>
      </c>
      <c r="H3437">
        <v>0</v>
      </c>
      <c r="I3437">
        <v>0</v>
      </c>
      <c r="J3437">
        <v>0</v>
      </c>
      <c r="K3437">
        <v>0</v>
      </c>
      <c r="L3437">
        <v>4</v>
      </c>
      <c r="M3437">
        <v>0</v>
      </c>
      <c r="N3437">
        <v>0</v>
      </c>
      <c r="O3437">
        <v>0</v>
      </c>
      <c r="P3437">
        <v>1040000</v>
      </c>
      <c r="Q3437">
        <v>1.012951663276127E-2</v>
      </c>
    </row>
    <row r="3438" spans="1:17" x14ac:dyDescent="0.25">
      <c r="A3438" t="str">
        <f t="shared" ca="1" si="53"/>
        <v>CUNDINAMARCA;LA CALERA;Solicitudes</v>
      </c>
      <c r="B3438" t="str">
        <f ca="1">+IFERROR(_xlfn.XLOOKUP(C3438,DIVIPOLA!G:G,DIVIPOLA!F:F),C3438)</f>
        <v>CUNDINAMARCA</v>
      </c>
      <c r="C3438" t="s">
        <v>29</v>
      </c>
      <c r="D3438" t="s">
        <v>189</v>
      </c>
      <c r="E3438" t="s">
        <v>360</v>
      </c>
      <c r="F3438">
        <v>8</v>
      </c>
      <c r="G3438">
        <v>1.358234295415959</v>
      </c>
      <c r="H3438">
        <v>0</v>
      </c>
      <c r="I3438">
        <v>0</v>
      </c>
      <c r="J3438">
        <v>26</v>
      </c>
      <c r="K3438">
        <v>3</v>
      </c>
      <c r="L3438">
        <v>35</v>
      </c>
      <c r="M3438">
        <v>7</v>
      </c>
      <c r="N3438">
        <v>48</v>
      </c>
      <c r="O3438">
        <v>0</v>
      </c>
      <c r="P3438">
        <v>33729800</v>
      </c>
      <c r="Q3438">
        <v>0.32852554819203011</v>
      </c>
    </row>
    <row r="3439" spans="1:17" x14ac:dyDescent="0.25">
      <c r="A3439" t="str">
        <f t="shared" ca="1" si="53"/>
        <v>CUNDINAMARCA;LA MESA;Solicitudes</v>
      </c>
      <c r="B3439" t="str">
        <f ca="1">+IFERROR(_xlfn.XLOOKUP(C3439,DIVIPOLA!G:G,DIVIPOLA!F:F),C3439)</f>
        <v>CUNDINAMARCA</v>
      </c>
      <c r="C3439" t="s">
        <v>29</v>
      </c>
      <c r="D3439" t="s">
        <v>190</v>
      </c>
      <c r="E3439" t="s">
        <v>360</v>
      </c>
      <c r="F3439">
        <v>7</v>
      </c>
      <c r="G3439">
        <v>1.188455008488964</v>
      </c>
      <c r="H3439">
        <v>0</v>
      </c>
      <c r="I3439">
        <v>0</v>
      </c>
      <c r="J3439">
        <v>4</v>
      </c>
      <c r="K3439">
        <v>14</v>
      </c>
      <c r="L3439">
        <v>5</v>
      </c>
      <c r="M3439">
        <v>2</v>
      </c>
      <c r="N3439">
        <v>10</v>
      </c>
      <c r="O3439">
        <v>10</v>
      </c>
      <c r="P3439">
        <v>16305250</v>
      </c>
      <c r="Q3439">
        <v>0.15881182795801041</v>
      </c>
    </row>
    <row r="3440" spans="1:17" x14ac:dyDescent="0.25">
      <c r="A3440" t="str">
        <f t="shared" ca="1" si="53"/>
        <v>CUNDINAMARCA;MADRID;Solicitudes</v>
      </c>
      <c r="B3440" t="str">
        <f ca="1">+IFERROR(_xlfn.XLOOKUP(C3440,DIVIPOLA!G:G,DIVIPOLA!F:F),C3440)</f>
        <v>CUNDINAMARCA</v>
      </c>
      <c r="C3440" t="s">
        <v>29</v>
      </c>
      <c r="D3440" t="s">
        <v>191</v>
      </c>
      <c r="E3440" t="s">
        <v>360</v>
      </c>
      <c r="F3440">
        <v>25</v>
      </c>
      <c r="G3440">
        <v>4.2444821731748723</v>
      </c>
      <c r="H3440">
        <v>4</v>
      </c>
      <c r="I3440">
        <v>0</v>
      </c>
      <c r="J3440">
        <v>1160</v>
      </c>
      <c r="K3440">
        <v>26</v>
      </c>
      <c r="L3440">
        <v>554</v>
      </c>
      <c r="M3440">
        <v>15</v>
      </c>
      <c r="N3440">
        <v>531</v>
      </c>
      <c r="O3440">
        <v>5</v>
      </c>
      <c r="P3440">
        <v>738385700</v>
      </c>
      <c r="Q3440">
        <v>7.1918175284068049</v>
      </c>
    </row>
    <row r="3441" spans="1:17" x14ac:dyDescent="0.25">
      <c r="A3441" t="str">
        <f t="shared" ca="1" si="53"/>
        <v>CUNDINAMARCA;MANTA;Solicitudes</v>
      </c>
      <c r="B3441" t="str">
        <f ca="1">+IFERROR(_xlfn.XLOOKUP(C3441,DIVIPOLA!G:G,DIVIPOLA!F:F),C3441)</f>
        <v>CUNDINAMARCA</v>
      </c>
      <c r="C3441" t="s">
        <v>29</v>
      </c>
      <c r="D3441" t="s">
        <v>192</v>
      </c>
      <c r="E3441" t="s">
        <v>360</v>
      </c>
      <c r="F3441">
        <v>1</v>
      </c>
      <c r="G3441">
        <v>0.1697792869269949</v>
      </c>
      <c r="H3441">
        <v>0</v>
      </c>
      <c r="I3441">
        <v>0</v>
      </c>
      <c r="J3441">
        <v>0</v>
      </c>
      <c r="K3441">
        <v>9</v>
      </c>
      <c r="L3441">
        <v>4</v>
      </c>
      <c r="M3441">
        <v>12</v>
      </c>
      <c r="N3441">
        <v>3</v>
      </c>
      <c r="O3441">
        <v>0</v>
      </c>
      <c r="P3441">
        <v>11664250</v>
      </c>
      <c r="Q3441">
        <v>0.11360885998431321</v>
      </c>
    </row>
    <row r="3442" spans="1:17" x14ac:dyDescent="0.25">
      <c r="A3442" t="str">
        <f t="shared" ca="1" si="53"/>
        <v>CUNDINAMARCA;MOSQUERA;Solicitudes</v>
      </c>
      <c r="B3442" t="str">
        <f ca="1">+IFERROR(_xlfn.XLOOKUP(C3442,DIVIPOLA!G:G,DIVIPOLA!F:F),C3442)</f>
        <v>CUNDINAMARCA</v>
      </c>
      <c r="C3442" t="s">
        <v>29</v>
      </c>
      <c r="D3442" t="s">
        <v>193</v>
      </c>
      <c r="E3442" t="s">
        <v>360</v>
      </c>
      <c r="F3442">
        <v>53</v>
      </c>
      <c r="G3442">
        <v>8.998302207130731</v>
      </c>
      <c r="H3442">
        <v>5</v>
      </c>
      <c r="I3442">
        <v>10</v>
      </c>
      <c r="J3442">
        <v>427</v>
      </c>
      <c r="K3442">
        <v>142</v>
      </c>
      <c r="L3442">
        <v>183</v>
      </c>
      <c r="M3442">
        <v>46</v>
      </c>
      <c r="N3442">
        <v>358</v>
      </c>
      <c r="O3442">
        <v>42</v>
      </c>
      <c r="P3442">
        <v>404582425</v>
      </c>
      <c r="Q3442">
        <v>3.9406003878465299</v>
      </c>
    </row>
    <row r="3443" spans="1:17" x14ac:dyDescent="0.25">
      <c r="A3443" t="str">
        <f t="shared" ca="1" si="53"/>
        <v>CUNDINAMARCA;PACHO;Solicitudes</v>
      </c>
      <c r="B3443" t="str">
        <f ca="1">+IFERROR(_xlfn.XLOOKUP(C3443,DIVIPOLA!G:G,DIVIPOLA!F:F),C3443)</f>
        <v>CUNDINAMARCA</v>
      </c>
      <c r="C3443" t="s">
        <v>29</v>
      </c>
      <c r="D3443" t="s">
        <v>194</v>
      </c>
      <c r="E3443" t="s">
        <v>360</v>
      </c>
      <c r="F3443">
        <v>4</v>
      </c>
      <c r="G3443">
        <v>0.6791171477079796</v>
      </c>
      <c r="H3443">
        <v>0</v>
      </c>
      <c r="I3443">
        <v>0</v>
      </c>
      <c r="J3443">
        <v>1</v>
      </c>
      <c r="K3443">
        <v>4</v>
      </c>
      <c r="L3443">
        <v>0</v>
      </c>
      <c r="M3443">
        <v>6</v>
      </c>
      <c r="N3443">
        <v>0</v>
      </c>
      <c r="O3443">
        <v>0</v>
      </c>
      <c r="P3443">
        <v>5069350</v>
      </c>
      <c r="Q3443">
        <v>4.9375062636815743E-2</v>
      </c>
    </row>
    <row r="3444" spans="1:17" x14ac:dyDescent="0.25">
      <c r="A3444" t="str">
        <f t="shared" ca="1" si="53"/>
        <v>CUNDINAMARCA;RICAURTE;Solicitudes</v>
      </c>
      <c r="B3444" t="str">
        <f ca="1">+IFERROR(_xlfn.XLOOKUP(C3444,DIVIPOLA!G:G,DIVIPOLA!F:F),C3444)</f>
        <v>CUNDINAMARCA</v>
      </c>
      <c r="C3444" t="s">
        <v>29</v>
      </c>
      <c r="D3444" t="s">
        <v>392</v>
      </c>
      <c r="E3444" t="s">
        <v>360</v>
      </c>
      <c r="F3444">
        <v>1</v>
      </c>
      <c r="G3444">
        <v>0.1697792869269949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</row>
    <row r="3445" spans="1:17" x14ac:dyDescent="0.25">
      <c r="A3445" t="str">
        <f t="shared" ca="1" si="53"/>
        <v>CUNDINAMARCA;SAN ANTONIO DEL TEQUENDAMA;Solicitudes</v>
      </c>
      <c r="B3445" t="str">
        <f ca="1">+IFERROR(_xlfn.XLOOKUP(C3445,DIVIPOLA!G:G,DIVIPOLA!F:F),C3445)</f>
        <v>CUNDINAMARCA</v>
      </c>
      <c r="C3445" t="s">
        <v>29</v>
      </c>
      <c r="D3445" t="s">
        <v>195</v>
      </c>
      <c r="E3445" t="s">
        <v>360</v>
      </c>
      <c r="F3445">
        <v>1</v>
      </c>
      <c r="G3445">
        <v>0.1697792869269949</v>
      </c>
      <c r="H3445">
        <v>0</v>
      </c>
      <c r="I3445">
        <v>0</v>
      </c>
      <c r="J3445">
        <v>9</v>
      </c>
      <c r="K3445">
        <v>8</v>
      </c>
      <c r="L3445">
        <v>0</v>
      </c>
      <c r="M3445">
        <v>0</v>
      </c>
      <c r="N3445">
        <v>0</v>
      </c>
      <c r="O3445">
        <v>0</v>
      </c>
      <c r="P3445">
        <v>7670000</v>
      </c>
      <c r="Q3445">
        <v>7.470518516661441E-2</v>
      </c>
    </row>
    <row r="3446" spans="1:17" x14ac:dyDescent="0.25">
      <c r="A3446" t="str">
        <f t="shared" ca="1" si="53"/>
        <v>CUNDINAMARCA;SAN JUAN DE RIOSECO;Solicitudes</v>
      </c>
      <c r="B3446" t="str">
        <f ca="1">+IFERROR(_xlfn.XLOOKUP(C3446,DIVIPOLA!G:G,DIVIPOLA!F:F),C3446)</f>
        <v>CUNDINAMARCA</v>
      </c>
      <c r="C3446" t="s">
        <v>29</v>
      </c>
      <c r="D3446" t="s">
        <v>196</v>
      </c>
      <c r="E3446" t="s">
        <v>360</v>
      </c>
      <c r="F3446">
        <v>2</v>
      </c>
      <c r="G3446">
        <v>0.3395585738539898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3</v>
      </c>
      <c r="P3446">
        <v>975000</v>
      </c>
      <c r="Q3446">
        <v>9.4964218432136947E-3</v>
      </c>
    </row>
    <row r="3447" spans="1:17" x14ac:dyDescent="0.25">
      <c r="A3447" t="str">
        <f t="shared" ca="1" si="53"/>
        <v>CUNDINAMARCA;SESQUILÉ;Solicitudes</v>
      </c>
      <c r="B3447" t="str">
        <f ca="1">+IFERROR(_xlfn.XLOOKUP(C3447,DIVIPOLA!G:G,DIVIPOLA!F:F),C3447)</f>
        <v>CUNDINAMARCA</v>
      </c>
      <c r="C3447" t="s">
        <v>29</v>
      </c>
      <c r="D3447" t="s">
        <v>197</v>
      </c>
      <c r="E3447" t="s">
        <v>360</v>
      </c>
      <c r="F3447">
        <v>2</v>
      </c>
      <c r="G3447">
        <v>0.3395585738539898</v>
      </c>
      <c r="H3447">
        <v>0</v>
      </c>
      <c r="I3447">
        <v>0</v>
      </c>
      <c r="J3447">
        <v>0</v>
      </c>
      <c r="K3447">
        <v>0</v>
      </c>
      <c r="L3447">
        <v>11</v>
      </c>
      <c r="M3447">
        <v>0</v>
      </c>
      <c r="N3447">
        <v>0</v>
      </c>
      <c r="O3447">
        <v>0</v>
      </c>
      <c r="P3447">
        <v>2860000</v>
      </c>
      <c r="Q3447">
        <v>2.785617074009351E-2</v>
      </c>
    </row>
    <row r="3448" spans="1:17" x14ac:dyDescent="0.25">
      <c r="A3448" t="str">
        <f t="shared" ca="1" si="53"/>
        <v>CUNDINAMARCA;SIBATÉ;Solicitudes</v>
      </c>
      <c r="B3448" t="str">
        <f ca="1">+IFERROR(_xlfn.XLOOKUP(C3448,DIVIPOLA!G:G,DIVIPOLA!F:F),C3448)</f>
        <v>CUNDINAMARCA</v>
      </c>
      <c r="C3448" t="s">
        <v>29</v>
      </c>
      <c r="D3448" t="s">
        <v>198</v>
      </c>
      <c r="E3448" t="s">
        <v>360</v>
      </c>
      <c r="F3448">
        <v>6</v>
      </c>
      <c r="G3448">
        <v>1.0186757215619699</v>
      </c>
      <c r="H3448">
        <v>0</v>
      </c>
      <c r="I3448">
        <v>0</v>
      </c>
      <c r="J3448">
        <v>12</v>
      </c>
      <c r="K3448">
        <v>7</v>
      </c>
      <c r="L3448">
        <v>8</v>
      </c>
      <c r="M3448">
        <v>2</v>
      </c>
      <c r="N3448">
        <v>0</v>
      </c>
      <c r="O3448">
        <v>0</v>
      </c>
      <c r="P3448">
        <v>11501100</v>
      </c>
      <c r="Q3448">
        <v>0.11201979206254881</v>
      </c>
    </row>
    <row r="3449" spans="1:17" x14ac:dyDescent="0.25">
      <c r="A3449" t="str">
        <f t="shared" ca="1" si="53"/>
        <v>CUNDINAMARCA;SIMIJACA;Solicitudes</v>
      </c>
      <c r="B3449" t="str">
        <f ca="1">+IFERROR(_xlfn.XLOOKUP(C3449,DIVIPOLA!G:G,DIVIPOLA!F:F),C3449)</f>
        <v>CUNDINAMARCA</v>
      </c>
      <c r="C3449" t="s">
        <v>29</v>
      </c>
      <c r="D3449" t="s">
        <v>199</v>
      </c>
      <c r="E3449" t="s">
        <v>360</v>
      </c>
      <c r="F3449">
        <v>1</v>
      </c>
      <c r="G3449">
        <v>0.1697792869269949</v>
      </c>
      <c r="H3449">
        <v>0</v>
      </c>
      <c r="I3449">
        <v>0</v>
      </c>
      <c r="J3449">
        <v>16</v>
      </c>
      <c r="K3449">
        <v>0</v>
      </c>
      <c r="L3449">
        <v>3</v>
      </c>
      <c r="M3449">
        <v>19</v>
      </c>
      <c r="N3449">
        <v>20</v>
      </c>
      <c r="O3449">
        <v>0</v>
      </c>
      <c r="P3449">
        <v>18824000</v>
      </c>
      <c r="Q3449">
        <v>0.18334425105297911</v>
      </c>
    </row>
    <row r="3450" spans="1:17" x14ac:dyDescent="0.25">
      <c r="A3450" t="str">
        <f t="shared" ca="1" si="53"/>
        <v>CUNDINAMARCA;SOACHA;Solicitudes</v>
      </c>
      <c r="B3450" t="str">
        <f ca="1">+IFERROR(_xlfn.XLOOKUP(C3450,DIVIPOLA!G:G,DIVIPOLA!F:F),C3450)</f>
        <v>CUNDINAMARCA</v>
      </c>
      <c r="C3450" t="s">
        <v>29</v>
      </c>
      <c r="D3450" t="s">
        <v>200</v>
      </c>
      <c r="E3450" t="s">
        <v>360</v>
      </c>
      <c r="F3450">
        <v>47</v>
      </c>
      <c r="G3450">
        <v>7.9796264855687609</v>
      </c>
      <c r="H3450">
        <v>20</v>
      </c>
      <c r="I3450">
        <v>3</v>
      </c>
      <c r="J3450">
        <v>1528</v>
      </c>
      <c r="K3450">
        <v>1207</v>
      </c>
      <c r="L3450">
        <v>1011</v>
      </c>
      <c r="M3450">
        <v>213</v>
      </c>
      <c r="N3450">
        <v>584</v>
      </c>
      <c r="O3450">
        <v>67</v>
      </c>
      <c r="P3450">
        <v>1746942925</v>
      </c>
      <c r="Q3450">
        <v>17.015084053146278</v>
      </c>
    </row>
    <row r="3451" spans="1:17" x14ac:dyDescent="0.25">
      <c r="A3451" t="str">
        <f t="shared" ca="1" si="53"/>
        <v>CUNDINAMARCA;SOPÓ;Solicitudes</v>
      </c>
      <c r="B3451" t="str">
        <f ca="1">+IFERROR(_xlfn.XLOOKUP(C3451,DIVIPOLA!G:G,DIVIPOLA!F:F),C3451)</f>
        <v>CUNDINAMARCA</v>
      </c>
      <c r="C3451" t="s">
        <v>29</v>
      </c>
      <c r="D3451" t="s">
        <v>201</v>
      </c>
      <c r="E3451" t="s">
        <v>360</v>
      </c>
      <c r="F3451">
        <v>10</v>
      </c>
      <c r="G3451">
        <v>1.6977928692699491</v>
      </c>
      <c r="H3451">
        <v>0</v>
      </c>
      <c r="I3451">
        <v>0</v>
      </c>
      <c r="J3451">
        <v>422</v>
      </c>
      <c r="K3451">
        <v>41</v>
      </c>
      <c r="L3451">
        <v>30</v>
      </c>
      <c r="M3451">
        <v>1</v>
      </c>
      <c r="N3451">
        <v>8</v>
      </c>
      <c r="O3451">
        <v>2</v>
      </c>
      <c r="P3451">
        <v>202425600</v>
      </c>
      <c r="Q3451">
        <v>1.9716091174006549</v>
      </c>
    </row>
    <row r="3452" spans="1:17" x14ac:dyDescent="0.25">
      <c r="A3452" t="str">
        <f t="shared" ca="1" si="53"/>
        <v>CUNDINAMARCA;SUBACHOQUE;Solicitudes</v>
      </c>
      <c r="B3452" t="str">
        <f ca="1">+IFERROR(_xlfn.XLOOKUP(C3452,DIVIPOLA!G:G,DIVIPOLA!F:F),C3452)</f>
        <v>CUNDINAMARCA</v>
      </c>
      <c r="C3452" t="s">
        <v>29</v>
      </c>
      <c r="D3452" t="s">
        <v>202</v>
      </c>
      <c r="E3452" t="s">
        <v>360</v>
      </c>
      <c r="F3452">
        <v>1</v>
      </c>
      <c r="G3452">
        <v>0.1697792869269949</v>
      </c>
      <c r="H3452">
        <v>0</v>
      </c>
      <c r="I3452">
        <v>0</v>
      </c>
      <c r="J3452">
        <v>0</v>
      </c>
      <c r="K3452">
        <v>6</v>
      </c>
      <c r="L3452">
        <v>0</v>
      </c>
      <c r="M3452">
        <v>0</v>
      </c>
      <c r="N3452">
        <v>0</v>
      </c>
      <c r="O3452">
        <v>0</v>
      </c>
      <c r="P3452">
        <v>3120000</v>
      </c>
      <c r="Q3452">
        <v>3.038854989828383E-2</v>
      </c>
    </row>
    <row r="3453" spans="1:17" x14ac:dyDescent="0.25">
      <c r="A3453" t="str">
        <f t="shared" ca="1" si="53"/>
        <v>CUNDINAMARCA;SUSA;Solicitudes</v>
      </c>
      <c r="B3453" t="str">
        <f ca="1">+IFERROR(_xlfn.XLOOKUP(C3453,DIVIPOLA!G:G,DIVIPOLA!F:F),C3453)</f>
        <v>CUNDINAMARCA</v>
      </c>
      <c r="C3453" t="s">
        <v>29</v>
      </c>
      <c r="D3453" t="s">
        <v>393</v>
      </c>
      <c r="E3453" t="s">
        <v>360</v>
      </c>
      <c r="F3453">
        <v>1</v>
      </c>
      <c r="G3453">
        <v>0.1697792869269949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</row>
    <row r="3454" spans="1:17" x14ac:dyDescent="0.25">
      <c r="A3454" t="str">
        <f t="shared" ca="1" si="53"/>
        <v>CUNDINAMARCA;TABIO;Solicitudes</v>
      </c>
      <c r="B3454" t="str">
        <f ca="1">+IFERROR(_xlfn.XLOOKUP(C3454,DIVIPOLA!G:G,DIVIPOLA!F:F),C3454)</f>
        <v>CUNDINAMARCA</v>
      </c>
      <c r="C3454" t="s">
        <v>29</v>
      </c>
      <c r="D3454" t="s">
        <v>203</v>
      </c>
      <c r="E3454" t="s">
        <v>360</v>
      </c>
      <c r="F3454">
        <v>6</v>
      </c>
      <c r="G3454">
        <v>1.0186757215619699</v>
      </c>
      <c r="H3454">
        <v>0</v>
      </c>
      <c r="I3454">
        <v>0</v>
      </c>
      <c r="J3454">
        <v>14</v>
      </c>
      <c r="K3454">
        <v>2</v>
      </c>
      <c r="L3454">
        <v>18</v>
      </c>
      <c r="M3454">
        <v>4</v>
      </c>
      <c r="N3454">
        <v>7</v>
      </c>
      <c r="O3454">
        <v>0</v>
      </c>
      <c r="P3454">
        <v>14105000</v>
      </c>
      <c r="Q3454">
        <v>0.1373815693318248</v>
      </c>
    </row>
    <row r="3455" spans="1:17" x14ac:dyDescent="0.25">
      <c r="A3455" t="str">
        <f t="shared" ca="1" si="53"/>
        <v>CUNDINAMARCA;TENJO;Solicitudes</v>
      </c>
      <c r="B3455" t="str">
        <f ca="1">+IFERROR(_xlfn.XLOOKUP(C3455,DIVIPOLA!G:G,DIVIPOLA!F:F),C3455)</f>
        <v>CUNDINAMARCA</v>
      </c>
      <c r="C3455" t="s">
        <v>29</v>
      </c>
      <c r="D3455" t="s">
        <v>204</v>
      </c>
      <c r="E3455" t="s">
        <v>360</v>
      </c>
      <c r="F3455">
        <v>10</v>
      </c>
      <c r="G3455">
        <v>1.6977928692699491</v>
      </c>
      <c r="H3455">
        <v>0</v>
      </c>
      <c r="I3455">
        <v>0</v>
      </c>
      <c r="J3455">
        <v>187</v>
      </c>
      <c r="K3455">
        <v>41</v>
      </c>
      <c r="L3455">
        <v>137</v>
      </c>
      <c r="M3455">
        <v>7</v>
      </c>
      <c r="N3455">
        <v>75</v>
      </c>
      <c r="O3455">
        <v>14</v>
      </c>
      <c r="P3455">
        <v>154769875</v>
      </c>
      <c r="Q3455">
        <v>1.507446176022003</v>
      </c>
    </row>
    <row r="3456" spans="1:17" x14ac:dyDescent="0.25">
      <c r="A3456" t="str">
        <f t="shared" ca="1" si="53"/>
        <v>CUNDINAMARCA;TOCAIMA;Solicitudes</v>
      </c>
      <c r="B3456" t="str">
        <f ca="1">+IFERROR(_xlfn.XLOOKUP(C3456,DIVIPOLA!G:G,DIVIPOLA!F:F),C3456)</f>
        <v>CUNDINAMARCA</v>
      </c>
      <c r="C3456" t="s">
        <v>29</v>
      </c>
      <c r="D3456" t="s">
        <v>205</v>
      </c>
      <c r="E3456" t="s">
        <v>360</v>
      </c>
      <c r="F3456">
        <v>2</v>
      </c>
      <c r="G3456">
        <v>0.3395585738539898</v>
      </c>
      <c r="H3456">
        <v>0</v>
      </c>
      <c r="I3456">
        <v>0</v>
      </c>
      <c r="J3456">
        <v>0</v>
      </c>
      <c r="K3456">
        <v>5</v>
      </c>
      <c r="L3456">
        <v>0</v>
      </c>
      <c r="M3456">
        <v>0</v>
      </c>
      <c r="N3456">
        <v>1</v>
      </c>
      <c r="O3456">
        <v>0</v>
      </c>
      <c r="P3456">
        <v>2795000</v>
      </c>
      <c r="Q3456">
        <v>2.722307595054593E-2</v>
      </c>
    </row>
    <row r="3457" spans="1:17" x14ac:dyDescent="0.25">
      <c r="A3457" t="str">
        <f t="shared" ca="1" si="53"/>
        <v>CUNDINAMARCA;TOCANCIPÁ;Solicitudes</v>
      </c>
      <c r="B3457" t="str">
        <f ca="1">+IFERROR(_xlfn.XLOOKUP(C3457,DIVIPOLA!G:G,DIVIPOLA!F:F),C3457)</f>
        <v>CUNDINAMARCA</v>
      </c>
      <c r="C3457" t="s">
        <v>29</v>
      </c>
      <c r="D3457" t="s">
        <v>206</v>
      </c>
      <c r="E3457" t="s">
        <v>360</v>
      </c>
      <c r="F3457">
        <v>26</v>
      </c>
      <c r="G3457">
        <v>4.4142614601018666</v>
      </c>
      <c r="H3457">
        <v>1</v>
      </c>
      <c r="I3457">
        <v>2</v>
      </c>
      <c r="J3457">
        <v>441</v>
      </c>
      <c r="K3457">
        <v>132</v>
      </c>
      <c r="L3457">
        <v>130</v>
      </c>
      <c r="M3457">
        <v>26</v>
      </c>
      <c r="N3457">
        <v>310</v>
      </c>
      <c r="O3457">
        <v>46</v>
      </c>
      <c r="P3457">
        <v>368350450</v>
      </c>
      <c r="Q3457">
        <v>3.587703855730866</v>
      </c>
    </row>
    <row r="3458" spans="1:17" x14ac:dyDescent="0.25">
      <c r="A3458" t="str">
        <f t="shared" ca="1" si="53"/>
        <v>CUNDINAMARCA;UBAQUE;Solicitudes</v>
      </c>
      <c r="B3458" t="str">
        <f ca="1">+IFERROR(_xlfn.XLOOKUP(C3458,DIVIPOLA!G:G,DIVIPOLA!F:F),C3458)</f>
        <v>CUNDINAMARCA</v>
      </c>
      <c r="C3458" t="s">
        <v>29</v>
      </c>
      <c r="D3458" t="s">
        <v>207</v>
      </c>
      <c r="E3458" t="s">
        <v>360</v>
      </c>
      <c r="F3458">
        <v>2</v>
      </c>
      <c r="G3458">
        <v>0.3395585738539898</v>
      </c>
      <c r="H3458">
        <v>0</v>
      </c>
      <c r="I3458">
        <v>0</v>
      </c>
      <c r="J3458">
        <v>4</v>
      </c>
      <c r="K3458">
        <v>3</v>
      </c>
      <c r="L3458">
        <v>3</v>
      </c>
      <c r="M3458">
        <v>6</v>
      </c>
      <c r="N3458">
        <v>5</v>
      </c>
      <c r="O3458">
        <v>0</v>
      </c>
      <c r="P3458">
        <v>7733700</v>
      </c>
      <c r="Q3458">
        <v>7.5325618060371038E-2</v>
      </c>
    </row>
    <row r="3459" spans="1:17" x14ac:dyDescent="0.25">
      <c r="A3459" t="str">
        <f t="shared" ref="A3459:A3522" ca="1" si="54">B3459&amp;";"&amp;D3459&amp;";"&amp;E3459</f>
        <v>CUNDINAMARCA;VILLA DE SAN DIEGO DE UBATÉ;Solicitudes</v>
      </c>
      <c r="B3459" t="str">
        <f ca="1">+IFERROR(_xlfn.XLOOKUP(C3459,DIVIPOLA!G:G,DIVIPOLA!F:F),C3459)</f>
        <v>CUNDINAMARCA</v>
      </c>
      <c r="C3459" t="s">
        <v>29</v>
      </c>
      <c r="D3459" t="s">
        <v>208</v>
      </c>
      <c r="E3459" t="s">
        <v>360</v>
      </c>
      <c r="F3459">
        <v>12</v>
      </c>
      <c r="G3459">
        <v>2.037351443123939</v>
      </c>
      <c r="H3459">
        <v>0</v>
      </c>
      <c r="I3459">
        <v>0</v>
      </c>
      <c r="J3459">
        <v>11</v>
      </c>
      <c r="K3459">
        <v>14</v>
      </c>
      <c r="L3459">
        <v>19</v>
      </c>
      <c r="M3459">
        <v>7</v>
      </c>
      <c r="N3459">
        <v>3</v>
      </c>
      <c r="O3459">
        <v>2</v>
      </c>
      <c r="P3459">
        <v>20475000</v>
      </c>
      <c r="Q3459">
        <v>0.19942485870748761</v>
      </c>
    </row>
    <row r="3460" spans="1:17" x14ac:dyDescent="0.25">
      <c r="A3460" t="str">
        <f t="shared" ca="1" si="54"/>
        <v>CUNDINAMARCA;VILLAPINZÓN;Solicitudes</v>
      </c>
      <c r="B3460" t="str">
        <f ca="1">+IFERROR(_xlfn.XLOOKUP(C3460,DIVIPOLA!G:G,DIVIPOLA!F:F),C3460)</f>
        <v>CUNDINAMARCA</v>
      </c>
      <c r="C3460" t="s">
        <v>29</v>
      </c>
      <c r="D3460" t="s">
        <v>209</v>
      </c>
      <c r="E3460" t="s">
        <v>360</v>
      </c>
      <c r="F3460">
        <v>2</v>
      </c>
      <c r="G3460">
        <v>0.3395585738539898</v>
      </c>
      <c r="H3460">
        <v>0</v>
      </c>
      <c r="I3460">
        <v>0</v>
      </c>
      <c r="J3460">
        <v>6</v>
      </c>
      <c r="K3460">
        <v>4</v>
      </c>
      <c r="L3460">
        <v>4</v>
      </c>
      <c r="M3460">
        <v>6</v>
      </c>
      <c r="N3460">
        <v>6</v>
      </c>
      <c r="O3460">
        <v>7</v>
      </c>
      <c r="P3460">
        <v>11245000</v>
      </c>
      <c r="Q3460">
        <v>0.1095253985917313</v>
      </c>
    </row>
    <row r="3461" spans="1:17" x14ac:dyDescent="0.25">
      <c r="A3461" t="str">
        <f t="shared" ca="1" si="54"/>
        <v>CUNDINAMARCA;VILLETA;Solicitudes</v>
      </c>
      <c r="B3461" t="str">
        <f ca="1">+IFERROR(_xlfn.XLOOKUP(C3461,DIVIPOLA!G:G,DIVIPOLA!F:F),C3461)</f>
        <v>CUNDINAMARCA</v>
      </c>
      <c r="C3461" t="s">
        <v>29</v>
      </c>
      <c r="D3461" t="s">
        <v>210</v>
      </c>
      <c r="E3461" t="s">
        <v>360</v>
      </c>
      <c r="F3461">
        <v>6</v>
      </c>
      <c r="G3461">
        <v>1.0186757215619699</v>
      </c>
      <c r="H3461">
        <v>0</v>
      </c>
      <c r="I3461">
        <v>0</v>
      </c>
      <c r="J3461">
        <v>4</v>
      </c>
      <c r="K3461">
        <v>1</v>
      </c>
      <c r="L3461">
        <v>2</v>
      </c>
      <c r="M3461">
        <v>0</v>
      </c>
      <c r="N3461">
        <v>16</v>
      </c>
      <c r="O3461">
        <v>0</v>
      </c>
      <c r="P3461">
        <v>5720000</v>
      </c>
      <c r="Q3461">
        <v>5.5712341480187007E-2</v>
      </c>
    </row>
    <row r="3462" spans="1:17" x14ac:dyDescent="0.25">
      <c r="A3462" t="str">
        <f t="shared" ca="1" si="54"/>
        <v>CUNDINAMARCA;ZIPAQUIRÁ;Solicitudes</v>
      </c>
      <c r="B3462" t="str">
        <f ca="1">+IFERROR(_xlfn.XLOOKUP(C3462,DIVIPOLA!G:G,DIVIPOLA!F:F),C3462)</f>
        <v>CUNDINAMARCA</v>
      </c>
      <c r="C3462" t="s">
        <v>29</v>
      </c>
      <c r="D3462" t="s">
        <v>211</v>
      </c>
      <c r="E3462" t="s">
        <v>360</v>
      </c>
      <c r="F3462">
        <v>31</v>
      </c>
      <c r="G3462">
        <v>5.2631578947368416</v>
      </c>
      <c r="H3462">
        <v>0</v>
      </c>
      <c r="I3462">
        <v>0</v>
      </c>
      <c r="J3462">
        <v>102</v>
      </c>
      <c r="K3462">
        <v>52</v>
      </c>
      <c r="L3462">
        <v>121</v>
      </c>
      <c r="M3462">
        <v>14</v>
      </c>
      <c r="N3462">
        <v>59</v>
      </c>
      <c r="O3462">
        <v>11</v>
      </c>
      <c r="P3462">
        <v>121746950</v>
      </c>
      <c r="Q3462">
        <v>1.1858055336663029</v>
      </c>
    </row>
    <row r="3463" spans="1:17" x14ac:dyDescent="0.25">
      <c r="A3463" t="str">
        <f t="shared" ca="1" si="54"/>
        <v>CÓRDOBA;AYAPEL;Solicitudes</v>
      </c>
      <c r="B3463" t="str">
        <f ca="1">+IFERROR(_xlfn.XLOOKUP(C3463,DIVIPOLA!G:G,DIVIPOLA!F:F),C3463)</f>
        <v>CÓRDOBA</v>
      </c>
      <c r="C3463" t="s">
        <v>30</v>
      </c>
      <c r="D3463" t="s">
        <v>212</v>
      </c>
      <c r="E3463" t="s">
        <v>360</v>
      </c>
      <c r="F3463">
        <v>1</v>
      </c>
      <c r="G3463">
        <v>0.75187969924812026</v>
      </c>
      <c r="H3463">
        <v>0</v>
      </c>
      <c r="I3463">
        <v>0</v>
      </c>
      <c r="J3463">
        <v>0</v>
      </c>
      <c r="K3463">
        <v>1</v>
      </c>
      <c r="L3463">
        <v>0</v>
      </c>
      <c r="M3463">
        <v>4</v>
      </c>
      <c r="N3463">
        <v>0</v>
      </c>
      <c r="O3463">
        <v>0</v>
      </c>
      <c r="P3463">
        <v>2080000</v>
      </c>
      <c r="Q3463">
        <v>2.7043680360938481E-2</v>
      </c>
    </row>
    <row r="3464" spans="1:17" x14ac:dyDescent="0.25">
      <c r="A3464" t="str">
        <f t="shared" ca="1" si="54"/>
        <v>CÓRDOBA;CERETÉ;Solicitudes</v>
      </c>
      <c r="B3464" t="str">
        <f ca="1">+IFERROR(_xlfn.XLOOKUP(C3464,DIVIPOLA!G:G,DIVIPOLA!F:F),C3464)</f>
        <v>CÓRDOBA</v>
      </c>
      <c r="C3464" t="s">
        <v>30</v>
      </c>
      <c r="D3464" t="s">
        <v>213</v>
      </c>
      <c r="E3464" t="s">
        <v>360</v>
      </c>
      <c r="F3464">
        <v>11</v>
      </c>
      <c r="G3464">
        <v>8.2706766917293226</v>
      </c>
      <c r="H3464">
        <v>0</v>
      </c>
      <c r="I3464">
        <v>0</v>
      </c>
      <c r="J3464">
        <v>185</v>
      </c>
      <c r="K3464">
        <v>99</v>
      </c>
      <c r="L3464">
        <v>78</v>
      </c>
      <c r="M3464">
        <v>54</v>
      </c>
      <c r="N3464">
        <v>712</v>
      </c>
      <c r="O3464">
        <v>93</v>
      </c>
      <c r="P3464">
        <v>345069725</v>
      </c>
      <c r="Q3464">
        <v>4.4865169928542992</v>
      </c>
    </row>
    <row r="3465" spans="1:17" x14ac:dyDescent="0.25">
      <c r="A3465" t="str">
        <f t="shared" ca="1" si="54"/>
        <v>CÓRDOBA;CHINÚ;Solicitudes</v>
      </c>
      <c r="B3465" t="str">
        <f ca="1">+IFERROR(_xlfn.XLOOKUP(C3465,DIVIPOLA!G:G,DIVIPOLA!F:F),C3465)</f>
        <v>CÓRDOBA</v>
      </c>
      <c r="C3465" t="s">
        <v>30</v>
      </c>
      <c r="D3465" t="s">
        <v>214</v>
      </c>
      <c r="E3465" t="s">
        <v>360</v>
      </c>
      <c r="F3465">
        <v>2</v>
      </c>
      <c r="G3465">
        <v>1.503759398496241</v>
      </c>
      <c r="H3465">
        <v>0</v>
      </c>
      <c r="I3465">
        <v>0</v>
      </c>
      <c r="J3465">
        <v>4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1560000</v>
      </c>
      <c r="Q3465">
        <v>2.0282760270703859E-2</v>
      </c>
    </row>
    <row r="3466" spans="1:17" x14ac:dyDescent="0.25">
      <c r="A3466" t="str">
        <f t="shared" ca="1" si="54"/>
        <v>CÓRDOBA;CIÉNAGA DE ORO;Solicitudes</v>
      </c>
      <c r="B3466" t="str">
        <f ca="1">+IFERROR(_xlfn.XLOOKUP(C3466,DIVIPOLA!G:G,DIVIPOLA!F:F),C3466)</f>
        <v>CÓRDOBA</v>
      </c>
      <c r="C3466" t="s">
        <v>30</v>
      </c>
      <c r="D3466" t="s">
        <v>215</v>
      </c>
      <c r="E3466" t="s">
        <v>360</v>
      </c>
      <c r="F3466">
        <v>3</v>
      </c>
      <c r="G3466">
        <v>2.255639097744361</v>
      </c>
      <c r="H3466">
        <v>0</v>
      </c>
      <c r="I3466">
        <v>0</v>
      </c>
      <c r="J3466">
        <v>1</v>
      </c>
      <c r="K3466">
        <v>0</v>
      </c>
      <c r="L3466">
        <v>2</v>
      </c>
      <c r="M3466">
        <v>0</v>
      </c>
      <c r="N3466">
        <v>0</v>
      </c>
      <c r="O3466">
        <v>0</v>
      </c>
      <c r="P3466">
        <v>996450</v>
      </c>
      <c r="Q3466">
        <v>1.295561312291209E-2</v>
      </c>
    </row>
    <row r="3467" spans="1:17" x14ac:dyDescent="0.25">
      <c r="A3467" t="str">
        <f t="shared" ca="1" si="54"/>
        <v>CÓRDOBA;LORICA;Solicitudes</v>
      </c>
      <c r="B3467" t="str">
        <f ca="1">+IFERROR(_xlfn.XLOOKUP(C3467,DIVIPOLA!G:G,DIVIPOLA!F:F),C3467)</f>
        <v>CÓRDOBA</v>
      </c>
      <c r="C3467" t="s">
        <v>30</v>
      </c>
      <c r="D3467" t="s">
        <v>216</v>
      </c>
      <c r="E3467" t="s">
        <v>360</v>
      </c>
      <c r="F3467">
        <v>3</v>
      </c>
      <c r="G3467">
        <v>2.255639097744361</v>
      </c>
      <c r="H3467">
        <v>0</v>
      </c>
      <c r="I3467">
        <v>0</v>
      </c>
      <c r="J3467">
        <v>3</v>
      </c>
      <c r="K3467">
        <v>2</v>
      </c>
      <c r="L3467">
        <v>19</v>
      </c>
      <c r="M3467">
        <v>2</v>
      </c>
      <c r="N3467">
        <v>2</v>
      </c>
      <c r="O3467">
        <v>8</v>
      </c>
      <c r="P3467">
        <v>10920000</v>
      </c>
      <c r="Q3467">
        <v>0.14197932189492701</v>
      </c>
    </row>
    <row r="3468" spans="1:17" x14ac:dyDescent="0.25">
      <c r="A3468" t="str">
        <f t="shared" ca="1" si="54"/>
        <v>CÓRDOBA;MONTELÍBANO;Solicitudes</v>
      </c>
      <c r="B3468" t="str">
        <f ca="1">+IFERROR(_xlfn.XLOOKUP(C3468,DIVIPOLA!G:G,DIVIPOLA!F:F),C3468)</f>
        <v>CÓRDOBA</v>
      </c>
      <c r="C3468" t="s">
        <v>30</v>
      </c>
      <c r="D3468" t="s">
        <v>217</v>
      </c>
      <c r="E3468" t="s">
        <v>360</v>
      </c>
      <c r="F3468">
        <v>5</v>
      </c>
      <c r="G3468">
        <v>3.759398496240602</v>
      </c>
      <c r="H3468">
        <v>0</v>
      </c>
      <c r="I3468">
        <v>0</v>
      </c>
      <c r="J3468">
        <v>1</v>
      </c>
      <c r="K3468">
        <v>1</v>
      </c>
      <c r="L3468">
        <v>0</v>
      </c>
      <c r="M3468">
        <v>3</v>
      </c>
      <c r="N3468">
        <v>0</v>
      </c>
      <c r="O3468">
        <v>4</v>
      </c>
      <c r="P3468">
        <v>3380000</v>
      </c>
      <c r="Q3468">
        <v>4.3945980586525032E-2</v>
      </c>
    </row>
    <row r="3469" spans="1:17" x14ac:dyDescent="0.25">
      <c r="A3469" t="str">
        <f t="shared" ca="1" si="54"/>
        <v>CÓRDOBA;MONTERÍA;Solicitudes</v>
      </c>
      <c r="B3469" t="str">
        <f ca="1">+IFERROR(_xlfn.XLOOKUP(C3469,DIVIPOLA!G:G,DIVIPOLA!F:F),C3469)</f>
        <v>CÓRDOBA</v>
      </c>
      <c r="C3469" t="s">
        <v>30</v>
      </c>
      <c r="D3469" t="s">
        <v>218</v>
      </c>
      <c r="E3469" t="s">
        <v>360</v>
      </c>
      <c r="F3469">
        <v>97</v>
      </c>
      <c r="G3469">
        <v>72.932330827067673</v>
      </c>
      <c r="H3469">
        <v>20</v>
      </c>
      <c r="I3469">
        <v>13</v>
      </c>
      <c r="J3469">
        <v>5051</v>
      </c>
      <c r="K3469">
        <v>5434</v>
      </c>
      <c r="L3469">
        <v>2883</v>
      </c>
      <c r="M3469">
        <v>1799</v>
      </c>
      <c r="N3469">
        <v>2459</v>
      </c>
      <c r="O3469">
        <v>1067</v>
      </c>
      <c r="P3469">
        <v>7215301275</v>
      </c>
      <c r="Q3469">
        <v>93.811683360082625</v>
      </c>
    </row>
    <row r="3470" spans="1:17" x14ac:dyDescent="0.25">
      <c r="A3470" t="str">
        <f t="shared" ca="1" si="54"/>
        <v>CÓRDOBA;PLANETA RICA;Solicitudes</v>
      </c>
      <c r="B3470" t="str">
        <f ca="1">+IFERROR(_xlfn.XLOOKUP(C3470,DIVIPOLA!G:G,DIVIPOLA!F:F),C3470)</f>
        <v>CÓRDOBA</v>
      </c>
      <c r="C3470" t="s">
        <v>30</v>
      </c>
      <c r="D3470" t="s">
        <v>219</v>
      </c>
      <c r="E3470" t="s">
        <v>360</v>
      </c>
      <c r="F3470">
        <v>2</v>
      </c>
      <c r="G3470">
        <v>1.503759398496241</v>
      </c>
      <c r="H3470">
        <v>0</v>
      </c>
      <c r="I3470">
        <v>0</v>
      </c>
      <c r="J3470">
        <v>44</v>
      </c>
      <c r="K3470">
        <v>35</v>
      </c>
      <c r="L3470">
        <v>3</v>
      </c>
      <c r="M3470">
        <v>11</v>
      </c>
      <c r="N3470">
        <v>29</v>
      </c>
      <c r="O3470">
        <v>6</v>
      </c>
      <c r="P3470">
        <v>48837750</v>
      </c>
      <c r="Q3470">
        <v>0.63497716372472268</v>
      </c>
    </row>
    <row r="3471" spans="1:17" x14ac:dyDescent="0.25">
      <c r="A3471" t="str">
        <f t="shared" ca="1" si="54"/>
        <v>CÓRDOBA;SAHAGÚN;Solicitudes</v>
      </c>
      <c r="B3471" t="str">
        <f ca="1">+IFERROR(_xlfn.XLOOKUP(C3471,DIVIPOLA!G:G,DIVIPOLA!F:F),C3471)</f>
        <v>CÓRDOBA</v>
      </c>
      <c r="C3471" t="s">
        <v>30</v>
      </c>
      <c r="D3471" t="s">
        <v>220</v>
      </c>
      <c r="E3471" t="s">
        <v>360</v>
      </c>
      <c r="F3471">
        <v>5</v>
      </c>
      <c r="G3471">
        <v>3.759398496240602</v>
      </c>
      <c r="H3471">
        <v>0</v>
      </c>
      <c r="I3471">
        <v>0</v>
      </c>
      <c r="J3471">
        <v>0</v>
      </c>
      <c r="K3471">
        <v>3</v>
      </c>
      <c r="L3471">
        <v>1</v>
      </c>
      <c r="M3471">
        <v>0</v>
      </c>
      <c r="N3471">
        <v>3</v>
      </c>
      <c r="O3471">
        <v>1</v>
      </c>
      <c r="P3471">
        <v>2730000</v>
      </c>
      <c r="Q3471">
        <v>3.5494830473731753E-2</v>
      </c>
    </row>
    <row r="3472" spans="1:17" x14ac:dyDescent="0.25">
      <c r="A3472" t="str">
        <f t="shared" ca="1" si="54"/>
        <v>CÓRDOBA;SAN ANTERO;Solicitudes</v>
      </c>
      <c r="B3472" t="str">
        <f ca="1">+IFERROR(_xlfn.XLOOKUP(C3472,DIVIPOLA!G:G,DIVIPOLA!F:F),C3472)</f>
        <v>CÓRDOBA</v>
      </c>
      <c r="C3472" t="s">
        <v>30</v>
      </c>
      <c r="D3472" t="s">
        <v>394</v>
      </c>
      <c r="E3472" t="s">
        <v>360</v>
      </c>
      <c r="F3472">
        <v>1</v>
      </c>
      <c r="G3472">
        <v>0.75187969924812026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</row>
    <row r="3473" spans="1:17" x14ac:dyDescent="0.25">
      <c r="A3473" t="str">
        <f t="shared" ca="1" si="54"/>
        <v>CÓRDOBA;TIERRALTA;Solicitudes</v>
      </c>
      <c r="B3473" t="str">
        <f ca="1">+IFERROR(_xlfn.XLOOKUP(C3473,DIVIPOLA!G:G,DIVIPOLA!F:F),C3473)</f>
        <v>CÓRDOBA</v>
      </c>
      <c r="C3473" t="s">
        <v>30</v>
      </c>
      <c r="D3473" t="s">
        <v>221</v>
      </c>
      <c r="E3473" t="s">
        <v>360</v>
      </c>
      <c r="F3473">
        <v>2</v>
      </c>
      <c r="G3473">
        <v>1.503759398496241</v>
      </c>
      <c r="H3473">
        <v>0</v>
      </c>
      <c r="I3473">
        <v>0</v>
      </c>
      <c r="J3473">
        <v>0</v>
      </c>
      <c r="K3473">
        <v>3</v>
      </c>
      <c r="L3473">
        <v>0</v>
      </c>
      <c r="M3473">
        <v>12</v>
      </c>
      <c r="N3473">
        <v>3</v>
      </c>
      <c r="O3473">
        <v>0</v>
      </c>
      <c r="P3473">
        <v>6825000</v>
      </c>
      <c r="Q3473">
        <v>8.8737076184329397E-2</v>
      </c>
    </row>
    <row r="3474" spans="1:17" x14ac:dyDescent="0.25">
      <c r="A3474" t="str">
        <f t="shared" ca="1" si="54"/>
        <v>CÓRDOBA;VALENCIA;Solicitudes</v>
      </c>
      <c r="B3474" t="str">
        <f ca="1">+IFERROR(_xlfn.XLOOKUP(C3474,DIVIPOLA!G:G,DIVIPOLA!F:F),C3474)</f>
        <v>CÓRDOBA</v>
      </c>
      <c r="C3474" t="s">
        <v>30</v>
      </c>
      <c r="D3474" t="s">
        <v>222</v>
      </c>
      <c r="E3474" t="s">
        <v>360</v>
      </c>
      <c r="F3474">
        <v>1</v>
      </c>
      <c r="G3474">
        <v>0.75187969924812026</v>
      </c>
      <c r="H3474">
        <v>0</v>
      </c>
      <c r="I3474">
        <v>0</v>
      </c>
      <c r="J3474">
        <v>11</v>
      </c>
      <c r="K3474">
        <v>37</v>
      </c>
      <c r="L3474">
        <v>11</v>
      </c>
      <c r="M3474">
        <v>18</v>
      </c>
      <c r="N3474">
        <v>55</v>
      </c>
      <c r="O3474">
        <v>26</v>
      </c>
      <c r="P3474">
        <v>53560650</v>
      </c>
      <c r="Q3474">
        <v>0.69638322044427858</v>
      </c>
    </row>
    <row r="3475" spans="1:17" x14ac:dyDescent="0.25">
      <c r="A3475" t="str">
        <f t="shared" ca="1" si="54"/>
        <v>GUAINÍA;PUERTO COLOMBIA;Solicitudes</v>
      </c>
      <c r="B3475" t="str">
        <f ca="1">+IFERROR(_xlfn.XLOOKUP(C3475,DIVIPOLA!G:G,DIVIPOLA!F:F),C3475)</f>
        <v>GUAINÍA</v>
      </c>
      <c r="C3475" t="s">
        <v>361</v>
      </c>
      <c r="D3475" t="s">
        <v>111</v>
      </c>
      <c r="E3475" t="s">
        <v>360</v>
      </c>
      <c r="F3475">
        <v>2</v>
      </c>
      <c r="G3475">
        <v>100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</row>
    <row r="3476" spans="1:17" x14ac:dyDescent="0.25">
      <c r="A3476" t="str">
        <f t="shared" ca="1" si="54"/>
        <v>GUAVIARE;SAN JOSÉ DEL GUAVIARE;Solicitudes</v>
      </c>
      <c r="B3476" t="str">
        <f ca="1">+IFERROR(_xlfn.XLOOKUP(C3476,DIVIPOLA!G:G,DIVIPOLA!F:F),C3476)</f>
        <v>GUAVIARE</v>
      </c>
      <c r="C3476" t="s">
        <v>31</v>
      </c>
      <c r="D3476" t="s">
        <v>223</v>
      </c>
      <c r="E3476" t="s">
        <v>360</v>
      </c>
      <c r="F3476">
        <v>7</v>
      </c>
      <c r="G3476">
        <v>100</v>
      </c>
      <c r="H3476">
        <v>0</v>
      </c>
      <c r="I3476">
        <v>0</v>
      </c>
      <c r="J3476">
        <v>9</v>
      </c>
      <c r="K3476">
        <v>9</v>
      </c>
      <c r="L3476">
        <v>12</v>
      </c>
      <c r="M3476">
        <v>5</v>
      </c>
      <c r="N3476">
        <v>0</v>
      </c>
      <c r="O3476">
        <v>1</v>
      </c>
      <c r="P3476">
        <v>13585000</v>
      </c>
      <c r="Q3476">
        <v>100</v>
      </c>
    </row>
    <row r="3477" spans="1:17" x14ac:dyDescent="0.25">
      <c r="A3477" t="str">
        <f t="shared" ca="1" si="54"/>
        <v>HUILA;CAMPOALEGRE;Solicitudes</v>
      </c>
      <c r="B3477" t="str">
        <f ca="1">+IFERROR(_xlfn.XLOOKUP(C3477,DIVIPOLA!G:G,DIVIPOLA!F:F),C3477)</f>
        <v>HUILA</v>
      </c>
      <c r="C3477" t="s">
        <v>32</v>
      </c>
      <c r="D3477" t="s">
        <v>224</v>
      </c>
      <c r="E3477" t="s">
        <v>360</v>
      </c>
      <c r="F3477">
        <v>1</v>
      </c>
      <c r="G3477">
        <v>0.67114093959731547</v>
      </c>
      <c r="H3477">
        <v>0</v>
      </c>
      <c r="I3477">
        <v>0</v>
      </c>
      <c r="J3477">
        <v>2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854100</v>
      </c>
      <c r="Q3477">
        <v>3.4756001758431507E-2</v>
      </c>
    </row>
    <row r="3478" spans="1:17" x14ac:dyDescent="0.25">
      <c r="A3478" t="str">
        <f t="shared" ca="1" si="54"/>
        <v>HUILA;GARZÓN;Solicitudes</v>
      </c>
      <c r="B3478" t="str">
        <f ca="1">+IFERROR(_xlfn.XLOOKUP(C3478,DIVIPOLA!G:G,DIVIPOLA!F:F),C3478)</f>
        <v>HUILA</v>
      </c>
      <c r="C3478" t="s">
        <v>32</v>
      </c>
      <c r="D3478" t="s">
        <v>225</v>
      </c>
      <c r="E3478" t="s">
        <v>360</v>
      </c>
      <c r="F3478">
        <v>3</v>
      </c>
      <c r="G3478">
        <v>2.0134228187919461</v>
      </c>
      <c r="H3478">
        <v>0</v>
      </c>
      <c r="I3478">
        <v>0</v>
      </c>
      <c r="J3478">
        <v>2</v>
      </c>
      <c r="K3478">
        <v>4</v>
      </c>
      <c r="L3478">
        <v>0</v>
      </c>
      <c r="M3478">
        <v>3</v>
      </c>
      <c r="N3478">
        <v>2</v>
      </c>
      <c r="O3478">
        <v>1</v>
      </c>
      <c r="P3478">
        <v>5177250</v>
      </c>
      <c r="Q3478">
        <v>0.2106785038096704</v>
      </c>
    </row>
    <row r="3479" spans="1:17" x14ac:dyDescent="0.25">
      <c r="A3479" t="str">
        <f t="shared" ca="1" si="54"/>
        <v>HUILA;LA PLATA;Solicitudes</v>
      </c>
      <c r="B3479" t="str">
        <f ca="1">+IFERROR(_xlfn.XLOOKUP(C3479,DIVIPOLA!G:G,DIVIPOLA!F:F),C3479)</f>
        <v>HUILA</v>
      </c>
      <c r="C3479" t="s">
        <v>32</v>
      </c>
      <c r="D3479" t="s">
        <v>226</v>
      </c>
      <c r="E3479" t="s">
        <v>360</v>
      </c>
      <c r="F3479">
        <v>4</v>
      </c>
      <c r="G3479">
        <v>2.6845637583892619</v>
      </c>
      <c r="H3479">
        <v>0</v>
      </c>
      <c r="I3479">
        <v>0</v>
      </c>
      <c r="J3479">
        <v>5</v>
      </c>
      <c r="K3479">
        <v>5</v>
      </c>
      <c r="L3479">
        <v>3</v>
      </c>
      <c r="M3479">
        <v>1</v>
      </c>
      <c r="N3479">
        <v>15</v>
      </c>
      <c r="O3479">
        <v>3</v>
      </c>
      <c r="P3479">
        <v>9620000</v>
      </c>
      <c r="Q3479">
        <v>0.39146790412845228</v>
      </c>
    </row>
    <row r="3480" spans="1:17" x14ac:dyDescent="0.25">
      <c r="A3480" t="str">
        <f t="shared" ca="1" si="54"/>
        <v>HUILA;NEIVA;Solicitudes</v>
      </c>
      <c r="B3480" t="str">
        <f ca="1">+IFERROR(_xlfn.XLOOKUP(C3480,DIVIPOLA!G:G,DIVIPOLA!F:F),C3480)</f>
        <v>HUILA</v>
      </c>
      <c r="C3480" t="s">
        <v>32</v>
      </c>
      <c r="D3480" t="s">
        <v>227</v>
      </c>
      <c r="E3480" t="s">
        <v>360</v>
      </c>
      <c r="F3480">
        <v>110</v>
      </c>
      <c r="G3480">
        <v>73.825503355704697</v>
      </c>
      <c r="H3480">
        <v>18</v>
      </c>
      <c r="I3480">
        <v>5</v>
      </c>
      <c r="J3480">
        <v>2141</v>
      </c>
      <c r="K3480">
        <v>1529</v>
      </c>
      <c r="L3480">
        <v>1042</v>
      </c>
      <c r="M3480">
        <v>484</v>
      </c>
      <c r="N3480">
        <v>755</v>
      </c>
      <c r="O3480">
        <v>246</v>
      </c>
      <c r="P3480">
        <v>2386597525</v>
      </c>
      <c r="Q3480">
        <v>97.118121736995988</v>
      </c>
    </row>
    <row r="3481" spans="1:17" x14ac:dyDescent="0.25">
      <c r="A3481" t="str">
        <f t="shared" ca="1" si="54"/>
        <v>HUILA;PALERMO;Solicitudes</v>
      </c>
      <c r="B3481" t="str">
        <f ca="1">+IFERROR(_xlfn.XLOOKUP(C3481,DIVIPOLA!G:G,DIVIPOLA!F:F),C3481)</f>
        <v>HUILA</v>
      </c>
      <c r="C3481" t="s">
        <v>32</v>
      </c>
      <c r="D3481" t="s">
        <v>228</v>
      </c>
      <c r="E3481" t="s">
        <v>360</v>
      </c>
      <c r="F3481">
        <v>7</v>
      </c>
      <c r="G3481">
        <v>4.6979865771812079</v>
      </c>
      <c r="H3481">
        <v>0</v>
      </c>
      <c r="I3481">
        <v>0</v>
      </c>
      <c r="J3481">
        <v>12</v>
      </c>
      <c r="K3481">
        <v>0</v>
      </c>
      <c r="L3481">
        <v>0</v>
      </c>
      <c r="M3481">
        <v>0</v>
      </c>
      <c r="N3481">
        <v>57</v>
      </c>
      <c r="O3481">
        <v>11</v>
      </c>
      <c r="P3481">
        <v>20172750</v>
      </c>
      <c r="Q3481">
        <v>0.82089232463692674</v>
      </c>
    </row>
    <row r="3482" spans="1:17" x14ac:dyDescent="0.25">
      <c r="A3482" t="str">
        <f t="shared" ca="1" si="54"/>
        <v>HUILA;PALESTINA;Solicitudes</v>
      </c>
      <c r="B3482" t="str">
        <f ca="1">+IFERROR(_xlfn.XLOOKUP(C3482,DIVIPOLA!G:G,DIVIPOLA!F:F),C3482)</f>
        <v>HUILA</v>
      </c>
      <c r="C3482" t="s">
        <v>32</v>
      </c>
      <c r="D3482" t="s">
        <v>229</v>
      </c>
      <c r="E3482" t="s">
        <v>360</v>
      </c>
      <c r="F3482">
        <v>2</v>
      </c>
      <c r="G3482">
        <v>1.3422818791946309</v>
      </c>
      <c r="H3482">
        <v>0</v>
      </c>
      <c r="I3482">
        <v>0</v>
      </c>
      <c r="J3482">
        <v>4</v>
      </c>
      <c r="K3482">
        <v>0</v>
      </c>
      <c r="L3482">
        <v>2</v>
      </c>
      <c r="M3482">
        <v>0</v>
      </c>
      <c r="N3482">
        <v>10</v>
      </c>
      <c r="O3482">
        <v>4</v>
      </c>
      <c r="P3482">
        <v>5330000</v>
      </c>
      <c r="Q3482">
        <v>0.21689437931441269</v>
      </c>
    </row>
    <row r="3483" spans="1:17" x14ac:dyDescent="0.25">
      <c r="A3483" t="str">
        <f t="shared" ca="1" si="54"/>
        <v>HUILA;PITALITO;Solicitudes</v>
      </c>
      <c r="B3483" t="str">
        <f ca="1">+IFERROR(_xlfn.XLOOKUP(C3483,DIVIPOLA!G:G,DIVIPOLA!F:F),C3483)</f>
        <v>HUILA</v>
      </c>
      <c r="C3483" t="s">
        <v>32</v>
      </c>
      <c r="D3483" t="s">
        <v>230</v>
      </c>
      <c r="E3483" t="s">
        <v>360</v>
      </c>
      <c r="F3483">
        <v>16</v>
      </c>
      <c r="G3483">
        <v>10.738255033557049</v>
      </c>
      <c r="H3483">
        <v>0</v>
      </c>
      <c r="I3483">
        <v>0</v>
      </c>
      <c r="J3483">
        <v>9</v>
      </c>
      <c r="K3483">
        <v>25</v>
      </c>
      <c r="L3483">
        <v>0</v>
      </c>
      <c r="M3483">
        <v>8</v>
      </c>
      <c r="N3483">
        <v>7</v>
      </c>
      <c r="O3483">
        <v>0</v>
      </c>
      <c r="P3483">
        <v>21803925</v>
      </c>
      <c r="Q3483">
        <v>0.88726993986735592</v>
      </c>
    </row>
    <row r="3484" spans="1:17" x14ac:dyDescent="0.25">
      <c r="A3484" t="str">
        <f t="shared" ca="1" si="54"/>
        <v>HUILA;RIVERA;Solicitudes</v>
      </c>
      <c r="B3484" t="str">
        <f ca="1">+IFERROR(_xlfn.XLOOKUP(C3484,DIVIPOLA!G:G,DIVIPOLA!F:F),C3484)</f>
        <v>HUILA</v>
      </c>
      <c r="C3484" t="s">
        <v>32</v>
      </c>
      <c r="D3484" t="s">
        <v>231</v>
      </c>
      <c r="E3484" t="s">
        <v>360</v>
      </c>
      <c r="F3484">
        <v>4</v>
      </c>
      <c r="G3484">
        <v>2.6845637583892619</v>
      </c>
      <c r="H3484">
        <v>0</v>
      </c>
      <c r="I3484">
        <v>0</v>
      </c>
      <c r="J3484">
        <v>0</v>
      </c>
      <c r="K3484">
        <v>0</v>
      </c>
      <c r="L3484">
        <v>9</v>
      </c>
      <c r="M3484">
        <v>2</v>
      </c>
      <c r="N3484">
        <v>0</v>
      </c>
      <c r="O3484">
        <v>2</v>
      </c>
      <c r="P3484">
        <v>3831750</v>
      </c>
      <c r="Q3484">
        <v>0.1559258982998126</v>
      </c>
    </row>
    <row r="3485" spans="1:17" x14ac:dyDescent="0.25">
      <c r="A3485" t="str">
        <f t="shared" ca="1" si="54"/>
        <v>HUILA;SUAZA;Solicitudes</v>
      </c>
      <c r="B3485" t="str">
        <f ca="1">+IFERROR(_xlfn.XLOOKUP(C3485,DIVIPOLA!G:G,DIVIPOLA!F:F),C3485)</f>
        <v>HUILA</v>
      </c>
      <c r="C3485" t="s">
        <v>32</v>
      </c>
      <c r="D3485" t="s">
        <v>395</v>
      </c>
      <c r="E3485" t="s">
        <v>360</v>
      </c>
      <c r="F3485">
        <v>1</v>
      </c>
      <c r="G3485">
        <v>0.67114093959731547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</row>
    <row r="3486" spans="1:17" x14ac:dyDescent="0.25">
      <c r="A3486" t="str">
        <f t="shared" ca="1" si="54"/>
        <v>HUILA;TIMANÁ;Solicitudes</v>
      </c>
      <c r="B3486" t="str">
        <f ca="1">+IFERROR(_xlfn.XLOOKUP(C3486,DIVIPOLA!G:G,DIVIPOLA!F:F),C3486)</f>
        <v>HUILA</v>
      </c>
      <c r="C3486" t="s">
        <v>32</v>
      </c>
      <c r="D3486" t="s">
        <v>232</v>
      </c>
      <c r="E3486" t="s">
        <v>360</v>
      </c>
      <c r="F3486">
        <v>1</v>
      </c>
      <c r="G3486">
        <v>0.67114093959731547</v>
      </c>
      <c r="H3486">
        <v>0</v>
      </c>
      <c r="I3486">
        <v>0</v>
      </c>
      <c r="J3486">
        <v>6</v>
      </c>
      <c r="K3486">
        <v>2</v>
      </c>
      <c r="L3486">
        <v>0</v>
      </c>
      <c r="M3486">
        <v>0</v>
      </c>
      <c r="N3486">
        <v>0</v>
      </c>
      <c r="O3486">
        <v>2</v>
      </c>
      <c r="P3486">
        <v>4030000</v>
      </c>
      <c r="Q3486">
        <v>0.16399331118894619</v>
      </c>
    </row>
    <row r="3487" spans="1:17" x14ac:dyDescent="0.25">
      <c r="A3487" t="str">
        <f t="shared" ca="1" si="54"/>
        <v>LA_GUAJIRA;ALBANIA;Solicitudes</v>
      </c>
      <c r="B3487" t="str">
        <f ca="1">+IFERROR(_xlfn.XLOOKUP(C3487,DIVIPOLA!G:G,DIVIPOLA!F:F),C3487)</f>
        <v>LA_GUAJIRA</v>
      </c>
      <c r="C3487" t="s">
        <v>1187</v>
      </c>
      <c r="D3487" t="s">
        <v>151</v>
      </c>
      <c r="E3487" t="s">
        <v>360</v>
      </c>
      <c r="F3487">
        <v>1</v>
      </c>
      <c r="G3487">
        <v>4.5454545454545459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</row>
    <row r="3488" spans="1:17" x14ac:dyDescent="0.25">
      <c r="A3488" t="str">
        <f t="shared" ca="1" si="54"/>
        <v>LA_GUAJIRA;DIBULLA;Solicitudes</v>
      </c>
      <c r="B3488" t="str">
        <f ca="1">+IFERROR(_xlfn.XLOOKUP(C3488,DIVIPOLA!G:G,DIVIPOLA!F:F),C3488)</f>
        <v>LA_GUAJIRA</v>
      </c>
      <c r="C3488" t="s">
        <v>1187</v>
      </c>
      <c r="D3488" t="s">
        <v>233</v>
      </c>
      <c r="E3488" t="s">
        <v>360</v>
      </c>
      <c r="F3488">
        <v>5</v>
      </c>
      <c r="G3488">
        <v>22.72727272727273</v>
      </c>
      <c r="H3488">
        <v>0</v>
      </c>
      <c r="I3488">
        <v>0</v>
      </c>
      <c r="J3488">
        <v>0</v>
      </c>
      <c r="K3488">
        <v>2</v>
      </c>
      <c r="L3488">
        <v>0</v>
      </c>
      <c r="M3488">
        <v>1</v>
      </c>
      <c r="N3488">
        <v>0</v>
      </c>
      <c r="O3488">
        <v>0</v>
      </c>
      <c r="P3488">
        <v>1430000</v>
      </c>
      <c r="Q3488">
        <v>0.26920584886416549</v>
      </c>
    </row>
    <row r="3489" spans="1:17" x14ac:dyDescent="0.25">
      <c r="A3489" t="str">
        <f t="shared" ca="1" si="54"/>
        <v>LA_GUAJIRA;MAICAO;Solicitudes</v>
      </c>
      <c r="B3489" t="str">
        <f ca="1">+IFERROR(_xlfn.XLOOKUP(C3489,DIVIPOLA!G:G,DIVIPOLA!F:F),C3489)</f>
        <v>LA_GUAJIRA</v>
      </c>
      <c r="C3489" t="s">
        <v>1187</v>
      </c>
      <c r="D3489" t="s">
        <v>234</v>
      </c>
      <c r="E3489" t="s">
        <v>360</v>
      </c>
      <c r="F3489">
        <v>4</v>
      </c>
      <c r="G3489">
        <v>18.18181818181818</v>
      </c>
      <c r="H3489">
        <v>0</v>
      </c>
      <c r="I3489">
        <v>0</v>
      </c>
      <c r="J3489">
        <v>320</v>
      </c>
      <c r="K3489">
        <v>147</v>
      </c>
      <c r="L3489">
        <v>5</v>
      </c>
      <c r="M3489">
        <v>0</v>
      </c>
      <c r="N3489">
        <v>1</v>
      </c>
      <c r="O3489">
        <v>2</v>
      </c>
      <c r="P3489">
        <v>203385000</v>
      </c>
      <c r="Q3489">
        <v>38.288413686180633</v>
      </c>
    </row>
    <row r="3490" spans="1:17" x14ac:dyDescent="0.25">
      <c r="A3490" t="str">
        <f t="shared" ca="1" si="54"/>
        <v>LA_GUAJIRA;RIOHACHA;Solicitudes</v>
      </c>
      <c r="B3490" t="str">
        <f ca="1">+IFERROR(_xlfn.XLOOKUP(C3490,DIVIPOLA!G:G,DIVIPOLA!F:F),C3490)</f>
        <v>LA_GUAJIRA</v>
      </c>
      <c r="C3490" t="s">
        <v>1187</v>
      </c>
      <c r="D3490" t="s">
        <v>235</v>
      </c>
      <c r="E3490" t="s">
        <v>360</v>
      </c>
      <c r="F3490">
        <v>12</v>
      </c>
      <c r="G3490">
        <v>54.54545454545454</v>
      </c>
      <c r="H3490">
        <v>0</v>
      </c>
      <c r="I3490">
        <v>3</v>
      </c>
      <c r="J3490">
        <v>200</v>
      </c>
      <c r="K3490">
        <v>223</v>
      </c>
      <c r="L3490">
        <v>63</v>
      </c>
      <c r="M3490">
        <v>153</v>
      </c>
      <c r="N3490">
        <v>138</v>
      </c>
      <c r="O3490">
        <v>62</v>
      </c>
      <c r="P3490">
        <v>326377025</v>
      </c>
      <c r="Q3490">
        <v>61.442380464955207</v>
      </c>
    </row>
    <row r="3491" spans="1:17" x14ac:dyDescent="0.25">
      <c r="A3491" t="str">
        <f t="shared" ca="1" si="54"/>
        <v>MAGDALENA;EL BANCO;Solicitudes</v>
      </c>
      <c r="B3491" t="str">
        <f ca="1">+IFERROR(_xlfn.XLOOKUP(C3491,DIVIPOLA!G:G,DIVIPOLA!F:F),C3491)</f>
        <v>MAGDALENA</v>
      </c>
      <c r="C3491" t="s">
        <v>33</v>
      </c>
      <c r="D3491" t="s">
        <v>396</v>
      </c>
      <c r="E3491" t="s">
        <v>360</v>
      </c>
      <c r="F3491">
        <v>1</v>
      </c>
      <c r="G3491">
        <v>0.86206896551724133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</row>
    <row r="3492" spans="1:17" x14ac:dyDescent="0.25">
      <c r="A3492" t="str">
        <f t="shared" ca="1" si="54"/>
        <v>MAGDALENA;FUNDACIÓN;Solicitudes</v>
      </c>
      <c r="B3492" t="str">
        <f ca="1">+IFERROR(_xlfn.XLOOKUP(C3492,DIVIPOLA!G:G,DIVIPOLA!F:F),C3492)</f>
        <v>MAGDALENA</v>
      </c>
      <c r="C3492" t="s">
        <v>33</v>
      </c>
      <c r="D3492" t="s">
        <v>397</v>
      </c>
      <c r="E3492" t="s">
        <v>360</v>
      </c>
      <c r="F3492">
        <v>2</v>
      </c>
      <c r="G3492">
        <v>1.7241379310344831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</row>
    <row r="3493" spans="1:17" x14ac:dyDescent="0.25">
      <c r="A3493" t="str">
        <f t="shared" ca="1" si="54"/>
        <v>MAGDALENA;GUAMAL;Solicitudes</v>
      </c>
      <c r="B3493" t="str">
        <f ca="1">+IFERROR(_xlfn.XLOOKUP(C3493,DIVIPOLA!G:G,DIVIPOLA!F:F),C3493)</f>
        <v>MAGDALENA</v>
      </c>
      <c r="C3493" t="s">
        <v>33</v>
      </c>
      <c r="D3493" t="s">
        <v>236</v>
      </c>
      <c r="E3493" t="s">
        <v>360</v>
      </c>
      <c r="F3493">
        <v>1</v>
      </c>
      <c r="G3493">
        <v>0.86206896551724133</v>
      </c>
      <c r="H3493">
        <v>0</v>
      </c>
      <c r="I3493">
        <v>0</v>
      </c>
      <c r="J3493">
        <v>115</v>
      </c>
      <c r="K3493">
        <v>12</v>
      </c>
      <c r="L3493">
        <v>107</v>
      </c>
      <c r="M3493">
        <v>5</v>
      </c>
      <c r="N3493">
        <v>57</v>
      </c>
      <c r="O3493">
        <v>0</v>
      </c>
      <c r="P3493">
        <v>95081025</v>
      </c>
      <c r="Q3493">
        <v>5.7523163554761902</v>
      </c>
    </row>
    <row r="3494" spans="1:17" x14ac:dyDescent="0.25">
      <c r="A3494" t="str">
        <f t="shared" ca="1" si="54"/>
        <v>MAGDALENA;NUEVA GRANADA;Solicitudes</v>
      </c>
      <c r="B3494" t="str">
        <f ca="1">+IFERROR(_xlfn.XLOOKUP(C3494,DIVIPOLA!G:G,DIVIPOLA!F:F),C3494)</f>
        <v>MAGDALENA</v>
      </c>
      <c r="C3494" t="s">
        <v>33</v>
      </c>
      <c r="D3494" t="s">
        <v>237</v>
      </c>
      <c r="E3494" t="s">
        <v>360</v>
      </c>
      <c r="F3494">
        <v>1</v>
      </c>
      <c r="G3494">
        <v>0.86206896551724133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4</v>
      </c>
      <c r="N3494">
        <v>0</v>
      </c>
      <c r="O3494">
        <v>8</v>
      </c>
      <c r="P3494">
        <v>4555200</v>
      </c>
      <c r="Q3494">
        <v>0.27558549629082291</v>
      </c>
    </row>
    <row r="3495" spans="1:17" x14ac:dyDescent="0.25">
      <c r="A3495" t="str">
        <f t="shared" ca="1" si="54"/>
        <v>MAGDALENA;SAN SEBASTIÁN DE BUENAVISTA;Solicitudes</v>
      </c>
      <c r="B3495" t="str">
        <f ca="1">+IFERROR(_xlfn.XLOOKUP(C3495,DIVIPOLA!G:G,DIVIPOLA!F:F),C3495)</f>
        <v>MAGDALENA</v>
      </c>
      <c r="C3495" t="s">
        <v>33</v>
      </c>
      <c r="D3495" t="s">
        <v>238</v>
      </c>
      <c r="E3495" t="s">
        <v>360</v>
      </c>
      <c r="F3495">
        <v>3</v>
      </c>
      <c r="G3495">
        <v>2.5862068965517242</v>
      </c>
      <c r="H3495">
        <v>0</v>
      </c>
      <c r="I3495">
        <v>0</v>
      </c>
      <c r="J3495">
        <v>133</v>
      </c>
      <c r="K3495">
        <v>13</v>
      </c>
      <c r="L3495">
        <v>15</v>
      </c>
      <c r="M3495">
        <v>8</v>
      </c>
      <c r="N3495">
        <v>26</v>
      </c>
      <c r="O3495">
        <v>6</v>
      </c>
      <c r="P3495">
        <v>74331075</v>
      </c>
      <c r="Q3495">
        <v>4.4969630737849888</v>
      </c>
    </row>
    <row r="3496" spans="1:17" x14ac:dyDescent="0.25">
      <c r="A3496" t="str">
        <f t="shared" ca="1" si="54"/>
        <v>MAGDALENA;SANTA MARTA;Solicitudes</v>
      </c>
      <c r="B3496" t="str">
        <f ca="1">+IFERROR(_xlfn.XLOOKUP(C3496,DIVIPOLA!G:G,DIVIPOLA!F:F),C3496)</f>
        <v>MAGDALENA</v>
      </c>
      <c r="C3496" t="s">
        <v>33</v>
      </c>
      <c r="D3496" t="s">
        <v>239</v>
      </c>
      <c r="E3496" t="s">
        <v>360</v>
      </c>
      <c r="F3496">
        <v>108</v>
      </c>
      <c r="G3496">
        <v>93.103448275862064</v>
      </c>
      <c r="H3496">
        <v>7</v>
      </c>
      <c r="I3496">
        <v>11</v>
      </c>
      <c r="J3496">
        <v>1069</v>
      </c>
      <c r="K3496">
        <v>759</v>
      </c>
      <c r="L3496">
        <v>583</v>
      </c>
      <c r="M3496">
        <v>374</v>
      </c>
      <c r="N3496">
        <v>1158</v>
      </c>
      <c r="O3496">
        <v>302</v>
      </c>
      <c r="P3496">
        <v>1478949875</v>
      </c>
      <c r="Q3496">
        <v>89.475135074447991</v>
      </c>
    </row>
    <row r="3497" spans="1:17" x14ac:dyDescent="0.25">
      <c r="A3497" t="str">
        <f t="shared" ca="1" si="54"/>
        <v>META;ACACÍAS;Solicitudes</v>
      </c>
      <c r="B3497" t="str">
        <f ca="1">+IFERROR(_xlfn.XLOOKUP(C3497,DIVIPOLA!G:G,DIVIPOLA!F:F),C3497)</f>
        <v>META</v>
      </c>
      <c r="C3497" t="s">
        <v>34</v>
      </c>
      <c r="D3497" t="s">
        <v>240</v>
      </c>
      <c r="E3497" t="s">
        <v>360</v>
      </c>
      <c r="F3497">
        <v>12</v>
      </c>
      <c r="G3497">
        <v>6.1855670103092786</v>
      </c>
      <c r="H3497">
        <v>0</v>
      </c>
      <c r="I3497">
        <v>0</v>
      </c>
      <c r="J3497">
        <v>64</v>
      </c>
      <c r="K3497">
        <v>93</v>
      </c>
      <c r="L3497">
        <v>57</v>
      </c>
      <c r="M3497">
        <v>13</v>
      </c>
      <c r="N3497">
        <v>26</v>
      </c>
      <c r="O3497">
        <v>46</v>
      </c>
      <c r="P3497">
        <v>113909250</v>
      </c>
      <c r="Q3497">
        <v>6.2383650282763519</v>
      </c>
    </row>
    <row r="3498" spans="1:17" x14ac:dyDescent="0.25">
      <c r="A3498" t="str">
        <f t="shared" ca="1" si="54"/>
        <v>META;BARRANCA DE UPÍA;Solicitudes</v>
      </c>
      <c r="B3498" t="str">
        <f ca="1">+IFERROR(_xlfn.XLOOKUP(C3498,DIVIPOLA!G:G,DIVIPOLA!F:F),C3498)</f>
        <v>META</v>
      </c>
      <c r="C3498" t="s">
        <v>34</v>
      </c>
      <c r="D3498" t="s">
        <v>241</v>
      </c>
      <c r="E3498" t="s">
        <v>360</v>
      </c>
      <c r="F3498">
        <v>1</v>
      </c>
      <c r="G3498">
        <v>0.51546391752577314</v>
      </c>
      <c r="H3498">
        <v>0</v>
      </c>
      <c r="I3498">
        <v>0</v>
      </c>
      <c r="J3498">
        <v>27</v>
      </c>
      <c r="K3498">
        <v>10</v>
      </c>
      <c r="L3498">
        <v>7</v>
      </c>
      <c r="M3498">
        <v>5</v>
      </c>
      <c r="N3498">
        <v>27</v>
      </c>
      <c r="O3498">
        <v>8</v>
      </c>
      <c r="P3498">
        <v>27365000</v>
      </c>
      <c r="Q3498">
        <v>1.4986742428624751</v>
      </c>
    </row>
    <row r="3499" spans="1:17" x14ac:dyDescent="0.25">
      <c r="A3499" t="str">
        <f t="shared" ca="1" si="54"/>
        <v>META;CASTILLA LA NUEVA;Solicitudes</v>
      </c>
      <c r="B3499" t="str">
        <f ca="1">+IFERROR(_xlfn.XLOOKUP(C3499,DIVIPOLA!G:G,DIVIPOLA!F:F),C3499)</f>
        <v>META</v>
      </c>
      <c r="C3499" t="s">
        <v>34</v>
      </c>
      <c r="D3499" t="s">
        <v>242</v>
      </c>
      <c r="E3499" t="s">
        <v>360</v>
      </c>
      <c r="F3499">
        <v>2</v>
      </c>
      <c r="G3499">
        <v>1.0309278350515461</v>
      </c>
      <c r="H3499">
        <v>0</v>
      </c>
      <c r="I3499">
        <v>0</v>
      </c>
      <c r="J3499">
        <v>13</v>
      </c>
      <c r="K3499">
        <v>4</v>
      </c>
      <c r="L3499">
        <v>9</v>
      </c>
      <c r="M3499">
        <v>0</v>
      </c>
      <c r="N3499">
        <v>17</v>
      </c>
      <c r="O3499">
        <v>5</v>
      </c>
      <c r="P3499">
        <v>14430000</v>
      </c>
      <c r="Q3499">
        <v>0.79027477889660191</v>
      </c>
    </row>
    <row r="3500" spans="1:17" x14ac:dyDescent="0.25">
      <c r="A3500" t="str">
        <f t="shared" ca="1" si="54"/>
        <v>META;CUMARAL;Solicitudes</v>
      </c>
      <c r="B3500" t="str">
        <f ca="1">+IFERROR(_xlfn.XLOOKUP(C3500,DIVIPOLA!G:G,DIVIPOLA!F:F),C3500)</f>
        <v>META</v>
      </c>
      <c r="C3500" t="s">
        <v>34</v>
      </c>
      <c r="D3500" t="s">
        <v>243</v>
      </c>
      <c r="E3500" t="s">
        <v>360</v>
      </c>
      <c r="F3500">
        <v>3</v>
      </c>
      <c r="G3500">
        <v>1.5463917525773201</v>
      </c>
      <c r="H3500">
        <v>0</v>
      </c>
      <c r="I3500">
        <v>0</v>
      </c>
      <c r="J3500">
        <v>4</v>
      </c>
      <c r="K3500">
        <v>4</v>
      </c>
      <c r="L3500">
        <v>7</v>
      </c>
      <c r="M3500">
        <v>3</v>
      </c>
      <c r="N3500">
        <v>6</v>
      </c>
      <c r="O3500">
        <v>0</v>
      </c>
      <c r="P3500">
        <v>7800000</v>
      </c>
      <c r="Q3500">
        <v>0.42717555616032538</v>
      </c>
    </row>
    <row r="3501" spans="1:17" x14ac:dyDescent="0.25">
      <c r="A3501" t="str">
        <f t="shared" ca="1" si="54"/>
        <v>META;GRANADA;Solicitudes</v>
      </c>
      <c r="B3501" t="str">
        <f ca="1">+IFERROR(_xlfn.XLOOKUP(C3501,DIVIPOLA!G:G,DIVIPOLA!F:F),C3501)</f>
        <v>META</v>
      </c>
      <c r="C3501" t="s">
        <v>34</v>
      </c>
      <c r="D3501" t="s">
        <v>185</v>
      </c>
      <c r="E3501" t="s">
        <v>360</v>
      </c>
      <c r="F3501">
        <v>2</v>
      </c>
      <c r="G3501">
        <v>1.0309278350515461</v>
      </c>
      <c r="H3501">
        <v>0</v>
      </c>
      <c r="I3501">
        <v>0</v>
      </c>
      <c r="J3501">
        <v>3</v>
      </c>
      <c r="K3501">
        <v>14</v>
      </c>
      <c r="L3501">
        <v>0</v>
      </c>
      <c r="M3501">
        <v>3</v>
      </c>
      <c r="N3501">
        <v>2</v>
      </c>
      <c r="O3501">
        <v>2</v>
      </c>
      <c r="P3501">
        <v>10660000</v>
      </c>
      <c r="Q3501">
        <v>0.58380659341911145</v>
      </c>
    </row>
    <row r="3502" spans="1:17" x14ac:dyDescent="0.25">
      <c r="A3502" t="str">
        <f t="shared" ca="1" si="54"/>
        <v>META;PUERTO GAITÁN;Solicitudes</v>
      </c>
      <c r="B3502" t="str">
        <f ca="1">+IFERROR(_xlfn.XLOOKUP(C3502,DIVIPOLA!G:G,DIVIPOLA!F:F),C3502)</f>
        <v>META</v>
      </c>
      <c r="C3502" t="s">
        <v>34</v>
      </c>
      <c r="D3502" t="s">
        <v>244</v>
      </c>
      <c r="E3502" t="s">
        <v>360</v>
      </c>
      <c r="F3502">
        <v>10</v>
      </c>
      <c r="G3502">
        <v>5.1546391752577314</v>
      </c>
      <c r="H3502">
        <v>0</v>
      </c>
      <c r="I3502">
        <v>0</v>
      </c>
      <c r="J3502">
        <v>17</v>
      </c>
      <c r="K3502">
        <v>25</v>
      </c>
      <c r="L3502">
        <v>21</v>
      </c>
      <c r="M3502">
        <v>11</v>
      </c>
      <c r="N3502">
        <v>32</v>
      </c>
      <c r="O3502">
        <v>8</v>
      </c>
      <c r="P3502">
        <v>38522575</v>
      </c>
      <c r="Q3502">
        <v>2.109731076968314</v>
      </c>
    </row>
    <row r="3503" spans="1:17" x14ac:dyDescent="0.25">
      <c r="A3503" t="str">
        <f t="shared" ca="1" si="54"/>
        <v>META;PUERTO LÓPEZ;Solicitudes</v>
      </c>
      <c r="B3503" t="str">
        <f ca="1">+IFERROR(_xlfn.XLOOKUP(C3503,DIVIPOLA!G:G,DIVIPOLA!F:F),C3503)</f>
        <v>META</v>
      </c>
      <c r="C3503" t="s">
        <v>34</v>
      </c>
      <c r="D3503" t="s">
        <v>398</v>
      </c>
      <c r="E3503" t="s">
        <v>360</v>
      </c>
      <c r="F3503">
        <v>1</v>
      </c>
      <c r="G3503">
        <v>0.51546391752577314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</row>
    <row r="3504" spans="1:17" x14ac:dyDescent="0.25">
      <c r="A3504" t="str">
        <f t="shared" ca="1" si="54"/>
        <v>META;RESTREPO;Solicitudes</v>
      </c>
      <c r="B3504" t="str">
        <f ca="1">+IFERROR(_xlfn.XLOOKUP(C3504,DIVIPOLA!G:G,DIVIPOLA!F:F),C3504)</f>
        <v>META</v>
      </c>
      <c r="C3504" t="s">
        <v>34</v>
      </c>
      <c r="D3504" t="s">
        <v>245</v>
      </c>
      <c r="E3504" t="s">
        <v>360</v>
      </c>
      <c r="F3504">
        <v>4</v>
      </c>
      <c r="G3504">
        <v>2.061855670103093</v>
      </c>
      <c r="H3504">
        <v>0</v>
      </c>
      <c r="I3504">
        <v>0</v>
      </c>
      <c r="J3504">
        <v>13</v>
      </c>
      <c r="K3504">
        <v>7</v>
      </c>
      <c r="L3504">
        <v>8</v>
      </c>
      <c r="M3504">
        <v>0</v>
      </c>
      <c r="N3504">
        <v>8</v>
      </c>
      <c r="O3504">
        <v>7</v>
      </c>
      <c r="P3504">
        <v>15149875</v>
      </c>
      <c r="Q3504">
        <v>0.8296995229338987</v>
      </c>
    </row>
    <row r="3505" spans="1:17" x14ac:dyDescent="0.25">
      <c r="A3505" t="str">
        <f t="shared" ca="1" si="54"/>
        <v>META;SAN MARTÍN;Solicitudes</v>
      </c>
      <c r="B3505" t="str">
        <f ca="1">+IFERROR(_xlfn.XLOOKUP(C3505,DIVIPOLA!G:G,DIVIPOLA!F:F),C3505)</f>
        <v>META</v>
      </c>
      <c r="C3505" t="s">
        <v>34</v>
      </c>
      <c r="D3505" t="s">
        <v>170</v>
      </c>
      <c r="E3505" t="s">
        <v>360</v>
      </c>
      <c r="F3505">
        <v>2</v>
      </c>
      <c r="G3505">
        <v>1.0309278350515461</v>
      </c>
      <c r="H3505">
        <v>0</v>
      </c>
      <c r="I3505">
        <v>0</v>
      </c>
      <c r="J3505">
        <v>5</v>
      </c>
      <c r="K3505">
        <v>11</v>
      </c>
      <c r="L3505">
        <v>0</v>
      </c>
      <c r="M3505">
        <v>0</v>
      </c>
      <c r="N3505">
        <v>3</v>
      </c>
      <c r="O3505">
        <v>0</v>
      </c>
      <c r="P3505">
        <v>8255000</v>
      </c>
      <c r="Q3505">
        <v>0.45209413026967771</v>
      </c>
    </row>
    <row r="3506" spans="1:17" x14ac:dyDescent="0.25">
      <c r="A3506" t="str">
        <f t="shared" ca="1" si="54"/>
        <v>META;VILLAVICENCIO;Solicitudes</v>
      </c>
      <c r="B3506" t="str">
        <f ca="1">+IFERROR(_xlfn.XLOOKUP(C3506,DIVIPOLA!G:G,DIVIPOLA!F:F),C3506)</f>
        <v>META</v>
      </c>
      <c r="C3506" t="s">
        <v>34</v>
      </c>
      <c r="D3506" t="s">
        <v>246</v>
      </c>
      <c r="E3506" t="s">
        <v>360</v>
      </c>
      <c r="F3506">
        <v>157</v>
      </c>
      <c r="G3506">
        <v>80.927835051546396</v>
      </c>
      <c r="H3506">
        <v>5</v>
      </c>
      <c r="I3506">
        <v>7</v>
      </c>
      <c r="J3506">
        <v>1176</v>
      </c>
      <c r="K3506">
        <v>891</v>
      </c>
      <c r="L3506">
        <v>944</v>
      </c>
      <c r="M3506">
        <v>374</v>
      </c>
      <c r="N3506">
        <v>813</v>
      </c>
      <c r="O3506">
        <v>251</v>
      </c>
      <c r="P3506">
        <v>1589855475</v>
      </c>
      <c r="Q3506">
        <v>87.070179070213243</v>
      </c>
    </row>
    <row r="3507" spans="1:17" x14ac:dyDescent="0.25">
      <c r="A3507" t="str">
        <f t="shared" ca="1" si="54"/>
        <v>NARIÑO;BUESACO;Solicitudes</v>
      </c>
      <c r="B3507" t="str">
        <f ca="1">+IFERROR(_xlfn.XLOOKUP(C3507,DIVIPOLA!G:G,DIVIPOLA!F:F),C3507)</f>
        <v>NARIÑO</v>
      </c>
      <c r="C3507" t="s">
        <v>35</v>
      </c>
      <c r="D3507" t="s">
        <v>247</v>
      </c>
      <c r="E3507" t="s">
        <v>360</v>
      </c>
      <c r="F3507">
        <v>1</v>
      </c>
      <c r="G3507">
        <v>0.63291139240506333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1</v>
      </c>
      <c r="N3507">
        <v>0</v>
      </c>
      <c r="O3507">
        <v>0</v>
      </c>
      <c r="P3507">
        <v>427050</v>
      </c>
      <c r="Q3507">
        <v>3.9556354710321963E-2</v>
      </c>
    </row>
    <row r="3508" spans="1:17" x14ac:dyDescent="0.25">
      <c r="A3508" t="str">
        <f t="shared" ca="1" si="54"/>
        <v>NARIÑO;EL ROSARIO;Solicitudes</v>
      </c>
      <c r="B3508" t="str">
        <f ca="1">+IFERROR(_xlfn.XLOOKUP(C3508,DIVIPOLA!G:G,DIVIPOLA!F:F),C3508)</f>
        <v>NARIÑO</v>
      </c>
      <c r="C3508" t="s">
        <v>35</v>
      </c>
      <c r="D3508" t="s">
        <v>248</v>
      </c>
      <c r="E3508" t="s">
        <v>360</v>
      </c>
      <c r="F3508">
        <v>1</v>
      </c>
      <c r="G3508">
        <v>0.63291139240506333</v>
      </c>
      <c r="H3508">
        <v>0</v>
      </c>
      <c r="I3508">
        <v>0</v>
      </c>
      <c r="J3508">
        <v>0</v>
      </c>
      <c r="K3508">
        <v>2</v>
      </c>
      <c r="L3508">
        <v>0</v>
      </c>
      <c r="M3508">
        <v>0</v>
      </c>
      <c r="N3508">
        <v>0</v>
      </c>
      <c r="O3508">
        <v>0</v>
      </c>
      <c r="P3508">
        <v>1040000</v>
      </c>
      <c r="Q3508">
        <v>9.6332066265624225E-2</v>
      </c>
    </row>
    <row r="3509" spans="1:17" x14ac:dyDescent="0.25">
      <c r="A3509" t="str">
        <f t="shared" ca="1" si="54"/>
        <v>NARIÑO;IPIALES;Solicitudes</v>
      </c>
      <c r="B3509" t="str">
        <f ca="1">+IFERROR(_xlfn.XLOOKUP(C3509,DIVIPOLA!G:G,DIVIPOLA!F:F),C3509)</f>
        <v>NARIÑO</v>
      </c>
      <c r="C3509" t="s">
        <v>35</v>
      </c>
      <c r="D3509" t="s">
        <v>249</v>
      </c>
      <c r="E3509" t="s">
        <v>360</v>
      </c>
      <c r="F3509">
        <v>20</v>
      </c>
      <c r="G3509">
        <v>12.658227848101269</v>
      </c>
      <c r="H3509">
        <v>0</v>
      </c>
      <c r="I3509">
        <v>0</v>
      </c>
      <c r="J3509">
        <v>17</v>
      </c>
      <c r="K3509">
        <v>50</v>
      </c>
      <c r="L3509">
        <v>17</v>
      </c>
      <c r="M3509">
        <v>22</v>
      </c>
      <c r="N3509">
        <v>1</v>
      </c>
      <c r="O3509">
        <v>1</v>
      </c>
      <c r="P3509">
        <v>46594600</v>
      </c>
      <c r="Q3509">
        <v>4.3159173988656301</v>
      </c>
    </row>
    <row r="3510" spans="1:17" x14ac:dyDescent="0.25">
      <c r="A3510" t="str">
        <f t="shared" ca="1" si="54"/>
        <v>NARIÑO;LA UNIÓN;Solicitudes</v>
      </c>
      <c r="B3510" t="str">
        <f ca="1">+IFERROR(_xlfn.XLOOKUP(C3510,DIVIPOLA!G:G,DIVIPOLA!F:F),C3510)</f>
        <v>NARIÑO</v>
      </c>
      <c r="C3510" t="s">
        <v>35</v>
      </c>
      <c r="D3510" t="s">
        <v>79</v>
      </c>
      <c r="E3510" t="s">
        <v>360</v>
      </c>
      <c r="F3510">
        <v>2</v>
      </c>
      <c r="G3510">
        <v>1.2658227848101271</v>
      </c>
      <c r="H3510">
        <v>0</v>
      </c>
      <c r="I3510">
        <v>0</v>
      </c>
      <c r="J3510">
        <v>13</v>
      </c>
      <c r="K3510">
        <v>52</v>
      </c>
      <c r="L3510">
        <v>0</v>
      </c>
      <c r="M3510">
        <v>5</v>
      </c>
      <c r="N3510">
        <v>2</v>
      </c>
      <c r="O3510">
        <v>4</v>
      </c>
      <c r="P3510">
        <v>36305750</v>
      </c>
      <c r="Q3510">
        <v>3.3628922257915259</v>
      </c>
    </row>
    <row r="3511" spans="1:17" x14ac:dyDescent="0.25">
      <c r="A3511" t="str">
        <f t="shared" ca="1" si="54"/>
        <v>NARIÑO;MOSQUERA;Solicitudes</v>
      </c>
      <c r="B3511" t="str">
        <f ca="1">+IFERROR(_xlfn.XLOOKUP(C3511,DIVIPOLA!G:G,DIVIPOLA!F:F),C3511)</f>
        <v>NARIÑO</v>
      </c>
      <c r="C3511" t="s">
        <v>35</v>
      </c>
      <c r="D3511" t="s">
        <v>193</v>
      </c>
      <c r="E3511" t="s">
        <v>360</v>
      </c>
      <c r="F3511">
        <v>1</v>
      </c>
      <c r="G3511">
        <v>0.63291139240506333</v>
      </c>
      <c r="H3511">
        <v>0</v>
      </c>
      <c r="I3511">
        <v>0</v>
      </c>
      <c r="J3511">
        <v>1</v>
      </c>
      <c r="K3511">
        <v>2</v>
      </c>
      <c r="L3511">
        <v>3</v>
      </c>
      <c r="M3511">
        <v>2</v>
      </c>
      <c r="N3511">
        <v>3</v>
      </c>
      <c r="O3511">
        <v>2</v>
      </c>
      <c r="P3511">
        <v>4225000</v>
      </c>
      <c r="Q3511">
        <v>0.39134901920409843</v>
      </c>
    </row>
    <row r="3512" spans="1:17" x14ac:dyDescent="0.25">
      <c r="A3512" t="str">
        <f t="shared" ca="1" si="54"/>
        <v>NARIÑO;NARIÑO;Solicitudes</v>
      </c>
      <c r="B3512" t="str">
        <f ca="1">+IFERROR(_xlfn.XLOOKUP(C3512,DIVIPOLA!G:G,DIVIPOLA!F:F),C3512)</f>
        <v>NARIÑO</v>
      </c>
      <c r="C3512" t="s">
        <v>35</v>
      </c>
      <c r="D3512" t="s">
        <v>35</v>
      </c>
      <c r="E3512" t="s">
        <v>360</v>
      </c>
      <c r="F3512">
        <v>1</v>
      </c>
      <c r="G3512">
        <v>0.63291139240506333</v>
      </c>
      <c r="H3512">
        <v>0</v>
      </c>
      <c r="I3512">
        <v>0</v>
      </c>
      <c r="J3512">
        <v>30</v>
      </c>
      <c r="K3512">
        <v>27</v>
      </c>
      <c r="L3512">
        <v>15</v>
      </c>
      <c r="M3512">
        <v>0</v>
      </c>
      <c r="N3512">
        <v>34</v>
      </c>
      <c r="O3512">
        <v>45</v>
      </c>
      <c r="P3512">
        <v>52920400</v>
      </c>
      <c r="Q3512">
        <v>4.9018571919262888</v>
      </c>
    </row>
    <row r="3513" spans="1:17" x14ac:dyDescent="0.25">
      <c r="A3513" t="str">
        <f t="shared" ca="1" si="54"/>
        <v>NARIÑO;PASTO;Solicitudes</v>
      </c>
      <c r="B3513" t="str">
        <f ca="1">+IFERROR(_xlfn.XLOOKUP(C3513,DIVIPOLA!G:G,DIVIPOLA!F:F),C3513)</f>
        <v>NARIÑO</v>
      </c>
      <c r="C3513" t="s">
        <v>35</v>
      </c>
      <c r="D3513" t="s">
        <v>250</v>
      </c>
      <c r="E3513" t="s">
        <v>360</v>
      </c>
      <c r="F3513">
        <v>125</v>
      </c>
      <c r="G3513">
        <v>79.113924050632917</v>
      </c>
      <c r="H3513">
        <v>2</v>
      </c>
      <c r="I3513">
        <v>13</v>
      </c>
      <c r="J3513">
        <v>451</v>
      </c>
      <c r="K3513">
        <v>534</v>
      </c>
      <c r="L3513">
        <v>744</v>
      </c>
      <c r="M3513">
        <v>307</v>
      </c>
      <c r="N3513">
        <v>373</v>
      </c>
      <c r="O3513">
        <v>185</v>
      </c>
      <c r="P3513">
        <v>934056175</v>
      </c>
      <c r="Q3513">
        <v>86.518808986457216</v>
      </c>
    </row>
    <row r="3514" spans="1:17" x14ac:dyDescent="0.25">
      <c r="A3514" t="str">
        <f t="shared" ca="1" si="54"/>
        <v>NARIÑO;SAN ANDRÉS DE TUMACO;Solicitudes</v>
      </c>
      <c r="B3514" t="str">
        <f ca="1">+IFERROR(_xlfn.XLOOKUP(C3514,DIVIPOLA!G:G,DIVIPOLA!F:F),C3514)</f>
        <v>NARIÑO</v>
      </c>
      <c r="C3514" t="s">
        <v>35</v>
      </c>
      <c r="D3514" t="s">
        <v>251</v>
      </c>
      <c r="E3514" t="s">
        <v>360</v>
      </c>
      <c r="F3514">
        <v>2</v>
      </c>
      <c r="G3514">
        <v>1.2658227848101271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1</v>
      </c>
      <c r="N3514">
        <v>0</v>
      </c>
      <c r="O3514">
        <v>1</v>
      </c>
      <c r="P3514">
        <v>715000</v>
      </c>
      <c r="Q3514">
        <v>6.6228295557616668E-2</v>
      </c>
    </row>
    <row r="3515" spans="1:17" x14ac:dyDescent="0.25">
      <c r="A3515" t="str">
        <f t="shared" ca="1" si="54"/>
        <v>NARIÑO;SANDONÁ;Solicitudes</v>
      </c>
      <c r="B3515" t="str">
        <f ca="1">+IFERROR(_xlfn.XLOOKUP(C3515,DIVIPOLA!G:G,DIVIPOLA!F:F),C3515)</f>
        <v>NARIÑO</v>
      </c>
      <c r="C3515" t="s">
        <v>35</v>
      </c>
      <c r="D3515" t="s">
        <v>399</v>
      </c>
      <c r="E3515" t="s">
        <v>360</v>
      </c>
      <c r="F3515">
        <v>1</v>
      </c>
      <c r="G3515">
        <v>0.63291139240506333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</row>
    <row r="3516" spans="1:17" x14ac:dyDescent="0.25">
      <c r="A3516" t="str">
        <f t="shared" ca="1" si="54"/>
        <v>NARIÑO;TAMINANGO;Solicitudes</v>
      </c>
      <c r="B3516" t="str">
        <f ca="1">+IFERROR(_xlfn.XLOOKUP(C3516,DIVIPOLA!G:G,DIVIPOLA!F:F),C3516)</f>
        <v>NARIÑO</v>
      </c>
      <c r="C3516" t="s">
        <v>35</v>
      </c>
      <c r="D3516" t="s">
        <v>252</v>
      </c>
      <c r="E3516" t="s">
        <v>360</v>
      </c>
      <c r="F3516">
        <v>1</v>
      </c>
      <c r="G3516">
        <v>0.63291139240506333</v>
      </c>
      <c r="H3516">
        <v>0</v>
      </c>
      <c r="I3516">
        <v>0</v>
      </c>
      <c r="J3516">
        <v>0</v>
      </c>
      <c r="K3516">
        <v>0</v>
      </c>
      <c r="L3516">
        <v>0</v>
      </c>
      <c r="M3516">
        <v>4</v>
      </c>
      <c r="N3516">
        <v>0</v>
      </c>
      <c r="O3516">
        <v>3</v>
      </c>
      <c r="P3516">
        <v>2535000</v>
      </c>
      <c r="Q3516">
        <v>0.23480941152245899</v>
      </c>
    </row>
    <row r="3517" spans="1:17" x14ac:dyDescent="0.25">
      <c r="A3517" t="str">
        <f t="shared" ca="1" si="54"/>
        <v>NARIÑO;TÚQUERRES;Solicitudes</v>
      </c>
      <c r="B3517" t="str">
        <f ca="1">+IFERROR(_xlfn.XLOOKUP(C3517,DIVIPOLA!G:G,DIVIPOLA!F:F),C3517)</f>
        <v>NARIÑO</v>
      </c>
      <c r="C3517" t="s">
        <v>35</v>
      </c>
      <c r="D3517" t="s">
        <v>253</v>
      </c>
      <c r="E3517" t="s">
        <v>360</v>
      </c>
      <c r="F3517">
        <v>3</v>
      </c>
      <c r="G3517">
        <v>1.89873417721519</v>
      </c>
      <c r="H3517">
        <v>0</v>
      </c>
      <c r="I3517">
        <v>0</v>
      </c>
      <c r="J3517">
        <v>1</v>
      </c>
      <c r="K3517">
        <v>0</v>
      </c>
      <c r="L3517">
        <v>0</v>
      </c>
      <c r="M3517">
        <v>1</v>
      </c>
      <c r="N3517">
        <v>0</v>
      </c>
      <c r="O3517">
        <v>0</v>
      </c>
      <c r="P3517">
        <v>780000</v>
      </c>
      <c r="Q3517">
        <v>7.2249049699218179E-2</v>
      </c>
    </row>
    <row r="3518" spans="1:17" x14ac:dyDescent="0.25">
      <c r="A3518" t="str">
        <f t="shared" ca="1" si="54"/>
        <v>NORTE_DE_SANTANDER;CHINÁCOTA;Solicitudes</v>
      </c>
      <c r="B3518" t="str">
        <f ca="1">+IFERROR(_xlfn.XLOOKUP(C3518,DIVIPOLA!G:G,DIVIPOLA!F:F),C3518)</f>
        <v>NORTE_DE_SANTANDER</v>
      </c>
      <c r="C3518" t="s">
        <v>1186</v>
      </c>
      <c r="D3518" t="s">
        <v>254</v>
      </c>
      <c r="E3518" t="s">
        <v>360</v>
      </c>
      <c r="F3518">
        <v>2</v>
      </c>
      <c r="G3518">
        <v>0.46838407494145201</v>
      </c>
      <c r="H3518">
        <v>0</v>
      </c>
      <c r="I3518">
        <v>0</v>
      </c>
      <c r="J3518">
        <v>9</v>
      </c>
      <c r="K3518">
        <v>13</v>
      </c>
      <c r="L3518">
        <v>2</v>
      </c>
      <c r="M3518">
        <v>0</v>
      </c>
      <c r="N3518">
        <v>1</v>
      </c>
      <c r="O3518">
        <v>9</v>
      </c>
      <c r="P3518">
        <v>14212575</v>
      </c>
      <c r="Q3518">
        <v>0.30841433520493472</v>
      </c>
    </row>
    <row r="3519" spans="1:17" x14ac:dyDescent="0.25">
      <c r="A3519" t="str">
        <f t="shared" ca="1" si="54"/>
        <v>NORTE_DE_SANTANDER;CUCUTILLA;Solicitudes</v>
      </c>
      <c r="B3519" t="str">
        <f ca="1">+IFERROR(_xlfn.XLOOKUP(C3519,DIVIPOLA!G:G,DIVIPOLA!F:F),C3519)</f>
        <v>NORTE_DE_SANTANDER</v>
      </c>
      <c r="C3519" t="s">
        <v>1186</v>
      </c>
      <c r="D3519" t="s">
        <v>255</v>
      </c>
      <c r="E3519" t="s">
        <v>360</v>
      </c>
      <c r="F3519">
        <v>3</v>
      </c>
      <c r="G3519">
        <v>0.70257611241217799</v>
      </c>
      <c r="H3519">
        <v>0</v>
      </c>
      <c r="I3519">
        <v>0</v>
      </c>
      <c r="J3519">
        <v>21</v>
      </c>
      <c r="K3519">
        <v>5</v>
      </c>
      <c r="L3519">
        <v>2</v>
      </c>
      <c r="M3519">
        <v>0</v>
      </c>
      <c r="N3519">
        <v>40</v>
      </c>
      <c r="O3519">
        <v>8</v>
      </c>
      <c r="P3519">
        <v>22061975</v>
      </c>
      <c r="Q3519">
        <v>0.47874712027432659</v>
      </c>
    </row>
    <row r="3520" spans="1:17" x14ac:dyDescent="0.25">
      <c r="A3520" t="str">
        <f t="shared" ca="1" si="54"/>
        <v>NORTE_DE_SANTANDER;EL ZULIA;Solicitudes</v>
      </c>
      <c r="B3520" t="str">
        <f ca="1">+IFERROR(_xlfn.XLOOKUP(C3520,DIVIPOLA!G:G,DIVIPOLA!F:F),C3520)</f>
        <v>NORTE_DE_SANTANDER</v>
      </c>
      <c r="C3520" t="s">
        <v>1186</v>
      </c>
      <c r="D3520" t="s">
        <v>400</v>
      </c>
      <c r="E3520" t="s">
        <v>360</v>
      </c>
      <c r="F3520">
        <v>1</v>
      </c>
      <c r="G3520">
        <v>0.23419203747072601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</row>
    <row r="3521" spans="1:17" x14ac:dyDescent="0.25">
      <c r="A3521" t="str">
        <f t="shared" ca="1" si="54"/>
        <v>NORTE_DE_SANTANDER;LA ESPERANZA;Solicitudes</v>
      </c>
      <c r="B3521" t="str">
        <f ca="1">+IFERROR(_xlfn.XLOOKUP(C3521,DIVIPOLA!G:G,DIVIPOLA!F:F),C3521)</f>
        <v>NORTE_DE_SANTANDER</v>
      </c>
      <c r="C3521" t="s">
        <v>1186</v>
      </c>
      <c r="D3521" t="s">
        <v>256</v>
      </c>
      <c r="E3521" t="s">
        <v>360</v>
      </c>
      <c r="F3521">
        <v>1</v>
      </c>
      <c r="G3521">
        <v>0.23419203747072601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4</v>
      </c>
      <c r="O3521">
        <v>0</v>
      </c>
      <c r="P3521">
        <v>780000</v>
      </c>
      <c r="Q3521">
        <v>1.6926080000270821E-2</v>
      </c>
    </row>
    <row r="3522" spans="1:17" x14ac:dyDescent="0.25">
      <c r="A3522" t="str">
        <f t="shared" ca="1" si="54"/>
        <v>NORTE_DE_SANTANDER;LOS PATIOS;Solicitudes</v>
      </c>
      <c r="B3522" t="str">
        <f ca="1">+IFERROR(_xlfn.XLOOKUP(C3522,DIVIPOLA!G:G,DIVIPOLA!F:F),C3522)</f>
        <v>NORTE_DE_SANTANDER</v>
      </c>
      <c r="C3522" t="s">
        <v>1186</v>
      </c>
      <c r="D3522" t="s">
        <v>257</v>
      </c>
      <c r="E3522" t="s">
        <v>360</v>
      </c>
      <c r="F3522">
        <v>16</v>
      </c>
      <c r="G3522">
        <v>3.7470725995316161</v>
      </c>
      <c r="H3522">
        <v>0</v>
      </c>
      <c r="I3522">
        <v>0</v>
      </c>
      <c r="J3522">
        <v>344</v>
      </c>
      <c r="K3522">
        <v>88</v>
      </c>
      <c r="L3522">
        <v>255</v>
      </c>
      <c r="M3522">
        <v>104</v>
      </c>
      <c r="N3522">
        <v>445</v>
      </c>
      <c r="O3522">
        <v>50</v>
      </c>
      <c r="P3522">
        <v>397844850</v>
      </c>
      <c r="Q3522">
        <v>8.6332740497381319</v>
      </c>
    </row>
    <row r="3523" spans="1:17" x14ac:dyDescent="0.25">
      <c r="A3523" t="str">
        <f t="shared" ref="A3523:A3586" ca="1" si="55">B3523&amp;";"&amp;D3523&amp;";"&amp;E3523</f>
        <v>NORTE_DE_SANTANDER;OCAÑA;Solicitudes</v>
      </c>
      <c r="B3523" t="str">
        <f ca="1">+IFERROR(_xlfn.XLOOKUP(C3523,DIVIPOLA!G:G,DIVIPOLA!F:F),C3523)</f>
        <v>NORTE_DE_SANTANDER</v>
      </c>
      <c r="C3523" t="s">
        <v>1186</v>
      </c>
      <c r="D3523" t="s">
        <v>258</v>
      </c>
      <c r="E3523" t="s">
        <v>360</v>
      </c>
      <c r="F3523">
        <v>16</v>
      </c>
      <c r="G3523">
        <v>3.7470725995316161</v>
      </c>
      <c r="H3523">
        <v>0</v>
      </c>
      <c r="I3523">
        <v>0</v>
      </c>
      <c r="J3523">
        <v>149</v>
      </c>
      <c r="K3523">
        <v>144</v>
      </c>
      <c r="L3523">
        <v>76</v>
      </c>
      <c r="M3523">
        <v>87</v>
      </c>
      <c r="N3523">
        <v>160</v>
      </c>
      <c r="O3523">
        <v>65</v>
      </c>
      <c r="P3523">
        <v>243815325</v>
      </c>
      <c r="Q3523">
        <v>5.2908175592846529</v>
      </c>
    </row>
    <row r="3524" spans="1:17" x14ac:dyDescent="0.25">
      <c r="A3524" t="str">
        <f t="shared" ca="1" si="55"/>
        <v>NORTE_DE_SANTANDER;PAMPLONA;Solicitudes</v>
      </c>
      <c r="B3524" t="str">
        <f ca="1">+IFERROR(_xlfn.XLOOKUP(C3524,DIVIPOLA!G:G,DIVIPOLA!F:F),C3524)</f>
        <v>NORTE_DE_SANTANDER</v>
      </c>
      <c r="C3524" t="s">
        <v>1186</v>
      </c>
      <c r="D3524" t="s">
        <v>259</v>
      </c>
      <c r="E3524" t="s">
        <v>360</v>
      </c>
      <c r="F3524">
        <v>9</v>
      </c>
      <c r="G3524">
        <v>2.1077283372365341</v>
      </c>
      <c r="H3524">
        <v>0</v>
      </c>
      <c r="I3524">
        <v>0</v>
      </c>
      <c r="J3524">
        <v>1</v>
      </c>
      <c r="K3524">
        <v>0</v>
      </c>
      <c r="L3524">
        <v>0</v>
      </c>
      <c r="M3524">
        <v>0</v>
      </c>
      <c r="N3524">
        <v>2</v>
      </c>
      <c r="O3524">
        <v>0</v>
      </c>
      <c r="P3524">
        <v>817050</v>
      </c>
      <c r="Q3524">
        <v>1.7730068800283681E-2</v>
      </c>
    </row>
    <row r="3525" spans="1:17" x14ac:dyDescent="0.25">
      <c r="A3525" t="str">
        <f t="shared" ca="1" si="55"/>
        <v>NORTE_DE_SANTANDER;RAGONVALIA;Solicitudes</v>
      </c>
      <c r="B3525" t="str">
        <f ca="1">+IFERROR(_xlfn.XLOOKUP(C3525,DIVIPOLA!G:G,DIVIPOLA!F:F),C3525)</f>
        <v>NORTE_DE_SANTANDER</v>
      </c>
      <c r="C3525" t="s">
        <v>1186</v>
      </c>
      <c r="D3525" t="s">
        <v>401</v>
      </c>
      <c r="E3525" t="s">
        <v>360</v>
      </c>
      <c r="F3525">
        <v>1</v>
      </c>
      <c r="G3525">
        <v>0.23419203747072601</v>
      </c>
      <c r="H3525">
        <v>0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</row>
    <row r="3526" spans="1:17" x14ac:dyDescent="0.25">
      <c r="A3526" t="str">
        <f t="shared" ca="1" si="55"/>
        <v>NORTE_DE_SANTANDER;SAN JOSÉ DE CÚCUTA;Solicitudes</v>
      </c>
      <c r="B3526" t="str">
        <f ca="1">+IFERROR(_xlfn.XLOOKUP(C3526,DIVIPOLA!G:G,DIVIPOLA!F:F),C3526)</f>
        <v>NORTE_DE_SANTANDER</v>
      </c>
      <c r="C3526" t="s">
        <v>1186</v>
      </c>
      <c r="D3526" t="s">
        <v>260</v>
      </c>
      <c r="E3526" t="s">
        <v>360</v>
      </c>
      <c r="F3526">
        <v>347</v>
      </c>
      <c r="G3526">
        <v>81.264637002341928</v>
      </c>
      <c r="H3526">
        <v>31</v>
      </c>
      <c r="I3526">
        <v>7</v>
      </c>
      <c r="J3526">
        <v>3646</v>
      </c>
      <c r="K3526">
        <v>2759</v>
      </c>
      <c r="L3526">
        <v>1389</v>
      </c>
      <c r="M3526">
        <v>696</v>
      </c>
      <c r="N3526">
        <v>858</v>
      </c>
      <c r="O3526">
        <v>343</v>
      </c>
      <c r="P3526">
        <v>3847354550</v>
      </c>
      <c r="Q3526">
        <v>83.487988336802474</v>
      </c>
    </row>
    <row r="3527" spans="1:17" x14ac:dyDescent="0.25">
      <c r="A3527" t="str">
        <f t="shared" ca="1" si="55"/>
        <v>NORTE_DE_SANTANDER;SARDINATA;Solicitudes</v>
      </c>
      <c r="B3527" t="str">
        <f ca="1">+IFERROR(_xlfn.XLOOKUP(C3527,DIVIPOLA!G:G,DIVIPOLA!F:F),C3527)</f>
        <v>NORTE_DE_SANTANDER</v>
      </c>
      <c r="C3527" t="s">
        <v>1186</v>
      </c>
      <c r="D3527" t="s">
        <v>261</v>
      </c>
      <c r="E3527" t="s">
        <v>360</v>
      </c>
      <c r="F3527">
        <v>4</v>
      </c>
      <c r="G3527">
        <v>0.93676814988290402</v>
      </c>
      <c r="H3527">
        <v>0</v>
      </c>
      <c r="I3527">
        <v>0</v>
      </c>
      <c r="J3527">
        <v>1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390000</v>
      </c>
      <c r="Q3527">
        <v>8.4630400001354088E-3</v>
      </c>
    </row>
    <row r="3528" spans="1:17" x14ac:dyDescent="0.25">
      <c r="A3528" t="str">
        <f t="shared" ca="1" si="55"/>
        <v>NORTE_DE_SANTANDER;TIBÚ;Solicitudes</v>
      </c>
      <c r="B3528" t="str">
        <f ca="1">+IFERROR(_xlfn.XLOOKUP(C3528,DIVIPOLA!G:G,DIVIPOLA!F:F),C3528)</f>
        <v>NORTE_DE_SANTANDER</v>
      </c>
      <c r="C3528" t="s">
        <v>1186</v>
      </c>
      <c r="D3528" t="s">
        <v>262</v>
      </c>
      <c r="E3528" t="s">
        <v>360</v>
      </c>
      <c r="F3528">
        <v>9</v>
      </c>
      <c r="G3528">
        <v>2.1077283372365341</v>
      </c>
      <c r="H3528">
        <v>0</v>
      </c>
      <c r="I3528">
        <v>0</v>
      </c>
      <c r="J3528">
        <v>53</v>
      </c>
      <c r="K3528">
        <v>53</v>
      </c>
      <c r="L3528">
        <v>13</v>
      </c>
      <c r="M3528">
        <v>1</v>
      </c>
      <c r="N3528">
        <v>25</v>
      </c>
      <c r="O3528">
        <v>13</v>
      </c>
      <c r="P3528">
        <v>61544600</v>
      </c>
      <c r="Q3528">
        <v>1.3355241322880349</v>
      </c>
    </row>
    <row r="3529" spans="1:17" x14ac:dyDescent="0.25">
      <c r="A3529" t="str">
        <f t="shared" ca="1" si="55"/>
        <v>NORTE_DE_SANTANDER;VILLA DEL ROSARIO;Solicitudes</v>
      </c>
      <c r="B3529" t="str">
        <f ca="1">+IFERROR(_xlfn.XLOOKUP(C3529,DIVIPOLA!G:G,DIVIPOLA!F:F),C3529)</f>
        <v>NORTE_DE_SANTANDER</v>
      </c>
      <c r="C3529" t="s">
        <v>1186</v>
      </c>
      <c r="D3529" t="s">
        <v>263</v>
      </c>
      <c r="E3529" t="s">
        <v>360</v>
      </c>
      <c r="F3529">
        <v>18</v>
      </c>
      <c r="G3529">
        <v>4.2154566744730682</v>
      </c>
      <c r="H3529">
        <v>0</v>
      </c>
      <c r="I3529">
        <v>0</v>
      </c>
      <c r="J3529">
        <v>20</v>
      </c>
      <c r="K3529">
        <v>6</v>
      </c>
      <c r="L3529">
        <v>1</v>
      </c>
      <c r="M3529">
        <v>9</v>
      </c>
      <c r="N3529">
        <v>15</v>
      </c>
      <c r="O3529">
        <v>4</v>
      </c>
      <c r="P3529">
        <v>19452225</v>
      </c>
      <c r="Q3529">
        <v>0.42211527760675382</v>
      </c>
    </row>
    <row r="3530" spans="1:17" x14ac:dyDescent="0.25">
      <c r="A3530" t="str">
        <f t="shared" ca="1" si="55"/>
        <v>PUTUMAYO;MOCOA;Solicitudes</v>
      </c>
      <c r="B3530" t="str">
        <f ca="1">+IFERROR(_xlfn.XLOOKUP(C3530,DIVIPOLA!G:G,DIVIPOLA!F:F),C3530)</f>
        <v>PUTUMAYO</v>
      </c>
      <c r="C3530" t="s">
        <v>36</v>
      </c>
      <c r="D3530" t="s">
        <v>264</v>
      </c>
      <c r="E3530" t="s">
        <v>360</v>
      </c>
      <c r="F3530">
        <v>10</v>
      </c>
      <c r="G3530">
        <v>40</v>
      </c>
      <c r="H3530">
        <v>0</v>
      </c>
      <c r="I3530">
        <v>0</v>
      </c>
      <c r="J3530">
        <v>105</v>
      </c>
      <c r="K3530">
        <v>25</v>
      </c>
      <c r="L3530">
        <v>46</v>
      </c>
      <c r="M3530">
        <v>19</v>
      </c>
      <c r="N3530">
        <v>14</v>
      </c>
      <c r="O3530">
        <v>0</v>
      </c>
      <c r="P3530">
        <v>76050000</v>
      </c>
      <c r="Q3530">
        <v>59.212773764186387</v>
      </c>
    </row>
    <row r="3531" spans="1:17" x14ac:dyDescent="0.25">
      <c r="A3531" t="str">
        <f t="shared" ca="1" si="55"/>
        <v>PUTUMAYO;ORITO;Solicitudes</v>
      </c>
      <c r="B3531" t="str">
        <f ca="1">+IFERROR(_xlfn.XLOOKUP(C3531,DIVIPOLA!G:G,DIVIPOLA!F:F),C3531)</f>
        <v>PUTUMAYO</v>
      </c>
      <c r="C3531" t="s">
        <v>36</v>
      </c>
      <c r="D3531" t="s">
        <v>265</v>
      </c>
      <c r="E3531" t="s">
        <v>360</v>
      </c>
      <c r="F3531">
        <v>3</v>
      </c>
      <c r="G3531">
        <v>12</v>
      </c>
      <c r="H3531">
        <v>0</v>
      </c>
      <c r="I3531">
        <v>0</v>
      </c>
      <c r="J3531">
        <v>4</v>
      </c>
      <c r="K3531">
        <v>1</v>
      </c>
      <c r="L3531">
        <v>0</v>
      </c>
      <c r="M3531">
        <v>0</v>
      </c>
      <c r="N3531">
        <v>5</v>
      </c>
      <c r="O3531">
        <v>5</v>
      </c>
      <c r="P3531">
        <v>4680000</v>
      </c>
      <c r="Q3531">
        <v>3.643863000873008</v>
      </c>
    </row>
    <row r="3532" spans="1:17" x14ac:dyDescent="0.25">
      <c r="A3532" t="str">
        <f t="shared" ca="1" si="55"/>
        <v>PUTUMAYO;PUERTO ASÍS;Solicitudes</v>
      </c>
      <c r="B3532" t="str">
        <f ca="1">+IFERROR(_xlfn.XLOOKUP(C3532,DIVIPOLA!G:G,DIVIPOLA!F:F),C3532)</f>
        <v>PUTUMAYO</v>
      </c>
      <c r="C3532" t="s">
        <v>36</v>
      </c>
      <c r="D3532" t="s">
        <v>266</v>
      </c>
      <c r="E3532" t="s">
        <v>360</v>
      </c>
      <c r="F3532">
        <v>10</v>
      </c>
      <c r="G3532">
        <v>40</v>
      </c>
      <c r="H3532">
        <v>0</v>
      </c>
      <c r="I3532">
        <v>0</v>
      </c>
      <c r="J3532">
        <v>6</v>
      </c>
      <c r="K3532">
        <v>55</v>
      </c>
      <c r="L3532">
        <v>6</v>
      </c>
      <c r="M3532">
        <v>18</v>
      </c>
      <c r="N3532">
        <v>8</v>
      </c>
      <c r="O3532">
        <v>9</v>
      </c>
      <c r="P3532">
        <v>44641025</v>
      </c>
      <c r="Q3532">
        <v>34.757645153535691</v>
      </c>
    </row>
    <row r="3533" spans="1:17" x14ac:dyDescent="0.25">
      <c r="A3533" t="str">
        <f t="shared" ca="1" si="55"/>
        <v>PUTUMAYO;SIBUNDOY;Solicitudes</v>
      </c>
      <c r="B3533" t="str">
        <f ca="1">+IFERROR(_xlfn.XLOOKUP(C3533,DIVIPOLA!G:G,DIVIPOLA!F:F),C3533)</f>
        <v>PUTUMAYO</v>
      </c>
      <c r="C3533" t="s">
        <v>36</v>
      </c>
      <c r="D3533" t="s">
        <v>267</v>
      </c>
      <c r="E3533" t="s">
        <v>360</v>
      </c>
      <c r="F3533">
        <v>1</v>
      </c>
      <c r="G3533">
        <v>4</v>
      </c>
      <c r="H3533">
        <v>0</v>
      </c>
      <c r="I3533">
        <v>0</v>
      </c>
      <c r="J3533">
        <v>5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2024100</v>
      </c>
      <c r="Q3533">
        <v>1.575970747877576</v>
      </c>
    </row>
    <row r="3534" spans="1:17" x14ac:dyDescent="0.25">
      <c r="A3534" t="str">
        <f t="shared" ca="1" si="55"/>
        <v>PUTUMAYO;VALLE DEL GUAMUEZ;Solicitudes</v>
      </c>
      <c r="B3534" t="str">
        <f ca="1">+IFERROR(_xlfn.XLOOKUP(C3534,DIVIPOLA!G:G,DIVIPOLA!F:F),C3534)</f>
        <v>PUTUMAYO</v>
      </c>
      <c r="C3534" t="s">
        <v>36</v>
      </c>
      <c r="D3534" t="s">
        <v>268</v>
      </c>
      <c r="E3534" t="s">
        <v>360</v>
      </c>
      <c r="F3534">
        <v>1</v>
      </c>
      <c r="G3534">
        <v>4</v>
      </c>
      <c r="H3534">
        <v>0</v>
      </c>
      <c r="I3534">
        <v>0</v>
      </c>
      <c r="J3534">
        <v>0</v>
      </c>
      <c r="K3534">
        <v>2</v>
      </c>
      <c r="L3534">
        <v>0</v>
      </c>
      <c r="M3534">
        <v>0</v>
      </c>
      <c r="N3534">
        <v>0</v>
      </c>
      <c r="O3534">
        <v>0</v>
      </c>
      <c r="P3534">
        <v>1040000</v>
      </c>
      <c r="Q3534">
        <v>0.8097473335273353</v>
      </c>
    </row>
    <row r="3535" spans="1:17" x14ac:dyDescent="0.25">
      <c r="A3535" t="str">
        <f t="shared" ca="1" si="55"/>
        <v>QUINDÍO;ARMENIA;Solicitudes</v>
      </c>
      <c r="B3535" t="str">
        <f ca="1">+IFERROR(_xlfn.XLOOKUP(C3535,DIVIPOLA!G:G,DIVIPOLA!F:F),C3535)</f>
        <v>QUINDÍO</v>
      </c>
      <c r="C3535" t="s">
        <v>37</v>
      </c>
      <c r="D3535" t="s">
        <v>51</v>
      </c>
      <c r="E3535" t="s">
        <v>360</v>
      </c>
      <c r="F3535">
        <v>122</v>
      </c>
      <c r="G3535">
        <v>77.70700636942675</v>
      </c>
      <c r="H3535">
        <v>6</v>
      </c>
      <c r="I3535">
        <v>11</v>
      </c>
      <c r="J3535">
        <v>6232</v>
      </c>
      <c r="K3535">
        <v>3100</v>
      </c>
      <c r="L3535">
        <v>2016</v>
      </c>
      <c r="M3535">
        <v>905</v>
      </c>
      <c r="N3535">
        <v>1546</v>
      </c>
      <c r="O3535">
        <v>411</v>
      </c>
      <c r="P3535">
        <v>5457332725</v>
      </c>
      <c r="Q3535">
        <v>89.506792941455899</v>
      </c>
    </row>
    <row r="3536" spans="1:17" x14ac:dyDescent="0.25">
      <c r="A3536" t="str">
        <f t="shared" ca="1" si="55"/>
        <v>QUINDÍO;CALARCÁ;Solicitudes</v>
      </c>
      <c r="B3536" t="str">
        <f ca="1">+IFERROR(_xlfn.XLOOKUP(C3536,DIVIPOLA!G:G,DIVIPOLA!F:F),C3536)</f>
        <v>QUINDÍO</v>
      </c>
      <c r="C3536" t="s">
        <v>37</v>
      </c>
      <c r="D3536" t="s">
        <v>269</v>
      </c>
      <c r="E3536" t="s">
        <v>360</v>
      </c>
      <c r="F3536">
        <v>12</v>
      </c>
      <c r="G3536">
        <v>7.6433121019108281</v>
      </c>
      <c r="H3536">
        <v>0</v>
      </c>
      <c r="I3536">
        <v>0</v>
      </c>
      <c r="J3536">
        <v>95</v>
      </c>
      <c r="K3536">
        <v>36</v>
      </c>
      <c r="L3536">
        <v>11</v>
      </c>
      <c r="M3536">
        <v>39</v>
      </c>
      <c r="N3536">
        <v>37</v>
      </c>
      <c r="O3536">
        <v>12</v>
      </c>
      <c r="P3536">
        <v>86646950</v>
      </c>
      <c r="Q3536">
        <v>1.4211137571163359</v>
      </c>
    </row>
    <row r="3537" spans="1:17" x14ac:dyDescent="0.25">
      <c r="A3537" t="str">
        <f t="shared" ca="1" si="55"/>
        <v>QUINDÍO;CIRCASIA;Solicitudes</v>
      </c>
      <c r="B3537" t="str">
        <f ca="1">+IFERROR(_xlfn.XLOOKUP(C3537,DIVIPOLA!G:G,DIVIPOLA!F:F),C3537)</f>
        <v>QUINDÍO</v>
      </c>
      <c r="C3537" t="s">
        <v>37</v>
      </c>
      <c r="D3537" t="s">
        <v>270</v>
      </c>
      <c r="E3537" t="s">
        <v>360</v>
      </c>
      <c r="F3537">
        <v>1</v>
      </c>
      <c r="G3537">
        <v>0.63694267515923575</v>
      </c>
      <c r="H3537">
        <v>0</v>
      </c>
      <c r="I3537">
        <v>0</v>
      </c>
      <c r="J3537">
        <v>0</v>
      </c>
      <c r="K3537">
        <v>2</v>
      </c>
      <c r="L3537">
        <v>0</v>
      </c>
      <c r="M3537">
        <v>0</v>
      </c>
      <c r="N3537">
        <v>0</v>
      </c>
      <c r="O3537">
        <v>0</v>
      </c>
      <c r="P3537">
        <v>1040000</v>
      </c>
      <c r="Q3537">
        <v>1.7057245608772031E-2</v>
      </c>
    </row>
    <row r="3538" spans="1:17" x14ac:dyDescent="0.25">
      <c r="A3538" t="str">
        <f t="shared" ca="1" si="55"/>
        <v>QUINDÍO;FILANDIA;Solicitudes</v>
      </c>
      <c r="B3538" t="str">
        <f ca="1">+IFERROR(_xlfn.XLOOKUP(C3538,DIVIPOLA!G:G,DIVIPOLA!F:F),C3538)</f>
        <v>QUINDÍO</v>
      </c>
      <c r="C3538" t="s">
        <v>37</v>
      </c>
      <c r="D3538" t="s">
        <v>402</v>
      </c>
      <c r="E3538" t="s">
        <v>360</v>
      </c>
      <c r="F3538">
        <v>1</v>
      </c>
      <c r="G3538">
        <v>0.63694267515923575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</row>
    <row r="3539" spans="1:17" x14ac:dyDescent="0.25">
      <c r="A3539" t="str">
        <f t="shared" ca="1" si="55"/>
        <v>QUINDÍO;GÉNOVA;Solicitudes</v>
      </c>
      <c r="B3539" t="str">
        <f ca="1">+IFERROR(_xlfn.XLOOKUP(C3539,DIVIPOLA!G:G,DIVIPOLA!F:F),C3539)</f>
        <v>QUINDÍO</v>
      </c>
      <c r="C3539" t="s">
        <v>37</v>
      </c>
      <c r="D3539" t="s">
        <v>403</v>
      </c>
      <c r="E3539" t="s">
        <v>360</v>
      </c>
      <c r="F3539">
        <v>1</v>
      </c>
      <c r="G3539">
        <v>0.63694267515923575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</row>
    <row r="3540" spans="1:17" x14ac:dyDescent="0.25">
      <c r="A3540" t="str">
        <f t="shared" ca="1" si="55"/>
        <v>QUINDÍO;LA TEBAIDA;Solicitudes</v>
      </c>
      <c r="B3540" t="str">
        <f ca="1">+IFERROR(_xlfn.XLOOKUP(C3540,DIVIPOLA!G:G,DIVIPOLA!F:F),C3540)</f>
        <v>QUINDÍO</v>
      </c>
      <c r="C3540" t="s">
        <v>37</v>
      </c>
      <c r="D3540" t="s">
        <v>271</v>
      </c>
      <c r="E3540" t="s">
        <v>360</v>
      </c>
      <c r="F3540">
        <v>5</v>
      </c>
      <c r="G3540">
        <v>3.184713375796179</v>
      </c>
      <c r="H3540">
        <v>0</v>
      </c>
      <c r="I3540">
        <v>0</v>
      </c>
      <c r="J3540">
        <v>392</v>
      </c>
      <c r="K3540">
        <v>350</v>
      </c>
      <c r="L3540">
        <v>89</v>
      </c>
      <c r="M3540">
        <v>126</v>
      </c>
      <c r="N3540">
        <v>62</v>
      </c>
      <c r="O3540">
        <v>19</v>
      </c>
      <c r="P3540">
        <v>436502950</v>
      </c>
      <c r="Q3540">
        <v>7.1591711799072462</v>
      </c>
    </row>
    <row r="3541" spans="1:17" x14ac:dyDescent="0.25">
      <c r="A3541" t="str">
        <f t="shared" ca="1" si="55"/>
        <v>QUINDÍO;MONTENEGRO;Solicitudes</v>
      </c>
      <c r="B3541" t="str">
        <f ca="1">+IFERROR(_xlfn.XLOOKUP(C3541,DIVIPOLA!G:G,DIVIPOLA!F:F),C3541)</f>
        <v>QUINDÍO</v>
      </c>
      <c r="C3541" t="s">
        <v>37</v>
      </c>
      <c r="D3541" t="s">
        <v>272</v>
      </c>
      <c r="E3541" t="s">
        <v>360</v>
      </c>
      <c r="F3541">
        <v>3</v>
      </c>
      <c r="G3541">
        <v>1.910828025477707</v>
      </c>
      <c r="H3541">
        <v>0</v>
      </c>
      <c r="I3541">
        <v>0</v>
      </c>
      <c r="J3541">
        <v>0</v>
      </c>
      <c r="K3541">
        <v>0</v>
      </c>
      <c r="L3541">
        <v>2</v>
      </c>
      <c r="M3541">
        <v>0</v>
      </c>
      <c r="N3541">
        <v>0</v>
      </c>
      <c r="O3541">
        <v>2</v>
      </c>
      <c r="P3541">
        <v>1281150</v>
      </c>
      <c r="Q3541">
        <v>2.101239443430605E-2</v>
      </c>
    </row>
    <row r="3542" spans="1:17" x14ac:dyDescent="0.25">
      <c r="A3542" t="str">
        <f t="shared" ca="1" si="55"/>
        <v>QUINDÍO;PIJAO;Solicitudes</v>
      </c>
      <c r="B3542" t="str">
        <f ca="1">+IFERROR(_xlfn.XLOOKUP(C3542,DIVIPOLA!G:G,DIVIPOLA!F:F),C3542)</f>
        <v>QUINDÍO</v>
      </c>
      <c r="C3542" t="s">
        <v>37</v>
      </c>
      <c r="D3542" t="s">
        <v>273</v>
      </c>
      <c r="E3542" t="s">
        <v>360</v>
      </c>
      <c r="F3542">
        <v>1</v>
      </c>
      <c r="G3542">
        <v>0.63694267515923575</v>
      </c>
      <c r="H3542">
        <v>0</v>
      </c>
      <c r="I3542">
        <v>0</v>
      </c>
      <c r="J3542">
        <v>0</v>
      </c>
      <c r="K3542">
        <v>0</v>
      </c>
      <c r="L3542">
        <v>3</v>
      </c>
      <c r="M3542">
        <v>0</v>
      </c>
      <c r="N3542">
        <v>3</v>
      </c>
      <c r="O3542">
        <v>0</v>
      </c>
      <c r="P3542">
        <v>1365000</v>
      </c>
      <c r="Q3542">
        <v>2.2387634861513291E-2</v>
      </c>
    </row>
    <row r="3543" spans="1:17" x14ac:dyDescent="0.25">
      <c r="A3543" t="str">
        <f t="shared" ca="1" si="55"/>
        <v>QUINDÍO;QUIMBAYA;Solicitudes</v>
      </c>
      <c r="B3543" t="str">
        <f ca="1">+IFERROR(_xlfn.XLOOKUP(C3543,DIVIPOLA!G:G,DIVIPOLA!F:F),C3543)</f>
        <v>QUINDÍO</v>
      </c>
      <c r="C3543" t="s">
        <v>37</v>
      </c>
      <c r="D3543" t="s">
        <v>274</v>
      </c>
      <c r="E3543" t="s">
        <v>360</v>
      </c>
      <c r="F3543">
        <v>9</v>
      </c>
      <c r="G3543">
        <v>5.7324840764331224</v>
      </c>
      <c r="H3543">
        <v>0</v>
      </c>
      <c r="I3543">
        <v>2</v>
      </c>
      <c r="J3543">
        <v>126</v>
      </c>
      <c r="K3543">
        <v>94</v>
      </c>
      <c r="L3543">
        <v>14</v>
      </c>
      <c r="M3543">
        <v>0</v>
      </c>
      <c r="N3543">
        <v>26</v>
      </c>
      <c r="O3543">
        <v>10</v>
      </c>
      <c r="P3543">
        <v>112946925</v>
      </c>
      <c r="Q3543">
        <v>1.852464846615917</v>
      </c>
    </row>
    <row r="3544" spans="1:17" x14ac:dyDescent="0.25">
      <c r="A3544" t="str">
        <f t="shared" ca="1" si="55"/>
        <v>QUINDÍO;SALENTO;Solicitudes</v>
      </c>
      <c r="B3544" t="str">
        <f ca="1">+IFERROR(_xlfn.XLOOKUP(C3544,DIVIPOLA!G:G,DIVIPOLA!F:F),C3544)</f>
        <v>QUINDÍO</v>
      </c>
      <c r="C3544" t="s">
        <v>37</v>
      </c>
      <c r="D3544" t="s">
        <v>404</v>
      </c>
      <c r="E3544" t="s">
        <v>360</v>
      </c>
      <c r="F3544">
        <v>2</v>
      </c>
      <c r="G3544">
        <v>1.2738853503184711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</row>
    <row r="3545" spans="1:17" x14ac:dyDescent="0.25">
      <c r="A3545" t="str">
        <f t="shared" ca="1" si="55"/>
        <v>RISARALDA;DOSQUEBRADAS;Solicitudes</v>
      </c>
      <c r="B3545" t="str">
        <f ca="1">+IFERROR(_xlfn.XLOOKUP(C3545,DIVIPOLA!G:G,DIVIPOLA!F:F),C3545)</f>
        <v>RISARALDA</v>
      </c>
      <c r="C3545" t="s">
        <v>38</v>
      </c>
      <c r="D3545" t="s">
        <v>275</v>
      </c>
      <c r="E3545" t="s">
        <v>360</v>
      </c>
      <c r="F3545">
        <v>48</v>
      </c>
      <c r="G3545">
        <v>16.326530612244898</v>
      </c>
      <c r="H3545">
        <v>0</v>
      </c>
      <c r="I3545">
        <v>3</v>
      </c>
      <c r="J3545">
        <v>2452</v>
      </c>
      <c r="K3545">
        <v>2049</v>
      </c>
      <c r="L3545">
        <v>610</v>
      </c>
      <c r="M3545">
        <v>159</v>
      </c>
      <c r="N3545">
        <v>293</v>
      </c>
      <c r="O3545">
        <v>109</v>
      </c>
      <c r="P3545">
        <v>2390685375</v>
      </c>
      <c r="Q3545">
        <v>20.16106420812002</v>
      </c>
    </row>
    <row r="3546" spans="1:17" x14ac:dyDescent="0.25">
      <c r="A3546" t="str">
        <f t="shared" ca="1" si="55"/>
        <v>RISARALDA;LA VIRGINIA;Solicitudes</v>
      </c>
      <c r="B3546" t="str">
        <f ca="1">+IFERROR(_xlfn.XLOOKUP(C3546,DIVIPOLA!G:G,DIVIPOLA!F:F),C3546)</f>
        <v>RISARALDA</v>
      </c>
      <c r="C3546" t="s">
        <v>38</v>
      </c>
      <c r="D3546" t="s">
        <v>276</v>
      </c>
      <c r="E3546" t="s">
        <v>360</v>
      </c>
      <c r="F3546">
        <v>6</v>
      </c>
      <c r="G3546">
        <v>2.0408163265306118</v>
      </c>
      <c r="H3546">
        <v>0</v>
      </c>
      <c r="I3546">
        <v>0</v>
      </c>
      <c r="J3546">
        <v>18</v>
      </c>
      <c r="K3546">
        <v>5</v>
      </c>
      <c r="L3546">
        <v>5</v>
      </c>
      <c r="M3546">
        <v>0</v>
      </c>
      <c r="N3546">
        <v>31</v>
      </c>
      <c r="O3546">
        <v>11</v>
      </c>
      <c r="P3546">
        <v>20644975</v>
      </c>
      <c r="Q3546">
        <v>0.17410265311470891</v>
      </c>
    </row>
    <row r="3547" spans="1:17" x14ac:dyDescent="0.25">
      <c r="A3547" t="str">
        <f t="shared" ca="1" si="55"/>
        <v>RISARALDA;PEREIRA;Solicitudes</v>
      </c>
      <c r="B3547" t="str">
        <f ca="1">+IFERROR(_xlfn.XLOOKUP(C3547,DIVIPOLA!G:G,DIVIPOLA!F:F),C3547)</f>
        <v>RISARALDA</v>
      </c>
      <c r="C3547" t="s">
        <v>38</v>
      </c>
      <c r="D3547" t="s">
        <v>277</v>
      </c>
      <c r="E3547" t="s">
        <v>360</v>
      </c>
      <c r="F3547">
        <v>227</v>
      </c>
      <c r="G3547">
        <v>77.210884353741491</v>
      </c>
      <c r="H3547">
        <v>67</v>
      </c>
      <c r="I3547">
        <v>41</v>
      </c>
      <c r="J3547">
        <v>10014</v>
      </c>
      <c r="K3547">
        <v>3560</v>
      </c>
      <c r="L3547">
        <v>5171</v>
      </c>
      <c r="M3547">
        <v>1093</v>
      </c>
      <c r="N3547">
        <v>5837</v>
      </c>
      <c r="O3547">
        <v>795</v>
      </c>
      <c r="P3547">
        <v>9153375400</v>
      </c>
      <c r="Q3547">
        <v>77.192001544923627</v>
      </c>
    </row>
    <row r="3548" spans="1:17" x14ac:dyDescent="0.25">
      <c r="A3548" t="str">
        <f t="shared" ca="1" si="55"/>
        <v>RISARALDA;QUINCHÍA;Solicitudes</v>
      </c>
      <c r="B3548" t="str">
        <f ca="1">+IFERROR(_xlfn.XLOOKUP(C3548,DIVIPOLA!G:G,DIVIPOLA!F:F),C3548)</f>
        <v>RISARALDA</v>
      </c>
      <c r="C3548" t="s">
        <v>38</v>
      </c>
      <c r="D3548" t="s">
        <v>405</v>
      </c>
      <c r="E3548" t="s">
        <v>360</v>
      </c>
      <c r="F3548">
        <v>1</v>
      </c>
      <c r="G3548">
        <v>0.3401360544217687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</row>
    <row r="3549" spans="1:17" x14ac:dyDescent="0.25">
      <c r="A3549" t="str">
        <f t="shared" ca="1" si="55"/>
        <v>RISARALDA;SANTA ROSA DE CABAL;Solicitudes</v>
      </c>
      <c r="B3549" t="str">
        <f ca="1">+IFERROR(_xlfn.XLOOKUP(C3549,DIVIPOLA!G:G,DIVIPOLA!F:F),C3549)</f>
        <v>RISARALDA</v>
      </c>
      <c r="C3549" t="s">
        <v>38</v>
      </c>
      <c r="D3549" t="s">
        <v>278</v>
      </c>
      <c r="E3549" t="s">
        <v>360</v>
      </c>
      <c r="F3549">
        <v>12</v>
      </c>
      <c r="G3549">
        <v>4.0816326530612246</v>
      </c>
      <c r="H3549">
        <v>0</v>
      </c>
      <c r="I3549">
        <v>1</v>
      </c>
      <c r="J3549">
        <v>330</v>
      </c>
      <c r="K3549">
        <v>200</v>
      </c>
      <c r="L3549">
        <v>107</v>
      </c>
      <c r="M3549">
        <v>38</v>
      </c>
      <c r="N3549">
        <v>18</v>
      </c>
      <c r="O3549">
        <v>15</v>
      </c>
      <c r="P3549">
        <v>293226700</v>
      </c>
      <c r="Q3549">
        <v>2.4728315938416401</v>
      </c>
    </row>
    <row r="3550" spans="1:17" x14ac:dyDescent="0.25">
      <c r="A3550" t="str">
        <f t="shared" ca="1" si="55"/>
        <v>SANTANDER;BARBOSA;Solicitudes</v>
      </c>
      <c r="B3550" t="str">
        <f ca="1">+IFERROR(_xlfn.XLOOKUP(C3550,DIVIPOLA!G:G,DIVIPOLA!F:F),C3550)</f>
        <v>SANTANDER</v>
      </c>
      <c r="C3550" t="s">
        <v>39</v>
      </c>
      <c r="D3550" t="s">
        <v>279</v>
      </c>
      <c r="E3550" t="s">
        <v>360</v>
      </c>
      <c r="F3550">
        <v>9</v>
      </c>
      <c r="G3550">
        <v>1.4516129032258061</v>
      </c>
      <c r="H3550">
        <v>0</v>
      </c>
      <c r="I3550">
        <v>0</v>
      </c>
      <c r="J3550">
        <v>20</v>
      </c>
      <c r="K3550">
        <v>21</v>
      </c>
      <c r="L3550">
        <v>2</v>
      </c>
      <c r="M3550">
        <v>14</v>
      </c>
      <c r="N3550">
        <v>5</v>
      </c>
      <c r="O3550">
        <v>3</v>
      </c>
      <c r="P3550">
        <v>27557725</v>
      </c>
      <c r="Q3550">
        <v>0.1376877652697458</v>
      </c>
    </row>
    <row r="3551" spans="1:17" x14ac:dyDescent="0.25">
      <c r="A3551" t="str">
        <f t="shared" ca="1" si="55"/>
        <v>SANTANDER;BARICHARA;Solicitudes</v>
      </c>
      <c r="B3551" t="str">
        <f ca="1">+IFERROR(_xlfn.XLOOKUP(C3551,DIVIPOLA!G:G,DIVIPOLA!F:F),C3551)</f>
        <v>SANTANDER</v>
      </c>
      <c r="C3551" t="s">
        <v>39</v>
      </c>
      <c r="D3551" t="s">
        <v>280</v>
      </c>
      <c r="E3551" t="s">
        <v>360</v>
      </c>
      <c r="F3551">
        <v>2</v>
      </c>
      <c r="G3551">
        <v>0.32258064516129031</v>
      </c>
      <c r="H3551">
        <v>0</v>
      </c>
      <c r="I3551">
        <v>0</v>
      </c>
      <c r="J3551">
        <v>0</v>
      </c>
      <c r="K3551">
        <v>14</v>
      </c>
      <c r="L3551">
        <v>1</v>
      </c>
      <c r="M3551">
        <v>18</v>
      </c>
      <c r="N3551">
        <v>0</v>
      </c>
      <c r="O3551">
        <v>0</v>
      </c>
      <c r="P3551">
        <v>14732900</v>
      </c>
      <c r="Q3551">
        <v>7.361057841104944E-2</v>
      </c>
    </row>
    <row r="3552" spans="1:17" x14ac:dyDescent="0.25">
      <c r="A3552" t="str">
        <f t="shared" ca="1" si="55"/>
        <v>SANTANDER;BARRANCABERMEJA;Solicitudes</v>
      </c>
      <c r="B3552" t="str">
        <f ca="1">+IFERROR(_xlfn.XLOOKUP(C3552,DIVIPOLA!G:G,DIVIPOLA!F:F),C3552)</f>
        <v>SANTANDER</v>
      </c>
      <c r="C3552" t="s">
        <v>39</v>
      </c>
      <c r="D3552" t="s">
        <v>281</v>
      </c>
      <c r="E3552" t="s">
        <v>360</v>
      </c>
      <c r="F3552">
        <v>33</v>
      </c>
      <c r="G3552">
        <v>5.32258064516129</v>
      </c>
      <c r="H3552">
        <v>0</v>
      </c>
      <c r="I3552">
        <v>1</v>
      </c>
      <c r="J3552">
        <v>158</v>
      </c>
      <c r="K3552">
        <v>123</v>
      </c>
      <c r="L3552">
        <v>44</v>
      </c>
      <c r="M3552">
        <v>35</v>
      </c>
      <c r="N3552">
        <v>99</v>
      </c>
      <c r="O3552">
        <v>52</v>
      </c>
      <c r="P3552">
        <v>190590725</v>
      </c>
      <c r="Q3552">
        <v>0.95225607361967179</v>
      </c>
    </row>
    <row r="3553" spans="1:17" x14ac:dyDescent="0.25">
      <c r="A3553" t="str">
        <f t="shared" ca="1" si="55"/>
        <v>SANTANDER;BETULIA;Solicitudes</v>
      </c>
      <c r="B3553" t="str">
        <f ca="1">+IFERROR(_xlfn.XLOOKUP(C3553,DIVIPOLA!G:G,DIVIPOLA!F:F),C3553)</f>
        <v>SANTANDER</v>
      </c>
      <c r="C3553" t="s">
        <v>39</v>
      </c>
      <c r="D3553" t="s">
        <v>282</v>
      </c>
      <c r="E3553" t="s">
        <v>360</v>
      </c>
      <c r="F3553">
        <v>1</v>
      </c>
      <c r="G3553">
        <v>0.16129032258064521</v>
      </c>
      <c r="H3553">
        <v>0</v>
      </c>
      <c r="I3553">
        <v>0</v>
      </c>
      <c r="J3553">
        <v>1</v>
      </c>
      <c r="K3553">
        <v>1</v>
      </c>
      <c r="L3553">
        <v>2</v>
      </c>
      <c r="M3553">
        <v>0</v>
      </c>
      <c r="N3553">
        <v>3</v>
      </c>
      <c r="O3553">
        <v>5</v>
      </c>
      <c r="P3553">
        <v>3640000</v>
      </c>
      <c r="Q3553">
        <v>1.8186677803841741E-2</v>
      </c>
    </row>
    <row r="3554" spans="1:17" x14ac:dyDescent="0.25">
      <c r="A3554" t="str">
        <f t="shared" ca="1" si="55"/>
        <v>SANTANDER;BUCARAMANGA;Solicitudes</v>
      </c>
      <c r="B3554" t="str">
        <f ca="1">+IFERROR(_xlfn.XLOOKUP(C3554,DIVIPOLA!G:G,DIVIPOLA!F:F),C3554)</f>
        <v>SANTANDER</v>
      </c>
      <c r="C3554" t="s">
        <v>39</v>
      </c>
      <c r="D3554" t="s">
        <v>283</v>
      </c>
      <c r="E3554" t="s">
        <v>360</v>
      </c>
      <c r="F3554">
        <v>400</v>
      </c>
      <c r="G3554">
        <v>64.516129032258064</v>
      </c>
      <c r="H3554">
        <v>34</v>
      </c>
      <c r="I3554">
        <v>21</v>
      </c>
      <c r="J3554">
        <v>10772</v>
      </c>
      <c r="K3554">
        <v>3524</v>
      </c>
      <c r="L3554">
        <v>5264</v>
      </c>
      <c r="M3554">
        <v>1311</v>
      </c>
      <c r="N3554">
        <v>7850</v>
      </c>
      <c r="O3554">
        <v>819</v>
      </c>
      <c r="P3554">
        <v>9914886150</v>
      </c>
      <c r="Q3554">
        <v>49.538142821929362</v>
      </c>
    </row>
    <row r="3555" spans="1:17" x14ac:dyDescent="0.25">
      <c r="A3555" t="str">
        <f t="shared" ca="1" si="55"/>
        <v>SANTANDER;CURITÍ;Solicitudes</v>
      </c>
      <c r="B3555" t="str">
        <f ca="1">+IFERROR(_xlfn.XLOOKUP(C3555,DIVIPOLA!G:G,DIVIPOLA!F:F),C3555)</f>
        <v>SANTANDER</v>
      </c>
      <c r="C3555" t="s">
        <v>39</v>
      </c>
      <c r="D3555" t="s">
        <v>406</v>
      </c>
      <c r="E3555" t="s">
        <v>360</v>
      </c>
      <c r="F3555">
        <v>1</v>
      </c>
      <c r="G3555">
        <v>0.16129032258064521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</row>
    <row r="3556" spans="1:17" x14ac:dyDescent="0.25">
      <c r="A3556" t="str">
        <f t="shared" ca="1" si="55"/>
        <v>SANTANDER;FLORIDABLANCA;Solicitudes</v>
      </c>
      <c r="B3556" t="str">
        <f ca="1">+IFERROR(_xlfn.XLOOKUP(C3556,DIVIPOLA!G:G,DIVIPOLA!F:F),C3556)</f>
        <v>SANTANDER</v>
      </c>
      <c r="C3556" t="s">
        <v>39</v>
      </c>
      <c r="D3556" t="s">
        <v>284</v>
      </c>
      <c r="E3556" t="s">
        <v>360</v>
      </c>
      <c r="F3556">
        <v>60</v>
      </c>
      <c r="G3556">
        <v>9.67741935483871</v>
      </c>
      <c r="H3556">
        <v>0</v>
      </c>
      <c r="I3556">
        <v>0</v>
      </c>
      <c r="J3556">
        <v>2106</v>
      </c>
      <c r="K3556">
        <v>1234</v>
      </c>
      <c r="L3556">
        <v>146</v>
      </c>
      <c r="M3556">
        <v>101</v>
      </c>
      <c r="N3556">
        <v>132</v>
      </c>
      <c r="O3556">
        <v>59</v>
      </c>
      <c r="P3556">
        <v>1607471775</v>
      </c>
      <c r="Q3556">
        <v>8.0314756183226876</v>
      </c>
    </row>
    <row r="3557" spans="1:17" x14ac:dyDescent="0.25">
      <c r="A3557" t="str">
        <f t="shared" ca="1" si="55"/>
        <v>SANTANDER;FLORIÁN;Solicitudes</v>
      </c>
      <c r="B3557" t="str">
        <f ca="1">+IFERROR(_xlfn.XLOOKUP(C3557,DIVIPOLA!G:G,DIVIPOLA!F:F),C3557)</f>
        <v>SANTANDER</v>
      </c>
      <c r="C3557" t="s">
        <v>39</v>
      </c>
      <c r="D3557" t="s">
        <v>407</v>
      </c>
      <c r="E3557" t="s">
        <v>360</v>
      </c>
      <c r="F3557">
        <v>1</v>
      </c>
      <c r="G3557">
        <v>0.16129032258064521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</row>
    <row r="3558" spans="1:17" x14ac:dyDescent="0.25">
      <c r="A3558" t="str">
        <f t="shared" ca="1" si="55"/>
        <v>SANTANDER;GIRÓN;Solicitudes</v>
      </c>
      <c r="B3558" t="str">
        <f ca="1">+IFERROR(_xlfn.XLOOKUP(C3558,DIVIPOLA!G:G,DIVIPOLA!F:F),C3558)</f>
        <v>SANTANDER</v>
      </c>
      <c r="C3558" t="s">
        <v>39</v>
      </c>
      <c r="D3558" t="s">
        <v>285</v>
      </c>
      <c r="E3558" t="s">
        <v>360</v>
      </c>
      <c r="F3558">
        <v>46</v>
      </c>
      <c r="G3558">
        <v>7.419354838709677</v>
      </c>
      <c r="H3558">
        <v>22</v>
      </c>
      <c r="I3558">
        <v>38</v>
      </c>
      <c r="J3558">
        <v>4469</v>
      </c>
      <c r="K3558">
        <v>1578</v>
      </c>
      <c r="L3558">
        <v>8400</v>
      </c>
      <c r="M3558">
        <v>807</v>
      </c>
      <c r="N3558">
        <v>2295</v>
      </c>
      <c r="O3558">
        <v>244</v>
      </c>
      <c r="P3558">
        <v>5662754825</v>
      </c>
      <c r="Q3558">
        <v>28.293048759457481</v>
      </c>
    </row>
    <row r="3559" spans="1:17" x14ac:dyDescent="0.25">
      <c r="A3559" t="str">
        <f t="shared" ca="1" si="55"/>
        <v>SANTANDER;LA BELLEZA;Solicitudes</v>
      </c>
      <c r="B3559" t="str">
        <f ca="1">+IFERROR(_xlfn.XLOOKUP(C3559,DIVIPOLA!G:G,DIVIPOLA!F:F),C3559)</f>
        <v>SANTANDER</v>
      </c>
      <c r="C3559" t="s">
        <v>39</v>
      </c>
      <c r="D3559" t="s">
        <v>408</v>
      </c>
      <c r="E3559" t="s">
        <v>360</v>
      </c>
      <c r="F3559">
        <v>1</v>
      </c>
      <c r="G3559">
        <v>0.16129032258064521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</row>
    <row r="3560" spans="1:17" x14ac:dyDescent="0.25">
      <c r="A3560" t="str">
        <f t="shared" ca="1" si="55"/>
        <v>SANTANDER;LEBRIJA;Solicitudes</v>
      </c>
      <c r="B3560" t="str">
        <f ca="1">+IFERROR(_xlfn.XLOOKUP(C3560,DIVIPOLA!G:G,DIVIPOLA!F:F),C3560)</f>
        <v>SANTANDER</v>
      </c>
      <c r="C3560" t="s">
        <v>39</v>
      </c>
      <c r="D3560" t="s">
        <v>286</v>
      </c>
      <c r="E3560" t="s">
        <v>360</v>
      </c>
      <c r="F3560">
        <v>5</v>
      </c>
      <c r="G3560">
        <v>0.80645161290322576</v>
      </c>
      <c r="H3560">
        <v>0</v>
      </c>
      <c r="I3560">
        <v>0</v>
      </c>
      <c r="J3560">
        <v>17</v>
      </c>
      <c r="K3560">
        <v>9</v>
      </c>
      <c r="L3560">
        <v>2</v>
      </c>
      <c r="M3560">
        <v>4</v>
      </c>
      <c r="N3560">
        <v>3</v>
      </c>
      <c r="O3560">
        <v>0</v>
      </c>
      <c r="P3560">
        <v>15142075</v>
      </c>
      <c r="Q3560">
        <v>7.5654955853463435E-2</v>
      </c>
    </row>
    <row r="3561" spans="1:17" x14ac:dyDescent="0.25">
      <c r="A3561" t="str">
        <f t="shared" ca="1" si="55"/>
        <v>SANTANDER;LOS SANTOS;Solicitudes</v>
      </c>
      <c r="B3561" t="str">
        <f ca="1">+IFERROR(_xlfn.XLOOKUP(C3561,DIVIPOLA!G:G,DIVIPOLA!F:F),C3561)</f>
        <v>SANTANDER</v>
      </c>
      <c r="C3561" t="s">
        <v>39</v>
      </c>
      <c r="D3561" t="s">
        <v>287</v>
      </c>
      <c r="E3561" t="s">
        <v>360</v>
      </c>
      <c r="F3561">
        <v>3</v>
      </c>
      <c r="G3561">
        <v>0.4838709677419355</v>
      </c>
      <c r="H3561">
        <v>0</v>
      </c>
      <c r="I3561">
        <v>0</v>
      </c>
      <c r="J3561">
        <v>40</v>
      </c>
      <c r="K3561">
        <v>30</v>
      </c>
      <c r="L3561">
        <v>20</v>
      </c>
      <c r="M3561">
        <v>14</v>
      </c>
      <c r="N3561">
        <v>18</v>
      </c>
      <c r="O3561">
        <v>9</v>
      </c>
      <c r="P3561">
        <v>49036000</v>
      </c>
      <c r="Q3561">
        <v>0.24500053098603949</v>
      </c>
    </row>
    <row r="3562" spans="1:17" x14ac:dyDescent="0.25">
      <c r="A3562" t="str">
        <f t="shared" ca="1" si="55"/>
        <v>SANTANDER;MÁLAGA;Solicitudes</v>
      </c>
      <c r="B3562" t="str">
        <f ca="1">+IFERROR(_xlfn.XLOOKUP(C3562,DIVIPOLA!G:G,DIVIPOLA!F:F),C3562)</f>
        <v>SANTANDER</v>
      </c>
      <c r="C3562" t="s">
        <v>39</v>
      </c>
      <c r="D3562" t="s">
        <v>288</v>
      </c>
      <c r="E3562" t="s">
        <v>360</v>
      </c>
      <c r="F3562">
        <v>2</v>
      </c>
      <c r="G3562">
        <v>0.32258064516129031</v>
      </c>
      <c r="H3562">
        <v>0</v>
      </c>
      <c r="I3562">
        <v>0</v>
      </c>
      <c r="J3562">
        <v>3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1170000</v>
      </c>
      <c r="Q3562">
        <v>5.84571786552056E-3</v>
      </c>
    </row>
    <row r="3563" spans="1:17" x14ac:dyDescent="0.25">
      <c r="A3563" t="str">
        <f t="shared" ca="1" si="55"/>
        <v>SANTANDER;PIEDECUESTA;Solicitudes</v>
      </c>
      <c r="B3563" t="str">
        <f ca="1">+IFERROR(_xlfn.XLOOKUP(C3563,DIVIPOLA!G:G,DIVIPOLA!F:F),C3563)</f>
        <v>SANTANDER</v>
      </c>
      <c r="C3563" t="s">
        <v>39</v>
      </c>
      <c r="D3563" t="s">
        <v>289</v>
      </c>
      <c r="E3563" t="s">
        <v>360</v>
      </c>
      <c r="F3563">
        <v>26</v>
      </c>
      <c r="G3563">
        <v>4.1935483870967749</v>
      </c>
      <c r="H3563">
        <v>5</v>
      </c>
      <c r="I3563">
        <v>1</v>
      </c>
      <c r="J3563">
        <v>2069</v>
      </c>
      <c r="K3563">
        <v>1574</v>
      </c>
      <c r="L3563">
        <v>706</v>
      </c>
      <c r="M3563">
        <v>429</v>
      </c>
      <c r="N3563">
        <v>562</v>
      </c>
      <c r="O3563">
        <v>148</v>
      </c>
      <c r="P3563">
        <v>2180072050</v>
      </c>
      <c r="Q3563">
        <v>10.892381308382079</v>
      </c>
    </row>
    <row r="3564" spans="1:17" x14ac:dyDescent="0.25">
      <c r="A3564" t="str">
        <f t="shared" ca="1" si="55"/>
        <v>SANTANDER;PINCHOTE;Solicitudes</v>
      </c>
      <c r="B3564" t="str">
        <f ca="1">+IFERROR(_xlfn.XLOOKUP(C3564,DIVIPOLA!G:G,DIVIPOLA!F:F),C3564)</f>
        <v>SANTANDER</v>
      </c>
      <c r="C3564" t="s">
        <v>39</v>
      </c>
      <c r="D3564" t="s">
        <v>290</v>
      </c>
      <c r="E3564" t="s">
        <v>360</v>
      </c>
      <c r="F3564">
        <v>1</v>
      </c>
      <c r="G3564">
        <v>0.16129032258064521</v>
      </c>
      <c r="H3564">
        <v>0</v>
      </c>
      <c r="I3564">
        <v>0</v>
      </c>
      <c r="J3564">
        <v>15</v>
      </c>
      <c r="K3564">
        <v>11</v>
      </c>
      <c r="L3564">
        <v>0</v>
      </c>
      <c r="M3564">
        <v>1</v>
      </c>
      <c r="N3564">
        <v>0</v>
      </c>
      <c r="O3564">
        <v>0</v>
      </c>
      <c r="P3564">
        <v>11960000</v>
      </c>
      <c r="Q3564">
        <v>5.9756227069765723E-2</v>
      </c>
    </row>
    <row r="3565" spans="1:17" x14ac:dyDescent="0.25">
      <c r="A3565" t="str">
        <f t="shared" ca="1" si="55"/>
        <v>SANTANDER;RIONEGRO;Solicitudes</v>
      </c>
      <c r="B3565" t="str">
        <f ca="1">+IFERROR(_xlfn.XLOOKUP(C3565,DIVIPOLA!G:G,DIVIPOLA!F:F),C3565)</f>
        <v>SANTANDER</v>
      </c>
      <c r="C3565" t="s">
        <v>39</v>
      </c>
      <c r="D3565" t="s">
        <v>87</v>
      </c>
      <c r="E3565" t="s">
        <v>360</v>
      </c>
      <c r="F3565">
        <v>2</v>
      </c>
      <c r="G3565">
        <v>0.32258064516129031</v>
      </c>
      <c r="H3565">
        <v>0</v>
      </c>
      <c r="I3565">
        <v>0</v>
      </c>
      <c r="J3565">
        <v>9</v>
      </c>
      <c r="K3565">
        <v>3</v>
      </c>
      <c r="L3565">
        <v>5</v>
      </c>
      <c r="M3565">
        <v>0</v>
      </c>
      <c r="N3565">
        <v>3</v>
      </c>
      <c r="O3565">
        <v>1</v>
      </c>
      <c r="P3565">
        <v>7366450</v>
      </c>
      <c r="Q3565">
        <v>3.680528920552472E-2</v>
      </c>
    </row>
    <row r="3566" spans="1:17" x14ac:dyDescent="0.25">
      <c r="A3566" t="str">
        <f t="shared" ca="1" si="55"/>
        <v>SANTANDER;SABANA DE TORRES;Solicitudes</v>
      </c>
      <c r="B3566" t="str">
        <f ca="1">+IFERROR(_xlfn.XLOOKUP(C3566,DIVIPOLA!G:G,DIVIPOLA!F:F),C3566)</f>
        <v>SANTANDER</v>
      </c>
      <c r="C3566" t="s">
        <v>39</v>
      </c>
      <c r="D3566" t="s">
        <v>291</v>
      </c>
      <c r="E3566" t="s">
        <v>360</v>
      </c>
      <c r="F3566">
        <v>2</v>
      </c>
      <c r="G3566">
        <v>0.32258064516129031</v>
      </c>
      <c r="H3566">
        <v>0</v>
      </c>
      <c r="I3566">
        <v>0</v>
      </c>
      <c r="J3566">
        <v>2</v>
      </c>
      <c r="K3566">
        <v>2</v>
      </c>
      <c r="L3566">
        <v>6</v>
      </c>
      <c r="M3566">
        <v>0</v>
      </c>
      <c r="N3566">
        <v>16</v>
      </c>
      <c r="O3566">
        <v>14</v>
      </c>
      <c r="P3566">
        <v>11050000</v>
      </c>
      <c r="Q3566">
        <v>5.5209557618805277E-2</v>
      </c>
    </row>
    <row r="3567" spans="1:17" x14ac:dyDescent="0.25">
      <c r="A3567" t="str">
        <f t="shared" ca="1" si="55"/>
        <v>SANTANDER;SAN GIL;Solicitudes</v>
      </c>
      <c r="B3567" t="str">
        <f ca="1">+IFERROR(_xlfn.XLOOKUP(C3567,DIVIPOLA!G:G,DIVIPOLA!F:F),C3567)</f>
        <v>SANTANDER</v>
      </c>
      <c r="C3567" t="s">
        <v>39</v>
      </c>
      <c r="D3567" t="s">
        <v>292</v>
      </c>
      <c r="E3567" t="s">
        <v>360</v>
      </c>
      <c r="F3567">
        <v>21</v>
      </c>
      <c r="G3567">
        <v>3.3870967741935489</v>
      </c>
      <c r="H3567">
        <v>0</v>
      </c>
      <c r="I3567">
        <v>0</v>
      </c>
      <c r="J3567">
        <v>259</v>
      </c>
      <c r="K3567">
        <v>169</v>
      </c>
      <c r="L3567">
        <v>147</v>
      </c>
      <c r="M3567">
        <v>63</v>
      </c>
      <c r="N3567">
        <v>98</v>
      </c>
      <c r="O3567">
        <v>76</v>
      </c>
      <c r="P3567">
        <v>300707875</v>
      </c>
      <c r="Q3567">
        <v>1.5024388010172851</v>
      </c>
    </row>
    <row r="3568" spans="1:17" x14ac:dyDescent="0.25">
      <c r="A3568" t="str">
        <f t="shared" ca="1" si="55"/>
        <v>SANTANDER;SAN VICENTE DE CHUCURÍ;Solicitudes</v>
      </c>
      <c r="B3568" t="str">
        <f ca="1">+IFERROR(_xlfn.XLOOKUP(C3568,DIVIPOLA!G:G,DIVIPOLA!F:F),C3568)</f>
        <v>SANTANDER</v>
      </c>
      <c r="C3568" t="s">
        <v>39</v>
      </c>
      <c r="D3568" t="s">
        <v>293</v>
      </c>
      <c r="E3568" t="s">
        <v>360</v>
      </c>
      <c r="F3568">
        <v>1</v>
      </c>
      <c r="G3568">
        <v>0.16129032258064521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1</v>
      </c>
      <c r="O3568">
        <v>0</v>
      </c>
      <c r="P3568">
        <v>195000</v>
      </c>
      <c r="Q3568">
        <v>9.7428631092009326E-4</v>
      </c>
    </row>
    <row r="3569" spans="1:17" x14ac:dyDescent="0.25">
      <c r="A3569" t="str">
        <f t="shared" ca="1" si="55"/>
        <v>SANTANDER;SOCORRO;Solicitudes</v>
      </c>
      <c r="B3569" t="str">
        <f ca="1">+IFERROR(_xlfn.XLOOKUP(C3569,DIVIPOLA!G:G,DIVIPOLA!F:F),C3569)</f>
        <v>SANTANDER</v>
      </c>
      <c r="C3569" t="s">
        <v>39</v>
      </c>
      <c r="D3569" t="s">
        <v>294</v>
      </c>
      <c r="E3569" t="s">
        <v>360</v>
      </c>
      <c r="F3569">
        <v>2</v>
      </c>
      <c r="G3569">
        <v>0.32258064516129031</v>
      </c>
      <c r="H3569">
        <v>0</v>
      </c>
      <c r="I3569">
        <v>0</v>
      </c>
      <c r="J3569">
        <v>16</v>
      </c>
      <c r="K3569">
        <v>11</v>
      </c>
      <c r="L3569">
        <v>0</v>
      </c>
      <c r="M3569">
        <v>0</v>
      </c>
      <c r="N3569">
        <v>0</v>
      </c>
      <c r="O3569">
        <v>0</v>
      </c>
      <c r="P3569">
        <v>12268750</v>
      </c>
      <c r="Q3569">
        <v>6.1298847062055857E-2</v>
      </c>
    </row>
    <row r="3570" spans="1:17" x14ac:dyDescent="0.25">
      <c r="A3570" t="str">
        <f t="shared" ca="1" si="55"/>
        <v>SANTANDER;VÉLEZ;Solicitudes</v>
      </c>
      <c r="B3570" t="str">
        <f ca="1">+IFERROR(_xlfn.XLOOKUP(C3570,DIVIPOLA!G:G,DIVIPOLA!F:F),C3570)</f>
        <v>SANTANDER</v>
      </c>
      <c r="C3570" t="s">
        <v>39</v>
      </c>
      <c r="D3570" t="s">
        <v>295</v>
      </c>
      <c r="E3570" t="s">
        <v>360</v>
      </c>
      <c r="F3570">
        <v>1</v>
      </c>
      <c r="G3570">
        <v>0.16129032258064521</v>
      </c>
      <c r="H3570">
        <v>0</v>
      </c>
      <c r="I3570">
        <v>0</v>
      </c>
      <c r="J3570">
        <v>4</v>
      </c>
      <c r="K3570">
        <v>0</v>
      </c>
      <c r="L3570">
        <v>0</v>
      </c>
      <c r="M3570">
        <v>6</v>
      </c>
      <c r="N3570">
        <v>0</v>
      </c>
      <c r="O3570">
        <v>0</v>
      </c>
      <c r="P3570">
        <v>4048200</v>
      </c>
      <c r="Q3570">
        <v>2.0226183814701142E-2</v>
      </c>
    </row>
    <row r="3571" spans="1:17" x14ac:dyDescent="0.25">
      <c r="A3571" t="str">
        <f t="shared" ca="1" si="55"/>
        <v>SUCRE;LA UNIÓN;Solicitudes</v>
      </c>
      <c r="B3571" t="str">
        <f ca="1">+IFERROR(_xlfn.XLOOKUP(C3571,DIVIPOLA!G:G,DIVIPOLA!F:F),C3571)</f>
        <v>SUCRE</v>
      </c>
      <c r="C3571" t="s">
        <v>40</v>
      </c>
      <c r="D3571" t="s">
        <v>79</v>
      </c>
      <c r="E3571" t="s">
        <v>360</v>
      </c>
      <c r="F3571">
        <v>1</v>
      </c>
      <c r="G3571">
        <v>2.4390243902439019</v>
      </c>
      <c r="H3571">
        <v>0</v>
      </c>
      <c r="I3571">
        <v>0</v>
      </c>
      <c r="J3571">
        <v>0</v>
      </c>
      <c r="K3571">
        <v>1</v>
      </c>
      <c r="L3571">
        <v>2</v>
      </c>
      <c r="M3571">
        <v>6</v>
      </c>
      <c r="N3571">
        <v>15</v>
      </c>
      <c r="O3571">
        <v>1</v>
      </c>
      <c r="P3571">
        <v>6630000</v>
      </c>
      <c r="Q3571">
        <v>1.211678441924074</v>
      </c>
    </row>
    <row r="3572" spans="1:17" x14ac:dyDescent="0.25">
      <c r="A3572" t="str">
        <f t="shared" ca="1" si="55"/>
        <v>SUCRE;SAMPUÉS;Solicitudes</v>
      </c>
      <c r="B3572" t="str">
        <f ca="1">+IFERROR(_xlfn.XLOOKUP(C3572,DIVIPOLA!G:G,DIVIPOLA!F:F),C3572)</f>
        <v>SUCRE</v>
      </c>
      <c r="C3572" t="s">
        <v>40</v>
      </c>
      <c r="D3572" t="s">
        <v>409</v>
      </c>
      <c r="E3572" t="s">
        <v>360</v>
      </c>
      <c r="F3572">
        <v>1</v>
      </c>
      <c r="G3572">
        <v>2.4390243902439019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</row>
    <row r="3573" spans="1:17" x14ac:dyDescent="0.25">
      <c r="A3573" t="str">
        <f t="shared" ca="1" si="55"/>
        <v>SUCRE;SAN JOSÉ DE TOLUVIEJO;Solicitudes</v>
      </c>
      <c r="B3573" t="str">
        <f ca="1">+IFERROR(_xlfn.XLOOKUP(C3573,DIVIPOLA!G:G,DIVIPOLA!F:F),C3573)</f>
        <v>SUCRE</v>
      </c>
      <c r="C3573" t="s">
        <v>40</v>
      </c>
      <c r="D3573" t="s">
        <v>296</v>
      </c>
      <c r="E3573" t="s">
        <v>360</v>
      </c>
      <c r="F3573">
        <v>1</v>
      </c>
      <c r="G3573">
        <v>2.4390243902439019</v>
      </c>
      <c r="H3573">
        <v>0</v>
      </c>
      <c r="I3573">
        <v>0</v>
      </c>
      <c r="J3573">
        <v>17</v>
      </c>
      <c r="K3573">
        <v>14</v>
      </c>
      <c r="L3573">
        <v>2</v>
      </c>
      <c r="M3573">
        <v>0</v>
      </c>
      <c r="N3573">
        <v>3</v>
      </c>
      <c r="O3573">
        <v>0</v>
      </c>
      <c r="P3573">
        <v>16126500</v>
      </c>
      <c r="Q3573">
        <v>2.9472296219741452</v>
      </c>
    </row>
    <row r="3574" spans="1:17" x14ac:dyDescent="0.25">
      <c r="A3574" t="str">
        <f t="shared" ca="1" si="55"/>
        <v>SUCRE;SAN MARCOS;Solicitudes</v>
      </c>
      <c r="B3574" t="str">
        <f ca="1">+IFERROR(_xlfn.XLOOKUP(C3574,DIVIPOLA!G:G,DIVIPOLA!F:F),C3574)</f>
        <v>SUCRE</v>
      </c>
      <c r="C3574" t="s">
        <v>40</v>
      </c>
      <c r="D3574" t="s">
        <v>297</v>
      </c>
      <c r="E3574" t="s">
        <v>360</v>
      </c>
      <c r="F3574">
        <v>1</v>
      </c>
      <c r="G3574">
        <v>2.4390243902439019</v>
      </c>
      <c r="H3574">
        <v>0</v>
      </c>
      <c r="I3574">
        <v>0</v>
      </c>
      <c r="J3574">
        <v>0</v>
      </c>
      <c r="K3574">
        <v>8</v>
      </c>
      <c r="L3574">
        <v>0</v>
      </c>
      <c r="M3574">
        <v>0</v>
      </c>
      <c r="N3574">
        <v>11</v>
      </c>
      <c r="O3574">
        <v>4</v>
      </c>
      <c r="P3574">
        <v>7901400</v>
      </c>
      <c r="Q3574">
        <v>1.444035601963632</v>
      </c>
    </row>
    <row r="3575" spans="1:17" x14ac:dyDescent="0.25">
      <c r="A3575" t="str">
        <f t="shared" ca="1" si="55"/>
        <v>SUCRE;SAN ONOFRE;Solicitudes</v>
      </c>
      <c r="B3575" t="str">
        <f ca="1">+IFERROR(_xlfn.XLOOKUP(C3575,DIVIPOLA!G:G,DIVIPOLA!F:F),C3575)</f>
        <v>SUCRE</v>
      </c>
      <c r="C3575" t="s">
        <v>40</v>
      </c>
      <c r="D3575" t="s">
        <v>298</v>
      </c>
      <c r="E3575" t="s">
        <v>360</v>
      </c>
      <c r="F3575">
        <v>1</v>
      </c>
      <c r="G3575">
        <v>2.4390243902439019</v>
      </c>
      <c r="H3575">
        <v>0</v>
      </c>
      <c r="I3575">
        <v>0</v>
      </c>
      <c r="J3575">
        <v>0</v>
      </c>
      <c r="K3575">
        <v>0</v>
      </c>
      <c r="L3575">
        <v>3</v>
      </c>
      <c r="M3575">
        <v>2</v>
      </c>
      <c r="N3575">
        <v>1</v>
      </c>
      <c r="O3575">
        <v>0</v>
      </c>
      <c r="P3575">
        <v>1921725</v>
      </c>
      <c r="Q3575">
        <v>0.35120856015181617</v>
      </c>
    </row>
    <row r="3576" spans="1:17" x14ac:dyDescent="0.25">
      <c r="A3576" t="str">
        <f t="shared" ca="1" si="55"/>
        <v>SUCRE;SAN PEDRO;Solicitudes</v>
      </c>
      <c r="B3576" t="str">
        <f ca="1">+IFERROR(_xlfn.XLOOKUP(C3576,DIVIPOLA!G:G,DIVIPOLA!F:F),C3576)</f>
        <v>SUCRE</v>
      </c>
      <c r="C3576" t="s">
        <v>40</v>
      </c>
      <c r="D3576" t="s">
        <v>410</v>
      </c>
      <c r="E3576" t="s">
        <v>360</v>
      </c>
      <c r="F3576">
        <v>1</v>
      </c>
      <c r="G3576">
        <v>2.4390243902439019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</row>
    <row r="3577" spans="1:17" x14ac:dyDescent="0.25">
      <c r="A3577" t="str">
        <f t="shared" ca="1" si="55"/>
        <v>SUCRE;SANTIAGO DE TOLÚ;Solicitudes</v>
      </c>
      <c r="B3577" t="str">
        <f ca="1">+IFERROR(_xlfn.XLOOKUP(C3577,DIVIPOLA!G:G,DIVIPOLA!F:F),C3577)</f>
        <v>SUCRE</v>
      </c>
      <c r="C3577" t="s">
        <v>40</v>
      </c>
      <c r="D3577" t="s">
        <v>299</v>
      </c>
      <c r="E3577" t="s">
        <v>360</v>
      </c>
      <c r="F3577">
        <v>1</v>
      </c>
      <c r="G3577">
        <v>2.4390243902439019</v>
      </c>
      <c r="H3577">
        <v>0</v>
      </c>
      <c r="I3577">
        <v>0</v>
      </c>
      <c r="J3577">
        <v>5</v>
      </c>
      <c r="K3577">
        <v>4</v>
      </c>
      <c r="L3577">
        <v>0</v>
      </c>
      <c r="M3577">
        <v>0</v>
      </c>
      <c r="N3577">
        <v>18</v>
      </c>
      <c r="O3577">
        <v>7</v>
      </c>
      <c r="P3577">
        <v>9815000</v>
      </c>
      <c r="Q3577">
        <v>1.7937592620640701</v>
      </c>
    </row>
    <row r="3578" spans="1:17" x14ac:dyDescent="0.25">
      <c r="A3578" t="str">
        <f t="shared" ca="1" si="55"/>
        <v>SUCRE;SINCELEJO;Solicitudes</v>
      </c>
      <c r="B3578" t="str">
        <f ca="1">+IFERROR(_xlfn.XLOOKUP(C3578,DIVIPOLA!G:G,DIVIPOLA!F:F),C3578)</f>
        <v>SUCRE</v>
      </c>
      <c r="C3578" t="s">
        <v>40</v>
      </c>
      <c r="D3578" t="s">
        <v>300</v>
      </c>
      <c r="E3578" t="s">
        <v>360</v>
      </c>
      <c r="F3578">
        <v>34</v>
      </c>
      <c r="G3578">
        <v>82.926829268292678</v>
      </c>
      <c r="H3578">
        <v>0</v>
      </c>
      <c r="I3578">
        <v>2</v>
      </c>
      <c r="J3578">
        <v>377</v>
      </c>
      <c r="K3578">
        <v>444</v>
      </c>
      <c r="L3578">
        <v>167</v>
      </c>
      <c r="M3578">
        <v>56</v>
      </c>
      <c r="N3578">
        <v>211</v>
      </c>
      <c r="O3578">
        <v>55</v>
      </c>
      <c r="P3578">
        <v>504780250</v>
      </c>
      <c r="Q3578">
        <v>92.252088511922253</v>
      </c>
    </row>
    <row r="3579" spans="1:17" x14ac:dyDescent="0.25">
      <c r="A3579" t="str">
        <f t="shared" ca="1" si="55"/>
        <v>TOLIMA;ARMERO;Solicitudes</v>
      </c>
      <c r="B3579" t="str">
        <f ca="1">+IFERROR(_xlfn.XLOOKUP(C3579,DIVIPOLA!G:G,DIVIPOLA!F:F),C3579)</f>
        <v>TOLIMA</v>
      </c>
      <c r="C3579" t="s">
        <v>41</v>
      </c>
      <c r="D3579" t="s">
        <v>301</v>
      </c>
      <c r="E3579" t="s">
        <v>360</v>
      </c>
      <c r="F3579">
        <v>1</v>
      </c>
      <c r="G3579">
        <v>0.4</v>
      </c>
      <c r="H3579">
        <v>0</v>
      </c>
      <c r="I3579">
        <v>0</v>
      </c>
      <c r="J3579">
        <v>0</v>
      </c>
      <c r="K3579">
        <v>2</v>
      </c>
      <c r="L3579">
        <v>0</v>
      </c>
      <c r="M3579">
        <v>1</v>
      </c>
      <c r="N3579">
        <v>1</v>
      </c>
      <c r="O3579">
        <v>2</v>
      </c>
      <c r="P3579">
        <v>2275000</v>
      </c>
      <c r="Q3579">
        <v>5.4386703290154693E-2</v>
      </c>
    </row>
    <row r="3580" spans="1:17" x14ac:dyDescent="0.25">
      <c r="A3580" t="str">
        <f t="shared" ca="1" si="55"/>
        <v>TOLIMA;CAJAMARCA;Solicitudes</v>
      </c>
      <c r="B3580" t="str">
        <f ca="1">+IFERROR(_xlfn.XLOOKUP(C3580,DIVIPOLA!G:G,DIVIPOLA!F:F),C3580)</f>
        <v>TOLIMA</v>
      </c>
      <c r="C3580" t="s">
        <v>41</v>
      </c>
      <c r="D3580" t="s">
        <v>411</v>
      </c>
      <c r="E3580" t="s">
        <v>360</v>
      </c>
      <c r="F3580">
        <v>1</v>
      </c>
      <c r="G3580">
        <v>0.4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</row>
    <row r="3581" spans="1:17" x14ac:dyDescent="0.25">
      <c r="A3581" t="str">
        <f t="shared" ca="1" si="55"/>
        <v>TOLIMA;CARMEN DE APICALÁ;Solicitudes</v>
      </c>
      <c r="B3581" t="str">
        <f ca="1">+IFERROR(_xlfn.XLOOKUP(C3581,DIVIPOLA!G:G,DIVIPOLA!F:F),C3581)</f>
        <v>TOLIMA</v>
      </c>
      <c r="C3581" t="s">
        <v>41</v>
      </c>
      <c r="D3581" t="s">
        <v>412</v>
      </c>
      <c r="E3581" t="s">
        <v>360</v>
      </c>
      <c r="F3581">
        <v>1</v>
      </c>
      <c r="G3581">
        <v>0.4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</row>
    <row r="3582" spans="1:17" x14ac:dyDescent="0.25">
      <c r="A3582" t="str">
        <f t="shared" ca="1" si="55"/>
        <v>TOLIMA;ESPINAL;Solicitudes</v>
      </c>
      <c r="B3582" t="str">
        <f ca="1">+IFERROR(_xlfn.XLOOKUP(C3582,DIVIPOLA!G:G,DIVIPOLA!F:F),C3582)</f>
        <v>TOLIMA</v>
      </c>
      <c r="C3582" t="s">
        <v>41</v>
      </c>
      <c r="D3582" t="s">
        <v>302</v>
      </c>
      <c r="E3582" t="s">
        <v>360</v>
      </c>
      <c r="F3582">
        <v>8</v>
      </c>
      <c r="G3582">
        <v>3.2</v>
      </c>
      <c r="H3582">
        <v>0</v>
      </c>
      <c r="I3582">
        <v>0</v>
      </c>
      <c r="J3582">
        <v>6</v>
      </c>
      <c r="K3582">
        <v>29</v>
      </c>
      <c r="L3582">
        <v>10</v>
      </c>
      <c r="M3582">
        <v>4</v>
      </c>
      <c r="N3582">
        <v>9</v>
      </c>
      <c r="O3582">
        <v>13</v>
      </c>
      <c r="P3582">
        <v>27560000</v>
      </c>
      <c r="Q3582">
        <v>0.65885606271501684</v>
      </c>
    </row>
    <row r="3583" spans="1:17" x14ac:dyDescent="0.25">
      <c r="A3583" t="str">
        <f t="shared" ca="1" si="55"/>
        <v>TOLIMA;GUAMO;Solicitudes</v>
      </c>
      <c r="B3583" t="str">
        <f ca="1">+IFERROR(_xlfn.XLOOKUP(C3583,DIVIPOLA!G:G,DIVIPOLA!F:F),C3583)</f>
        <v>TOLIMA</v>
      </c>
      <c r="C3583" t="s">
        <v>41</v>
      </c>
      <c r="D3583" t="s">
        <v>303</v>
      </c>
      <c r="E3583" t="s">
        <v>360</v>
      </c>
      <c r="F3583">
        <v>2</v>
      </c>
      <c r="G3583">
        <v>0.8</v>
      </c>
      <c r="H3583">
        <v>0</v>
      </c>
      <c r="I3583">
        <v>0</v>
      </c>
      <c r="J3583">
        <v>4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1560000</v>
      </c>
      <c r="Q3583">
        <v>3.7293739398963223E-2</v>
      </c>
    </row>
    <row r="3584" spans="1:17" x14ac:dyDescent="0.25">
      <c r="A3584" t="str">
        <f t="shared" ca="1" si="55"/>
        <v>TOLIMA;HONDA;Solicitudes</v>
      </c>
      <c r="B3584" t="str">
        <f ca="1">+IFERROR(_xlfn.XLOOKUP(C3584,DIVIPOLA!G:G,DIVIPOLA!F:F),C3584)</f>
        <v>TOLIMA</v>
      </c>
      <c r="C3584" t="s">
        <v>41</v>
      </c>
      <c r="D3584" t="s">
        <v>413</v>
      </c>
      <c r="E3584" t="s">
        <v>360</v>
      </c>
      <c r="F3584">
        <v>1</v>
      </c>
      <c r="G3584">
        <v>0.4</v>
      </c>
      <c r="H3584">
        <v>0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</row>
    <row r="3585" spans="1:17" x14ac:dyDescent="0.25">
      <c r="A3585" t="str">
        <f t="shared" ca="1" si="55"/>
        <v>TOLIMA;IBAGUÉ;Solicitudes</v>
      </c>
      <c r="B3585" t="str">
        <f ca="1">+IFERROR(_xlfn.XLOOKUP(C3585,DIVIPOLA!G:G,DIVIPOLA!F:F),C3585)</f>
        <v>TOLIMA</v>
      </c>
      <c r="C3585" t="s">
        <v>41</v>
      </c>
      <c r="D3585" t="s">
        <v>304</v>
      </c>
      <c r="E3585" t="s">
        <v>360</v>
      </c>
      <c r="F3585">
        <v>226</v>
      </c>
      <c r="G3585">
        <v>90.4</v>
      </c>
      <c r="H3585">
        <v>13</v>
      </c>
      <c r="I3585">
        <v>25</v>
      </c>
      <c r="J3585">
        <v>3819</v>
      </c>
      <c r="K3585">
        <v>2642</v>
      </c>
      <c r="L3585">
        <v>1925</v>
      </c>
      <c r="M3585">
        <v>615</v>
      </c>
      <c r="N3585">
        <v>1675</v>
      </c>
      <c r="O3585">
        <v>244</v>
      </c>
      <c r="P3585">
        <v>4110290600</v>
      </c>
      <c r="Q3585">
        <v>98.26160672462062</v>
      </c>
    </row>
    <row r="3586" spans="1:17" x14ac:dyDescent="0.25">
      <c r="A3586" t="str">
        <f t="shared" ca="1" si="55"/>
        <v>TOLIMA;MELGAR;Solicitudes</v>
      </c>
      <c r="B3586" t="str">
        <f ca="1">+IFERROR(_xlfn.XLOOKUP(C3586,DIVIPOLA!G:G,DIVIPOLA!F:F),C3586)</f>
        <v>TOLIMA</v>
      </c>
      <c r="C3586" t="s">
        <v>41</v>
      </c>
      <c r="D3586" t="s">
        <v>305</v>
      </c>
      <c r="E3586" t="s">
        <v>360</v>
      </c>
      <c r="F3586">
        <v>4</v>
      </c>
      <c r="G3586">
        <v>1.6</v>
      </c>
      <c r="H3586">
        <v>0</v>
      </c>
      <c r="I3586">
        <v>0</v>
      </c>
      <c r="J3586">
        <v>6</v>
      </c>
      <c r="K3586">
        <v>3</v>
      </c>
      <c r="L3586">
        <v>10</v>
      </c>
      <c r="M3586">
        <v>1</v>
      </c>
      <c r="N3586">
        <v>3</v>
      </c>
      <c r="O3586">
        <v>2</v>
      </c>
      <c r="P3586">
        <v>8125000</v>
      </c>
      <c r="Q3586">
        <v>0.19423822603626681</v>
      </c>
    </row>
    <row r="3587" spans="1:17" x14ac:dyDescent="0.25">
      <c r="A3587" t="str">
        <f t="shared" ref="A3587:A3650" ca="1" si="56">B3587&amp;";"&amp;D3587&amp;";"&amp;E3587</f>
        <v>TOLIMA;NATAGAIMA;Solicitudes</v>
      </c>
      <c r="B3587" t="str">
        <f ca="1">+IFERROR(_xlfn.XLOOKUP(C3587,DIVIPOLA!G:G,DIVIPOLA!F:F),C3587)</f>
        <v>TOLIMA</v>
      </c>
      <c r="C3587" t="s">
        <v>41</v>
      </c>
      <c r="D3587" t="s">
        <v>306</v>
      </c>
      <c r="E3587" t="s">
        <v>360</v>
      </c>
      <c r="F3587">
        <v>1</v>
      </c>
      <c r="G3587">
        <v>0.4</v>
      </c>
      <c r="H3587">
        <v>0</v>
      </c>
      <c r="I3587">
        <v>0</v>
      </c>
      <c r="J3587">
        <v>1</v>
      </c>
      <c r="K3587">
        <v>0</v>
      </c>
      <c r="L3587">
        <v>2</v>
      </c>
      <c r="M3587">
        <v>0</v>
      </c>
      <c r="N3587">
        <v>0</v>
      </c>
      <c r="O3587">
        <v>0</v>
      </c>
      <c r="P3587">
        <v>910000</v>
      </c>
      <c r="Q3587">
        <v>2.1754681316061879E-2</v>
      </c>
    </row>
    <row r="3588" spans="1:17" x14ac:dyDescent="0.25">
      <c r="A3588" t="str">
        <f t="shared" ca="1" si="56"/>
        <v>TOLIMA;PURIFICACIÓN;Solicitudes</v>
      </c>
      <c r="B3588" t="str">
        <f ca="1">+IFERROR(_xlfn.XLOOKUP(C3588,DIVIPOLA!G:G,DIVIPOLA!F:F),C3588)</f>
        <v>TOLIMA</v>
      </c>
      <c r="C3588" t="s">
        <v>41</v>
      </c>
      <c r="D3588" t="s">
        <v>307</v>
      </c>
      <c r="E3588" t="s">
        <v>360</v>
      </c>
      <c r="F3588">
        <v>1</v>
      </c>
      <c r="G3588">
        <v>0.4</v>
      </c>
      <c r="H3588">
        <v>0</v>
      </c>
      <c r="I3588">
        <v>0</v>
      </c>
      <c r="J3588">
        <v>1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390000</v>
      </c>
      <c r="Q3588">
        <v>9.3234348497408057E-3</v>
      </c>
    </row>
    <row r="3589" spans="1:17" x14ac:dyDescent="0.25">
      <c r="A3589" t="str">
        <f t="shared" ca="1" si="56"/>
        <v>TOLIMA;SAN SEBASTIÁN DE MARIQUITA;Solicitudes</v>
      </c>
      <c r="B3589" t="str">
        <f ca="1">+IFERROR(_xlfn.XLOOKUP(C3589,DIVIPOLA!G:G,DIVIPOLA!F:F),C3589)</f>
        <v>TOLIMA</v>
      </c>
      <c r="C3589" t="s">
        <v>41</v>
      </c>
      <c r="D3589" t="s">
        <v>308</v>
      </c>
      <c r="E3589" t="s">
        <v>360</v>
      </c>
      <c r="F3589">
        <v>2</v>
      </c>
      <c r="G3589">
        <v>0.8</v>
      </c>
      <c r="H3589">
        <v>0</v>
      </c>
      <c r="I3589">
        <v>0</v>
      </c>
      <c r="J3589">
        <v>19</v>
      </c>
      <c r="K3589">
        <v>7</v>
      </c>
      <c r="L3589">
        <v>22</v>
      </c>
      <c r="M3589">
        <v>14</v>
      </c>
      <c r="N3589">
        <v>15</v>
      </c>
      <c r="O3589">
        <v>10</v>
      </c>
      <c r="P3589">
        <v>29362125</v>
      </c>
      <c r="Q3589">
        <v>0.70193810124986078</v>
      </c>
    </row>
    <row r="3590" spans="1:17" x14ac:dyDescent="0.25">
      <c r="A3590" t="str">
        <f t="shared" ca="1" si="56"/>
        <v>TOLIMA;VENADILLO;Solicitudes</v>
      </c>
      <c r="B3590" t="str">
        <f ca="1">+IFERROR(_xlfn.XLOOKUP(C3590,DIVIPOLA!G:G,DIVIPOLA!F:F),C3590)</f>
        <v>TOLIMA</v>
      </c>
      <c r="C3590" t="s">
        <v>41</v>
      </c>
      <c r="D3590" t="s">
        <v>309</v>
      </c>
      <c r="E3590" t="s">
        <v>360</v>
      </c>
      <c r="F3590">
        <v>2</v>
      </c>
      <c r="G3590">
        <v>0.8</v>
      </c>
      <c r="H3590">
        <v>0</v>
      </c>
      <c r="I3590">
        <v>0</v>
      </c>
      <c r="J3590">
        <v>2</v>
      </c>
      <c r="K3590">
        <v>3</v>
      </c>
      <c r="L3590">
        <v>0</v>
      </c>
      <c r="M3590">
        <v>0</v>
      </c>
      <c r="N3590">
        <v>1</v>
      </c>
      <c r="O3590">
        <v>0</v>
      </c>
      <c r="P3590">
        <v>2535000</v>
      </c>
      <c r="Q3590">
        <v>6.0602326523315229E-2</v>
      </c>
    </row>
    <row r="3591" spans="1:17" x14ac:dyDescent="0.25">
      <c r="A3591" t="str">
        <f t="shared" ca="1" si="56"/>
        <v>VALLE_DEL_CAUCA;ALCALÁ;Solicitudes</v>
      </c>
      <c r="B3591" t="str">
        <f ca="1">+IFERROR(_xlfn.XLOOKUP(C3591,DIVIPOLA!G:G,DIVIPOLA!F:F),C3591)</f>
        <v>VALLE_DEL_CAUCA</v>
      </c>
      <c r="C3591" t="s">
        <v>1190</v>
      </c>
      <c r="D3591" t="s">
        <v>310</v>
      </c>
      <c r="E3591" t="s">
        <v>360</v>
      </c>
      <c r="F3591">
        <v>1</v>
      </c>
      <c r="G3591">
        <v>8.7950747581354446E-2</v>
      </c>
      <c r="H3591">
        <v>0</v>
      </c>
      <c r="I3591">
        <v>0</v>
      </c>
      <c r="J3591">
        <v>53</v>
      </c>
      <c r="K3591">
        <v>26</v>
      </c>
      <c r="L3591">
        <v>6</v>
      </c>
      <c r="M3591">
        <v>3</v>
      </c>
      <c r="N3591">
        <v>29</v>
      </c>
      <c r="O3591">
        <v>16</v>
      </c>
      <c r="P3591">
        <v>47775000</v>
      </c>
      <c r="Q3591">
        <v>0.105228287508335</v>
      </c>
    </row>
    <row r="3592" spans="1:17" x14ac:dyDescent="0.25">
      <c r="A3592" t="str">
        <f t="shared" ca="1" si="56"/>
        <v>VALLE_DEL_CAUCA;ANDALUCÍA;Solicitudes</v>
      </c>
      <c r="B3592" t="str">
        <f ca="1">+IFERROR(_xlfn.XLOOKUP(C3592,DIVIPOLA!G:G,DIVIPOLA!F:F),C3592)</f>
        <v>VALLE_DEL_CAUCA</v>
      </c>
      <c r="C3592" t="s">
        <v>1190</v>
      </c>
      <c r="D3592" t="s">
        <v>311</v>
      </c>
      <c r="E3592" t="s">
        <v>360</v>
      </c>
      <c r="F3592">
        <v>1</v>
      </c>
      <c r="G3592">
        <v>8.7950747581354446E-2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3</v>
      </c>
      <c r="O3592">
        <v>2</v>
      </c>
      <c r="P3592">
        <v>1235000</v>
      </c>
      <c r="Q3592">
        <v>2.7201870240249849E-3</v>
      </c>
    </row>
    <row r="3593" spans="1:17" x14ac:dyDescent="0.25">
      <c r="A3593" t="str">
        <f t="shared" ca="1" si="56"/>
        <v>VALLE_DEL_CAUCA;ANSERMANUEVO;Solicitudes</v>
      </c>
      <c r="B3593" t="str">
        <f ca="1">+IFERROR(_xlfn.XLOOKUP(C3593,DIVIPOLA!G:G,DIVIPOLA!F:F),C3593)</f>
        <v>VALLE_DEL_CAUCA</v>
      </c>
      <c r="C3593" t="s">
        <v>1190</v>
      </c>
      <c r="D3593" t="s">
        <v>312</v>
      </c>
      <c r="E3593" t="s">
        <v>360</v>
      </c>
      <c r="F3593">
        <v>1</v>
      </c>
      <c r="G3593">
        <v>8.7950747581354446E-2</v>
      </c>
      <c r="H3593">
        <v>0</v>
      </c>
      <c r="I3593">
        <v>5</v>
      </c>
      <c r="J3593">
        <v>14</v>
      </c>
      <c r="K3593">
        <v>35</v>
      </c>
      <c r="L3593">
        <v>3</v>
      </c>
      <c r="M3593">
        <v>11</v>
      </c>
      <c r="N3593">
        <v>5</v>
      </c>
      <c r="O3593">
        <v>0</v>
      </c>
      <c r="P3593">
        <v>32630000</v>
      </c>
      <c r="Q3593">
        <v>7.1870204529502241E-2</v>
      </c>
    </row>
    <row r="3594" spans="1:17" x14ac:dyDescent="0.25">
      <c r="A3594" t="str">
        <f t="shared" ca="1" si="56"/>
        <v>VALLE_DEL_CAUCA;BOLÍVAR;Solicitudes</v>
      </c>
      <c r="B3594" t="str">
        <f ca="1">+IFERROR(_xlfn.XLOOKUP(C3594,DIVIPOLA!G:G,DIVIPOLA!F:F),C3594)</f>
        <v>VALLE_DEL_CAUCA</v>
      </c>
      <c r="C3594" t="s">
        <v>1190</v>
      </c>
      <c r="D3594" t="s">
        <v>21</v>
      </c>
      <c r="E3594" t="s">
        <v>360</v>
      </c>
      <c r="F3594">
        <v>2</v>
      </c>
      <c r="G3594">
        <v>0.17590149516270889</v>
      </c>
      <c r="H3594">
        <v>0</v>
      </c>
      <c r="I3594">
        <v>0</v>
      </c>
      <c r="J3594">
        <v>61</v>
      </c>
      <c r="K3594">
        <v>45</v>
      </c>
      <c r="L3594">
        <v>10</v>
      </c>
      <c r="M3594">
        <v>20</v>
      </c>
      <c r="N3594">
        <v>28</v>
      </c>
      <c r="O3594">
        <v>16</v>
      </c>
      <c r="P3594">
        <v>69509700</v>
      </c>
      <c r="Q3594">
        <v>0.15310071577641249</v>
      </c>
    </row>
    <row r="3595" spans="1:17" x14ac:dyDescent="0.25">
      <c r="A3595" t="str">
        <f t="shared" ca="1" si="56"/>
        <v>VALLE_DEL_CAUCA;BUENAVENTURA;Solicitudes</v>
      </c>
      <c r="B3595" t="str">
        <f ca="1">+IFERROR(_xlfn.XLOOKUP(C3595,DIVIPOLA!G:G,DIVIPOLA!F:F),C3595)</f>
        <v>VALLE_DEL_CAUCA</v>
      </c>
      <c r="C3595" t="s">
        <v>1190</v>
      </c>
      <c r="D3595" t="s">
        <v>313</v>
      </c>
      <c r="E3595" t="s">
        <v>360</v>
      </c>
      <c r="F3595">
        <v>9</v>
      </c>
      <c r="G3595">
        <v>0.79155672823219003</v>
      </c>
      <c r="H3595">
        <v>0</v>
      </c>
      <c r="I3595">
        <v>0</v>
      </c>
      <c r="J3595">
        <v>165</v>
      </c>
      <c r="K3595">
        <v>138</v>
      </c>
      <c r="L3595">
        <v>92</v>
      </c>
      <c r="M3595">
        <v>30</v>
      </c>
      <c r="N3595">
        <v>241</v>
      </c>
      <c r="O3595">
        <v>163</v>
      </c>
      <c r="P3595">
        <v>276936400</v>
      </c>
      <c r="Q3595">
        <v>0.6099747382673627</v>
      </c>
    </row>
    <row r="3596" spans="1:17" x14ac:dyDescent="0.25">
      <c r="A3596" t="str">
        <f t="shared" ca="1" si="56"/>
        <v>VALLE_DEL_CAUCA;CAICEDONIA;Solicitudes</v>
      </c>
      <c r="B3596" t="str">
        <f ca="1">+IFERROR(_xlfn.XLOOKUP(C3596,DIVIPOLA!G:G,DIVIPOLA!F:F),C3596)</f>
        <v>VALLE_DEL_CAUCA</v>
      </c>
      <c r="C3596" t="s">
        <v>1190</v>
      </c>
      <c r="D3596" t="s">
        <v>314</v>
      </c>
      <c r="E3596" t="s">
        <v>360</v>
      </c>
      <c r="F3596">
        <v>4</v>
      </c>
      <c r="G3596">
        <v>0.35180299032541779</v>
      </c>
      <c r="H3596">
        <v>0</v>
      </c>
      <c r="I3596">
        <v>0</v>
      </c>
      <c r="J3596">
        <v>2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780000</v>
      </c>
      <c r="Q3596">
        <v>1.718012857278938E-3</v>
      </c>
    </row>
    <row r="3597" spans="1:17" x14ac:dyDescent="0.25">
      <c r="A3597" t="str">
        <f t="shared" ca="1" si="56"/>
        <v>VALLE_DEL_CAUCA;CANDELARIA;Solicitudes</v>
      </c>
      <c r="B3597" t="str">
        <f ca="1">+IFERROR(_xlfn.XLOOKUP(C3597,DIVIPOLA!G:G,DIVIPOLA!F:F),C3597)</f>
        <v>VALLE_DEL_CAUCA</v>
      </c>
      <c r="C3597" t="s">
        <v>1190</v>
      </c>
      <c r="D3597" t="s">
        <v>315</v>
      </c>
      <c r="E3597" t="s">
        <v>360</v>
      </c>
      <c r="F3597">
        <v>15</v>
      </c>
      <c r="G3597">
        <v>1.319261213720317</v>
      </c>
      <c r="H3597">
        <v>0</v>
      </c>
      <c r="I3597">
        <v>0</v>
      </c>
      <c r="J3597">
        <v>684</v>
      </c>
      <c r="K3597">
        <v>586</v>
      </c>
      <c r="L3597">
        <v>401</v>
      </c>
      <c r="M3597">
        <v>237</v>
      </c>
      <c r="N3597">
        <v>593</v>
      </c>
      <c r="O3597">
        <v>192</v>
      </c>
      <c r="P3597">
        <v>963149200</v>
      </c>
      <c r="Q3597">
        <v>2.121413729587081</v>
      </c>
    </row>
    <row r="3598" spans="1:17" x14ac:dyDescent="0.25">
      <c r="A3598" t="str">
        <f t="shared" ca="1" si="56"/>
        <v>VALLE_DEL_CAUCA;CARTAGO;Solicitudes</v>
      </c>
      <c r="B3598" t="str">
        <f ca="1">+IFERROR(_xlfn.XLOOKUP(C3598,DIVIPOLA!G:G,DIVIPOLA!F:F),C3598)</f>
        <v>VALLE_DEL_CAUCA</v>
      </c>
      <c r="C3598" t="s">
        <v>1190</v>
      </c>
      <c r="D3598" t="s">
        <v>316</v>
      </c>
      <c r="E3598" t="s">
        <v>360</v>
      </c>
      <c r="F3598">
        <v>21</v>
      </c>
      <c r="G3598">
        <v>1.8469656992084429</v>
      </c>
      <c r="H3598">
        <v>0</v>
      </c>
      <c r="I3598">
        <v>0</v>
      </c>
      <c r="J3598">
        <v>123</v>
      </c>
      <c r="K3598">
        <v>62</v>
      </c>
      <c r="L3598">
        <v>261</v>
      </c>
      <c r="M3598">
        <v>39</v>
      </c>
      <c r="N3598">
        <v>187</v>
      </c>
      <c r="O3598">
        <v>38</v>
      </c>
      <c r="P3598">
        <v>215312175</v>
      </c>
      <c r="Q3598">
        <v>0.47424241663934957</v>
      </c>
    </row>
    <row r="3599" spans="1:17" x14ac:dyDescent="0.25">
      <c r="A3599" t="str">
        <f t="shared" ca="1" si="56"/>
        <v>VALLE_DEL_CAUCA;DAGUA;Solicitudes</v>
      </c>
      <c r="B3599" t="str">
        <f ca="1">+IFERROR(_xlfn.XLOOKUP(C3599,DIVIPOLA!G:G,DIVIPOLA!F:F),C3599)</f>
        <v>VALLE_DEL_CAUCA</v>
      </c>
      <c r="C3599" t="s">
        <v>1190</v>
      </c>
      <c r="D3599" t="s">
        <v>414</v>
      </c>
      <c r="E3599" t="s">
        <v>360</v>
      </c>
      <c r="F3599">
        <v>1</v>
      </c>
      <c r="G3599">
        <v>8.7950747581354446E-2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</row>
    <row r="3600" spans="1:17" x14ac:dyDescent="0.25">
      <c r="A3600" t="str">
        <f t="shared" ca="1" si="56"/>
        <v>VALLE_DEL_CAUCA;EL CERRITO;Solicitudes</v>
      </c>
      <c r="B3600" t="str">
        <f ca="1">+IFERROR(_xlfn.XLOOKUP(C3600,DIVIPOLA!G:G,DIVIPOLA!F:F),C3600)</f>
        <v>VALLE_DEL_CAUCA</v>
      </c>
      <c r="C3600" t="s">
        <v>1190</v>
      </c>
      <c r="D3600" t="s">
        <v>317</v>
      </c>
      <c r="E3600" t="s">
        <v>360</v>
      </c>
      <c r="F3600">
        <v>7</v>
      </c>
      <c r="G3600">
        <v>0.61565523306948111</v>
      </c>
      <c r="H3600">
        <v>0</v>
      </c>
      <c r="I3600">
        <v>0</v>
      </c>
      <c r="J3600">
        <v>126</v>
      </c>
      <c r="K3600">
        <v>13</v>
      </c>
      <c r="L3600">
        <v>406</v>
      </c>
      <c r="M3600">
        <v>6</v>
      </c>
      <c r="N3600">
        <v>42</v>
      </c>
      <c r="O3600">
        <v>16</v>
      </c>
      <c r="P3600">
        <v>180827075</v>
      </c>
      <c r="Q3600">
        <v>0.39828620486428562</v>
      </c>
    </row>
    <row r="3601" spans="1:17" x14ac:dyDescent="0.25">
      <c r="A3601" t="str">
        <f t="shared" ca="1" si="56"/>
        <v>VALLE_DEL_CAUCA;EL DOVIO;Solicitudes</v>
      </c>
      <c r="B3601" t="str">
        <f ca="1">+IFERROR(_xlfn.XLOOKUP(C3601,DIVIPOLA!G:G,DIVIPOLA!F:F),C3601)</f>
        <v>VALLE_DEL_CAUCA</v>
      </c>
      <c r="C3601" t="s">
        <v>1190</v>
      </c>
      <c r="D3601" t="s">
        <v>318</v>
      </c>
      <c r="E3601" t="s">
        <v>360</v>
      </c>
      <c r="F3601">
        <v>1</v>
      </c>
      <c r="G3601">
        <v>8.7950747581354446E-2</v>
      </c>
      <c r="H3601">
        <v>0</v>
      </c>
      <c r="I3601">
        <v>0</v>
      </c>
      <c r="J3601">
        <v>0</v>
      </c>
      <c r="K3601">
        <v>2</v>
      </c>
      <c r="L3601">
        <v>0</v>
      </c>
      <c r="M3601">
        <v>4</v>
      </c>
      <c r="N3601">
        <v>2</v>
      </c>
      <c r="O3601">
        <v>0</v>
      </c>
      <c r="P3601">
        <v>2990000</v>
      </c>
      <c r="Q3601">
        <v>6.5857159529025969E-3</v>
      </c>
    </row>
    <row r="3602" spans="1:17" x14ac:dyDescent="0.25">
      <c r="A3602" t="str">
        <f t="shared" ca="1" si="56"/>
        <v>VALLE_DEL_CAUCA;EL ÁGUILA;Solicitudes</v>
      </c>
      <c r="B3602" t="str">
        <f ca="1">+IFERROR(_xlfn.XLOOKUP(C3602,DIVIPOLA!G:G,DIVIPOLA!F:F),C3602)</f>
        <v>VALLE_DEL_CAUCA</v>
      </c>
      <c r="C3602" t="s">
        <v>1190</v>
      </c>
      <c r="D3602" t="s">
        <v>319</v>
      </c>
      <c r="E3602" t="s">
        <v>360</v>
      </c>
      <c r="F3602">
        <v>1</v>
      </c>
      <c r="G3602">
        <v>8.7950747581354446E-2</v>
      </c>
      <c r="H3602">
        <v>0</v>
      </c>
      <c r="I3602">
        <v>0</v>
      </c>
      <c r="J3602">
        <v>9</v>
      </c>
      <c r="K3602">
        <v>3</v>
      </c>
      <c r="L3602">
        <v>0</v>
      </c>
      <c r="M3602">
        <v>0</v>
      </c>
      <c r="N3602">
        <v>0</v>
      </c>
      <c r="O3602">
        <v>0</v>
      </c>
      <c r="P3602">
        <v>5329350</v>
      </c>
      <c r="Q3602">
        <v>1.173832284735834E-2</v>
      </c>
    </row>
    <row r="3603" spans="1:17" x14ac:dyDescent="0.25">
      <c r="A3603" t="str">
        <f t="shared" ca="1" si="56"/>
        <v>VALLE_DEL_CAUCA;FLORIDA;Solicitudes</v>
      </c>
      <c r="B3603" t="str">
        <f ca="1">+IFERROR(_xlfn.XLOOKUP(C3603,DIVIPOLA!G:G,DIVIPOLA!F:F),C3603)</f>
        <v>VALLE_DEL_CAUCA</v>
      </c>
      <c r="C3603" t="s">
        <v>1190</v>
      </c>
      <c r="D3603" t="s">
        <v>320</v>
      </c>
      <c r="E3603" t="s">
        <v>360</v>
      </c>
      <c r="F3603">
        <v>1</v>
      </c>
      <c r="G3603">
        <v>8.7950747581354446E-2</v>
      </c>
      <c r="H3603">
        <v>0</v>
      </c>
      <c r="I3603">
        <v>0</v>
      </c>
      <c r="J3603">
        <v>4</v>
      </c>
      <c r="K3603">
        <v>0</v>
      </c>
      <c r="L3603">
        <v>15</v>
      </c>
      <c r="M3603">
        <v>10</v>
      </c>
      <c r="N3603">
        <v>39</v>
      </c>
      <c r="O3603">
        <v>4</v>
      </c>
      <c r="P3603">
        <v>18265000</v>
      </c>
      <c r="Q3603">
        <v>4.0230134407948467E-2</v>
      </c>
    </row>
    <row r="3604" spans="1:17" x14ac:dyDescent="0.25">
      <c r="A3604" t="str">
        <f t="shared" ca="1" si="56"/>
        <v>VALLE_DEL_CAUCA;GINEBRA;Solicitudes</v>
      </c>
      <c r="B3604" t="str">
        <f ca="1">+IFERROR(_xlfn.XLOOKUP(C3604,DIVIPOLA!G:G,DIVIPOLA!F:F),C3604)</f>
        <v>VALLE_DEL_CAUCA</v>
      </c>
      <c r="C3604" t="s">
        <v>1190</v>
      </c>
      <c r="D3604" t="s">
        <v>415</v>
      </c>
      <c r="E3604" t="s">
        <v>360</v>
      </c>
      <c r="F3604">
        <v>1</v>
      </c>
      <c r="G3604">
        <v>8.7950747581354446E-2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</row>
    <row r="3605" spans="1:17" x14ac:dyDescent="0.25">
      <c r="A3605" t="str">
        <f t="shared" ca="1" si="56"/>
        <v>VALLE_DEL_CAUCA;BUGA;Solicitudes</v>
      </c>
      <c r="B3605" t="str">
        <f ca="1">+IFERROR(_xlfn.XLOOKUP(C3605,DIVIPOLA!G:G,DIVIPOLA!F:F),C3605)</f>
        <v>VALLE_DEL_CAUCA</v>
      </c>
      <c r="C3605" t="s">
        <v>1190</v>
      </c>
      <c r="D3605" t="s">
        <v>1191</v>
      </c>
      <c r="E3605" t="s">
        <v>360</v>
      </c>
      <c r="F3605">
        <v>6</v>
      </c>
      <c r="G3605">
        <v>0.52770448548812665</v>
      </c>
      <c r="H3605">
        <v>4</v>
      </c>
      <c r="I3605">
        <v>0</v>
      </c>
      <c r="J3605">
        <v>4127</v>
      </c>
      <c r="K3605">
        <v>129</v>
      </c>
      <c r="L3605">
        <v>788</v>
      </c>
      <c r="M3605">
        <v>60</v>
      </c>
      <c r="N3605">
        <v>330</v>
      </c>
      <c r="O3605">
        <v>43</v>
      </c>
      <c r="P3605">
        <v>2030161900</v>
      </c>
      <c r="Q3605">
        <v>4.4715951878946631</v>
      </c>
    </row>
    <row r="3606" spans="1:17" x14ac:dyDescent="0.25">
      <c r="A3606" t="str">
        <f t="shared" ca="1" si="56"/>
        <v>VALLE_DEL_CAUCA;JAMUNDÍ;Solicitudes</v>
      </c>
      <c r="B3606" t="str">
        <f ca="1">+IFERROR(_xlfn.XLOOKUP(C3606,DIVIPOLA!G:G,DIVIPOLA!F:F),C3606)</f>
        <v>VALLE_DEL_CAUCA</v>
      </c>
      <c r="C3606" t="s">
        <v>1190</v>
      </c>
      <c r="D3606" t="s">
        <v>321</v>
      </c>
      <c r="E3606" t="s">
        <v>360</v>
      </c>
      <c r="F3606">
        <v>22</v>
      </c>
      <c r="G3606">
        <v>1.9349164467897979</v>
      </c>
      <c r="H3606">
        <v>0</v>
      </c>
      <c r="I3606">
        <v>0</v>
      </c>
      <c r="J3606">
        <v>120</v>
      </c>
      <c r="K3606">
        <v>44</v>
      </c>
      <c r="L3606">
        <v>109</v>
      </c>
      <c r="M3606">
        <v>9</v>
      </c>
      <c r="N3606">
        <v>266</v>
      </c>
      <c r="O3606">
        <v>46</v>
      </c>
      <c r="P3606">
        <v>168831650</v>
      </c>
      <c r="Q3606">
        <v>0.37186531463540717</v>
      </c>
    </row>
    <row r="3607" spans="1:17" x14ac:dyDescent="0.25">
      <c r="A3607" t="str">
        <f t="shared" ca="1" si="56"/>
        <v>VALLE_DEL_CAUCA;LA UNIÓN;Solicitudes</v>
      </c>
      <c r="B3607" t="str">
        <f ca="1">+IFERROR(_xlfn.XLOOKUP(C3607,DIVIPOLA!G:G,DIVIPOLA!F:F),C3607)</f>
        <v>VALLE_DEL_CAUCA</v>
      </c>
      <c r="C3607" t="s">
        <v>1190</v>
      </c>
      <c r="D3607" t="s">
        <v>79</v>
      </c>
      <c r="E3607" t="s">
        <v>360</v>
      </c>
      <c r="F3607">
        <v>6</v>
      </c>
      <c r="G3607">
        <v>0.52770448548812665</v>
      </c>
      <c r="H3607">
        <v>0</v>
      </c>
      <c r="I3607">
        <v>0</v>
      </c>
      <c r="J3607">
        <v>18</v>
      </c>
      <c r="K3607">
        <v>20</v>
      </c>
      <c r="L3607">
        <v>0</v>
      </c>
      <c r="M3607">
        <v>0</v>
      </c>
      <c r="N3607">
        <v>0</v>
      </c>
      <c r="O3607">
        <v>0</v>
      </c>
      <c r="P3607">
        <v>17420000</v>
      </c>
      <c r="Q3607">
        <v>3.8368953812562952E-2</v>
      </c>
    </row>
    <row r="3608" spans="1:17" x14ac:dyDescent="0.25">
      <c r="A3608" t="str">
        <f t="shared" ca="1" si="56"/>
        <v>VALLE_DEL_CAUCA;LA VICTORIA;Solicitudes</v>
      </c>
      <c r="B3608" t="str">
        <f ca="1">+IFERROR(_xlfn.XLOOKUP(C3608,DIVIPOLA!G:G,DIVIPOLA!F:F),C3608)</f>
        <v>VALLE_DEL_CAUCA</v>
      </c>
      <c r="C3608" t="s">
        <v>1190</v>
      </c>
      <c r="D3608" t="s">
        <v>322</v>
      </c>
      <c r="E3608" t="s">
        <v>360</v>
      </c>
      <c r="F3608">
        <v>1</v>
      </c>
      <c r="G3608">
        <v>8.7950747581354446E-2</v>
      </c>
      <c r="H3608">
        <v>0</v>
      </c>
      <c r="I3608">
        <v>0</v>
      </c>
      <c r="J3608">
        <v>5</v>
      </c>
      <c r="K3608">
        <v>16</v>
      </c>
      <c r="L3608">
        <v>2</v>
      </c>
      <c r="M3608">
        <v>0</v>
      </c>
      <c r="N3608">
        <v>0</v>
      </c>
      <c r="O3608">
        <v>10</v>
      </c>
      <c r="P3608">
        <v>14040000</v>
      </c>
      <c r="Q3608">
        <v>3.0924231431020889E-2</v>
      </c>
    </row>
    <row r="3609" spans="1:17" x14ac:dyDescent="0.25">
      <c r="A3609" t="str">
        <f t="shared" ca="1" si="56"/>
        <v>VALLE_DEL_CAUCA;OBANDO;Solicitudes</v>
      </c>
      <c r="B3609" t="str">
        <f ca="1">+IFERROR(_xlfn.XLOOKUP(C3609,DIVIPOLA!G:G,DIVIPOLA!F:F),C3609)</f>
        <v>VALLE_DEL_CAUCA</v>
      </c>
      <c r="C3609" t="s">
        <v>1190</v>
      </c>
      <c r="D3609" t="s">
        <v>323</v>
      </c>
      <c r="E3609" t="s">
        <v>360</v>
      </c>
      <c r="F3609">
        <v>1</v>
      </c>
      <c r="G3609">
        <v>8.7950747581354446E-2</v>
      </c>
      <c r="H3609">
        <v>0</v>
      </c>
      <c r="I3609">
        <v>0</v>
      </c>
      <c r="J3609">
        <v>0</v>
      </c>
      <c r="K3609">
        <v>3</v>
      </c>
      <c r="L3609">
        <v>0</v>
      </c>
      <c r="M3609">
        <v>0</v>
      </c>
      <c r="N3609">
        <v>1</v>
      </c>
      <c r="O3609">
        <v>0</v>
      </c>
      <c r="P3609">
        <v>1755000</v>
      </c>
      <c r="Q3609">
        <v>3.8655289288776111E-3</v>
      </c>
    </row>
    <row r="3610" spans="1:17" x14ac:dyDescent="0.25">
      <c r="A3610" t="str">
        <f t="shared" ca="1" si="56"/>
        <v>VALLE_DEL_CAUCA;PALMIRA;Solicitudes</v>
      </c>
      <c r="B3610" t="str">
        <f ca="1">+IFERROR(_xlfn.XLOOKUP(C3610,DIVIPOLA!G:G,DIVIPOLA!F:F),C3610)</f>
        <v>VALLE_DEL_CAUCA</v>
      </c>
      <c r="C3610" t="s">
        <v>1190</v>
      </c>
      <c r="D3610" t="s">
        <v>324</v>
      </c>
      <c r="E3610" t="s">
        <v>360</v>
      </c>
      <c r="F3610">
        <v>70</v>
      </c>
      <c r="G3610">
        <v>6.1565523306948107</v>
      </c>
      <c r="H3610">
        <v>2</v>
      </c>
      <c r="I3610">
        <v>0</v>
      </c>
      <c r="J3610">
        <v>3411</v>
      </c>
      <c r="K3610">
        <v>1349</v>
      </c>
      <c r="L3610">
        <v>1032</v>
      </c>
      <c r="M3610">
        <v>343</v>
      </c>
      <c r="N3610">
        <v>835</v>
      </c>
      <c r="O3610">
        <v>85</v>
      </c>
      <c r="P3610">
        <v>2664702950</v>
      </c>
      <c r="Q3610">
        <v>5.8692229858065579</v>
      </c>
    </row>
    <row r="3611" spans="1:17" x14ac:dyDescent="0.25">
      <c r="A3611" t="str">
        <f t="shared" ca="1" si="56"/>
        <v>VALLE_DEL_CAUCA;PRADERA;Solicitudes</v>
      </c>
      <c r="B3611" t="str">
        <f ca="1">+IFERROR(_xlfn.XLOOKUP(C3611,DIVIPOLA!G:G,DIVIPOLA!F:F),C3611)</f>
        <v>VALLE_DEL_CAUCA</v>
      </c>
      <c r="C3611" t="s">
        <v>1190</v>
      </c>
      <c r="D3611" t="s">
        <v>325</v>
      </c>
      <c r="E3611" t="s">
        <v>360</v>
      </c>
      <c r="F3611">
        <v>2</v>
      </c>
      <c r="G3611">
        <v>0.17590149516270889</v>
      </c>
      <c r="H3611">
        <v>0</v>
      </c>
      <c r="I3611">
        <v>0</v>
      </c>
      <c r="J3611">
        <v>0</v>
      </c>
      <c r="K3611">
        <v>4</v>
      </c>
      <c r="L3611">
        <v>0</v>
      </c>
      <c r="M3611">
        <v>7</v>
      </c>
      <c r="N3611">
        <v>24</v>
      </c>
      <c r="O3611">
        <v>11</v>
      </c>
      <c r="P3611">
        <v>13244075</v>
      </c>
      <c r="Q3611">
        <v>2.917114247790583E-2</v>
      </c>
    </row>
    <row r="3612" spans="1:17" x14ac:dyDescent="0.25">
      <c r="A3612" t="str">
        <f t="shared" ca="1" si="56"/>
        <v>VALLE_DEL_CAUCA;ROLDANILLO;Solicitudes</v>
      </c>
      <c r="B3612" t="str">
        <f ca="1">+IFERROR(_xlfn.XLOOKUP(C3612,DIVIPOLA!G:G,DIVIPOLA!F:F),C3612)</f>
        <v>VALLE_DEL_CAUCA</v>
      </c>
      <c r="C3612" t="s">
        <v>1190</v>
      </c>
      <c r="D3612" t="s">
        <v>326</v>
      </c>
      <c r="E3612" t="s">
        <v>360</v>
      </c>
      <c r="F3612">
        <v>1</v>
      </c>
      <c r="G3612">
        <v>8.7950747581354446E-2</v>
      </c>
      <c r="H3612">
        <v>0</v>
      </c>
      <c r="I3612">
        <v>0</v>
      </c>
      <c r="J3612">
        <v>6</v>
      </c>
      <c r="K3612">
        <v>2</v>
      </c>
      <c r="L3612">
        <v>0</v>
      </c>
      <c r="M3612">
        <v>0</v>
      </c>
      <c r="N3612">
        <v>0</v>
      </c>
      <c r="O3612">
        <v>0</v>
      </c>
      <c r="P3612">
        <v>3380000</v>
      </c>
      <c r="Q3612">
        <v>7.4447223815420653E-3</v>
      </c>
    </row>
    <row r="3613" spans="1:17" x14ac:dyDescent="0.25">
      <c r="A3613" t="str">
        <f t="shared" ca="1" si="56"/>
        <v>VALLE_DEL_CAUCA;CALI;Solicitudes</v>
      </c>
      <c r="B3613" t="str">
        <f ca="1">+IFERROR(_xlfn.XLOOKUP(C3613,DIVIPOLA!G:G,DIVIPOLA!F:F),C3613)</f>
        <v>VALLE_DEL_CAUCA</v>
      </c>
      <c r="C3613" t="s">
        <v>1190</v>
      </c>
      <c r="D3613" t="s">
        <v>1083</v>
      </c>
      <c r="E3613" t="s">
        <v>360</v>
      </c>
      <c r="F3613">
        <v>849</v>
      </c>
      <c r="G3613">
        <v>74.670184696569919</v>
      </c>
      <c r="H3613">
        <v>103</v>
      </c>
      <c r="I3613">
        <v>48</v>
      </c>
      <c r="J3613">
        <v>28605</v>
      </c>
      <c r="K3613">
        <v>12970</v>
      </c>
      <c r="L3613">
        <v>33005</v>
      </c>
      <c r="M3613">
        <v>7813</v>
      </c>
      <c r="N3613">
        <v>15588</v>
      </c>
      <c r="O3613">
        <v>2713</v>
      </c>
      <c r="P3613">
        <v>34199582300</v>
      </c>
      <c r="Q3613">
        <v>75.3273360320118</v>
      </c>
    </row>
    <row r="3614" spans="1:17" x14ac:dyDescent="0.25">
      <c r="A3614" t="str">
        <f t="shared" ca="1" si="56"/>
        <v>VALLE_DEL_CAUCA;SEVILLA;Solicitudes</v>
      </c>
      <c r="B3614" t="str">
        <f ca="1">+IFERROR(_xlfn.XLOOKUP(C3614,DIVIPOLA!G:G,DIVIPOLA!F:F),C3614)</f>
        <v>VALLE_DEL_CAUCA</v>
      </c>
      <c r="C3614" t="s">
        <v>1190</v>
      </c>
      <c r="D3614" t="s">
        <v>327</v>
      </c>
      <c r="E3614" t="s">
        <v>360</v>
      </c>
      <c r="F3614">
        <v>4</v>
      </c>
      <c r="G3614">
        <v>0.35180299032541779</v>
      </c>
      <c r="H3614">
        <v>0</v>
      </c>
      <c r="I3614">
        <v>5</v>
      </c>
      <c r="J3614">
        <v>2</v>
      </c>
      <c r="K3614">
        <v>2</v>
      </c>
      <c r="L3614">
        <v>1</v>
      </c>
      <c r="M3614">
        <v>4</v>
      </c>
      <c r="N3614">
        <v>0</v>
      </c>
      <c r="O3614">
        <v>0</v>
      </c>
      <c r="P3614">
        <v>6565000</v>
      </c>
      <c r="Q3614">
        <v>1.4459941548764401E-2</v>
      </c>
    </row>
    <row r="3615" spans="1:17" x14ac:dyDescent="0.25">
      <c r="A3615" t="str">
        <f t="shared" ca="1" si="56"/>
        <v>VALLE_DEL_CAUCA;TULUÁ;Solicitudes</v>
      </c>
      <c r="B3615" t="str">
        <f ca="1">+IFERROR(_xlfn.XLOOKUP(C3615,DIVIPOLA!G:G,DIVIPOLA!F:F),C3615)</f>
        <v>VALLE_DEL_CAUCA</v>
      </c>
      <c r="C3615" t="s">
        <v>1190</v>
      </c>
      <c r="D3615" t="s">
        <v>328</v>
      </c>
      <c r="E3615" t="s">
        <v>360</v>
      </c>
      <c r="F3615">
        <v>31</v>
      </c>
      <c r="G3615">
        <v>2.726473175021987</v>
      </c>
      <c r="H3615">
        <v>0</v>
      </c>
      <c r="I3615">
        <v>0</v>
      </c>
      <c r="J3615">
        <v>745</v>
      </c>
      <c r="K3615">
        <v>176</v>
      </c>
      <c r="L3615">
        <v>315</v>
      </c>
      <c r="M3615">
        <v>36</v>
      </c>
      <c r="N3615">
        <v>1078</v>
      </c>
      <c r="O3615">
        <v>88</v>
      </c>
      <c r="P3615">
        <v>733980325</v>
      </c>
      <c r="Q3615">
        <v>1.6166508145381711</v>
      </c>
    </row>
    <row r="3616" spans="1:17" x14ac:dyDescent="0.25">
      <c r="A3616" t="str">
        <f t="shared" ca="1" si="56"/>
        <v>VALLE_DEL_CAUCA;YUMBO;Solicitudes</v>
      </c>
      <c r="B3616" t="str">
        <f ca="1">+IFERROR(_xlfn.XLOOKUP(C3616,DIVIPOLA!G:G,DIVIPOLA!F:F),C3616)</f>
        <v>VALLE_DEL_CAUCA</v>
      </c>
      <c r="C3616" t="s">
        <v>1190</v>
      </c>
      <c r="D3616" t="s">
        <v>329</v>
      </c>
      <c r="E3616" t="s">
        <v>360</v>
      </c>
      <c r="F3616">
        <v>75</v>
      </c>
      <c r="G3616">
        <v>6.5963060686015833</v>
      </c>
      <c r="H3616">
        <v>15</v>
      </c>
      <c r="I3616">
        <v>16</v>
      </c>
      <c r="J3616">
        <v>4342</v>
      </c>
      <c r="K3616">
        <v>1789</v>
      </c>
      <c r="L3616">
        <v>1027</v>
      </c>
      <c r="M3616">
        <v>171</v>
      </c>
      <c r="N3616">
        <v>1313</v>
      </c>
      <c r="O3616">
        <v>330</v>
      </c>
      <c r="P3616">
        <v>3376427925</v>
      </c>
      <c r="Q3616">
        <v>7.4368545984944179</v>
      </c>
    </row>
    <row r="3617" spans="1:17" x14ac:dyDescent="0.25">
      <c r="A3617" t="str">
        <f t="shared" ca="1" si="56"/>
        <v>VALLE_DEL_CAUCA;ZARZAL;Solicitudes</v>
      </c>
      <c r="B3617" t="str">
        <f ca="1">+IFERROR(_xlfn.XLOOKUP(C3617,DIVIPOLA!G:G,DIVIPOLA!F:F),C3617)</f>
        <v>VALLE_DEL_CAUCA</v>
      </c>
      <c r="C3617" t="s">
        <v>1190</v>
      </c>
      <c r="D3617" t="s">
        <v>330</v>
      </c>
      <c r="E3617" t="s">
        <v>360</v>
      </c>
      <c r="F3617">
        <v>3</v>
      </c>
      <c r="G3617">
        <v>0.26385224274406333</v>
      </c>
      <c r="H3617">
        <v>0</v>
      </c>
      <c r="I3617">
        <v>0</v>
      </c>
      <c r="J3617">
        <v>312</v>
      </c>
      <c r="K3617">
        <v>332</v>
      </c>
      <c r="L3617">
        <v>117</v>
      </c>
      <c r="M3617">
        <v>73</v>
      </c>
      <c r="N3617">
        <v>15</v>
      </c>
      <c r="O3617">
        <v>1</v>
      </c>
      <c r="P3617">
        <v>356460000</v>
      </c>
      <c r="Q3617">
        <v>0.78513187577647459</v>
      </c>
    </row>
    <row r="3618" spans="1:17" x14ac:dyDescent="0.25">
      <c r="A3618" t="str">
        <f t="shared" ca="1" si="56"/>
        <v>VAUPÉS;MITÚ;Solicitudes</v>
      </c>
      <c r="B3618" t="str">
        <f ca="1">+IFERROR(_xlfn.XLOOKUP(C3618,DIVIPOLA!G:G,DIVIPOLA!F:F),C3618)</f>
        <v>VAUPÉS</v>
      </c>
      <c r="C3618" t="s">
        <v>362</v>
      </c>
      <c r="D3618" t="s">
        <v>416</v>
      </c>
      <c r="E3618" t="s">
        <v>360</v>
      </c>
      <c r="F3618">
        <v>1</v>
      </c>
      <c r="G3618">
        <v>100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</row>
    <row r="3619" spans="1:17" x14ac:dyDescent="0.25">
      <c r="A3619" t="str">
        <f t="shared" ca="1" si="56"/>
        <v>VICHADA;CUMARIBO;Solicitudes</v>
      </c>
      <c r="B3619" t="str">
        <f ca="1">+IFERROR(_xlfn.XLOOKUP(C3619,DIVIPOLA!G:G,DIVIPOLA!F:F),C3619)</f>
        <v>VICHADA</v>
      </c>
      <c r="C3619" t="s">
        <v>42</v>
      </c>
      <c r="D3619" t="s">
        <v>331</v>
      </c>
      <c r="E3619" t="s">
        <v>360</v>
      </c>
      <c r="F3619">
        <v>1</v>
      </c>
      <c r="G3619">
        <v>100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2</v>
      </c>
      <c r="N3619">
        <v>0</v>
      </c>
      <c r="O3619">
        <v>2</v>
      </c>
      <c r="P3619">
        <v>1430000</v>
      </c>
      <c r="Q3619">
        <v>100</v>
      </c>
    </row>
    <row r="3620" spans="1:17" x14ac:dyDescent="0.25">
      <c r="A3620" t="str">
        <f t="shared" ca="1" si="56"/>
        <v>Total;Total;Beneficiados</v>
      </c>
      <c r="B3620" t="str">
        <f ca="1">+IFERROR(_xlfn.XLOOKUP(C3620,DIVIPOLA!G:G,DIVIPOLA!F:F),C3620)</f>
        <v>Total</v>
      </c>
      <c r="C3620" t="s">
        <v>15</v>
      </c>
      <c r="D3620" t="s">
        <v>15</v>
      </c>
      <c r="E3620" t="s">
        <v>417</v>
      </c>
      <c r="F3620">
        <v>8365</v>
      </c>
      <c r="G3620">
        <v>100</v>
      </c>
      <c r="H3620">
        <v>1654</v>
      </c>
      <c r="I3620">
        <v>1170</v>
      </c>
      <c r="J3620">
        <v>488483</v>
      </c>
      <c r="K3620">
        <v>207074</v>
      </c>
      <c r="L3620">
        <v>224836</v>
      </c>
      <c r="M3620">
        <v>56645</v>
      </c>
      <c r="N3620">
        <v>179660</v>
      </c>
      <c r="O3620">
        <v>39275</v>
      </c>
      <c r="P3620">
        <v>435911194875</v>
      </c>
      <c r="Q3620">
        <v>100</v>
      </c>
    </row>
    <row r="3621" spans="1:17" x14ac:dyDescent="0.25">
      <c r="A3621" t="str">
        <f t="shared" ca="1" si="56"/>
        <v>Total;Total;No Beneficiados</v>
      </c>
      <c r="B3621" t="str">
        <f ca="1">+IFERROR(_xlfn.XLOOKUP(C3621,DIVIPOLA!G:G,DIVIPOLA!F:F),C3621)</f>
        <v>Total</v>
      </c>
      <c r="C3621" t="s">
        <v>15</v>
      </c>
      <c r="D3621" t="s">
        <v>15</v>
      </c>
      <c r="E3621" t="s">
        <v>418</v>
      </c>
      <c r="F3621">
        <v>4543</v>
      </c>
      <c r="G3621">
        <v>100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</row>
    <row r="3622" spans="1:17" x14ac:dyDescent="0.25">
      <c r="A3622" t="str">
        <f t="shared" ca="1" si="56"/>
        <v>AMAZONAS;Total;Beneficiados</v>
      </c>
      <c r="B3622" t="str">
        <f ca="1">+IFERROR(_xlfn.XLOOKUP(C3622,DIVIPOLA!G:G,DIVIPOLA!F:F),C3622)</f>
        <v>AMAZONAS</v>
      </c>
      <c r="C3622" t="s">
        <v>16</v>
      </c>
      <c r="D3622" t="s">
        <v>15</v>
      </c>
      <c r="E3622" t="s">
        <v>417</v>
      </c>
      <c r="F3622">
        <v>5</v>
      </c>
      <c r="G3622">
        <v>5.9780009564801527E-2</v>
      </c>
      <c r="H3622">
        <v>0</v>
      </c>
      <c r="I3622">
        <v>0</v>
      </c>
      <c r="J3622">
        <v>6</v>
      </c>
      <c r="K3622">
        <v>10</v>
      </c>
      <c r="L3622">
        <v>7</v>
      </c>
      <c r="M3622">
        <v>10</v>
      </c>
      <c r="N3622">
        <v>1</v>
      </c>
      <c r="O3622">
        <v>4</v>
      </c>
      <c r="P3622">
        <v>15088450</v>
      </c>
      <c r="Q3622">
        <v>3.4613767491444591E-3</v>
      </c>
    </row>
    <row r="3623" spans="1:17" x14ac:dyDescent="0.25">
      <c r="A3623" t="str">
        <f t="shared" ca="1" si="56"/>
        <v>ANTIOQUIA;Total;Beneficiados</v>
      </c>
      <c r="B3623" t="str">
        <f ca="1">+IFERROR(_xlfn.XLOOKUP(C3623,DIVIPOLA!G:G,DIVIPOLA!F:F),C3623)</f>
        <v>ANTIOQUIA</v>
      </c>
      <c r="C3623" t="s">
        <v>17</v>
      </c>
      <c r="D3623" t="s">
        <v>15</v>
      </c>
      <c r="E3623" t="s">
        <v>417</v>
      </c>
      <c r="F3623">
        <v>1899</v>
      </c>
      <c r="G3623">
        <v>22.70444763271162</v>
      </c>
      <c r="H3623">
        <v>200</v>
      </c>
      <c r="I3623">
        <v>180</v>
      </c>
      <c r="J3623">
        <v>84865</v>
      </c>
      <c r="K3623">
        <v>36952</v>
      </c>
      <c r="L3623">
        <v>35426</v>
      </c>
      <c r="M3623">
        <v>8904</v>
      </c>
      <c r="N3623">
        <v>37712</v>
      </c>
      <c r="O3623">
        <v>8471</v>
      </c>
      <c r="P3623">
        <v>76696290450</v>
      </c>
      <c r="Q3623">
        <v>17.594567799161631</v>
      </c>
    </row>
    <row r="3624" spans="1:17" x14ac:dyDescent="0.25">
      <c r="A3624" t="str">
        <f t="shared" ca="1" si="56"/>
        <v>ARAUCA;Total;Beneficiados</v>
      </c>
      <c r="B3624" t="str">
        <f ca="1">+IFERROR(_xlfn.XLOOKUP(C3624,DIVIPOLA!G:G,DIVIPOLA!F:F),C3624)</f>
        <v>ARAUCA</v>
      </c>
      <c r="C3624" t="s">
        <v>18</v>
      </c>
      <c r="D3624" t="s">
        <v>15</v>
      </c>
      <c r="E3624" t="s">
        <v>417</v>
      </c>
      <c r="F3624">
        <v>17</v>
      </c>
      <c r="G3624">
        <v>0.2032520325203252</v>
      </c>
      <c r="H3624">
        <v>2</v>
      </c>
      <c r="I3624">
        <v>0</v>
      </c>
      <c r="J3624">
        <v>55</v>
      </c>
      <c r="K3624">
        <v>90</v>
      </c>
      <c r="L3624">
        <v>16</v>
      </c>
      <c r="M3624">
        <v>16</v>
      </c>
      <c r="N3624">
        <v>24</v>
      </c>
      <c r="O3624">
        <v>3</v>
      </c>
      <c r="P3624">
        <v>85980700</v>
      </c>
      <c r="Q3624">
        <v>1.972446446488307E-2</v>
      </c>
    </row>
    <row r="3625" spans="1:17" x14ac:dyDescent="0.25">
      <c r="A3625" t="str">
        <f t="shared" ca="1" si="56"/>
        <v>SAN_ANDRÉS_PROVIDENCIA_Y_SANTA_CATALINA;Total;Beneficiados</v>
      </c>
      <c r="B3625" t="str">
        <f ca="1">+IFERROR(_xlfn.XLOOKUP(C3625,DIVIPOLA!G:G,DIVIPOLA!F:F),C3625)</f>
        <v>SAN_ANDRÉS_PROVIDENCIA_Y_SANTA_CATALINA</v>
      </c>
      <c r="C3625" t="s">
        <v>1189</v>
      </c>
      <c r="D3625" t="s">
        <v>15</v>
      </c>
      <c r="E3625" t="s">
        <v>417</v>
      </c>
      <c r="F3625">
        <v>9</v>
      </c>
      <c r="G3625">
        <v>0.1076040172166428</v>
      </c>
      <c r="H3625">
        <v>0</v>
      </c>
      <c r="I3625">
        <v>0</v>
      </c>
      <c r="J3625">
        <v>138</v>
      </c>
      <c r="K3625">
        <v>180</v>
      </c>
      <c r="L3625">
        <v>113</v>
      </c>
      <c r="M3625">
        <v>51</v>
      </c>
      <c r="N3625">
        <v>35</v>
      </c>
      <c r="O3625">
        <v>10</v>
      </c>
      <c r="P3625">
        <v>212038450</v>
      </c>
      <c r="Q3625">
        <v>4.8642833475580988E-2</v>
      </c>
    </row>
    <row r="3626" spans="1:17" x14ac:dyDescent="0.25">
      <c r="A3626" t="str">
        <f t="shared" ca="1" si="56"/>
        <v>ATLÁNTICO;Total;Beneficiados</v>
      </c>
      <c r="B3626" t="str">
        <f ca="1">+IFERROR(_xlfn.XLOOKUP(C3626,DIVIPOLA!G:G,DIVIPOLA!F:F),C3626)</f>
        <v>ATLÁNTICO</v>
      </c>
      <c r="C3626" t="s">
        <v>19</v>
      </c>
      <c r="D3626" t="s">
        <v>15</v>
      </c>
      <c r="E3626" t="s">
        <v>417</v>
      </c>
      <c r="F3626">
        <v>287</v>
      </c>
      <c r="G3626">
        <v>3.4313725490196081</v>
      </c>
      <c r="H3626">
        <v>69</v>
      </c>
      <c r="I3626">
        <v>36</v>
      </c>
      <c r="J3626">
        <v>16102</v>
      </c>
      <c r="K3626">
        <v>7299</v>
      </c>
      <c r="L3626">
        <v>11236</v>
      </c>
      <c r="M3626">
        <v>3240</v>
      </c>
      <c r="N3626">
        <v>11917</v>
      </c>
      <c r="O3626">
        <v>2796</v>
      </c>
      <c r="P3626">
        <v>17920469450</v>
      </c>
      <c r="Q3626">
        <v>4.1110582126052444</v>
      </c>
    </row>
    <row r="3627" spans="1:17" x14ac:dyDescent="0.25">
      <c r="A3627" t="str">
        <f t="shared" ca="1" si="56"/>
        <v>BOGOTÁ;Total;Beneficiados</v>
      </c>
      <c r="B3627" t="str">
        <f ca="1">+IFERROR(_xlfn.XLOOKUP(C3627,DIVIPOLA!G:G,DIVIPOLA!F:F),C3627)</f>
        <v>BOGOTÁ</v>
      </c>
      <c r="C3627" t="s">
        <v>1146</v>
      </c>
      <c r="D3627" t="s">
        <v>15</v>
      </c>
      <c r="E3627" t="s">
        <v>417</v>
      </c>
      <c r="F3627">
        <v>2741</v>
      </c>
      <c r="G3627">
        <v>32.771401243424201</v>
      </c>
      <c r="H3627">
        <v>932</v>
      </c>
      <c r="I3627">
        <v>629</v>
      </c>
      <c r="J3627">
        <v>259371</v>
      </c>
      <c r="K3627">
        <v>99800</v>
      </c>
      <c r="L3627">
        <v>93941</v>
      </c>
      <c r="M3627">
        <v>20957</v>
      </c>
      <c r="N3627">
        <v>68493</v>
      </c>
      <c r="O3627">
        <v>14970</v>
      </c>
      <c r="P3627">
        <v>208383088225</v>
      </c>
      <c r="Q3627">
        <v>47.804272572526237</v>
      </c>
    </row>
    <row r="3628" spans="1:17" x14ac:dyDescent="0.25">
      <c r="A3628" t="str">
        <f t="shared" ca="1" si="56"/>
        <v>BOLÍVAR;Total;Beneficiados</v>
      </c>
      <c r="B3628" t="str">
        <f ca="1">+IFERROR(_xlfn.XLOOKUP(C3628,DIVIPOLA!G:G,DIVIPOLA!F:F),C3628)</f>
        <v>BOLÍVAR</v>
      </c>
      <c r="C3628" t="s">
        <v>21</v>
      </c>
      <c r="D3628" t="s">
        <v>15</v>
      </c>
      <c r="E3628" t="s">
        <v>417</v>
      </c>
      <c r="F3628">
        <v>178</v>
      </c>
      <c r="G3628">
        <v>2.1281683405069352</v>
      </c>
      <c r="H3628">
        <v>18</v>
      </c>
      <c r="I3628">
        <v>0</v>
      </c>
      <c r="J3628">
        <v>7450</v>
      </c>
      <c r="K3628">
        <v>2496</v>
      </c>
      <c r="L3628">
        <v>3087</v>
      </c>
      <c r="M3628">
        <v>882</v>
      </c>
      <c r="N3628">
        <v>3285</v>
      </c>
      <c r="O3628">
        <v>923</v>
      </c>
      <c r="P3628">
        <v>6429379775</v>
      </c>
      <c r="Q3628">
        <v>1.4749365020664571</v>
      </c>
    </row>
    <row r="3629" spans="1:17" x14ac:dyDescent="0.25">
      <c r="A3629" t="str">
        <f t="shared" ca="1" si="56"/>
        <v>BOYACÁ;Total;Beneficiados</v>
      </c>
      <c r="B3629" t="str">
        <f ca="1">+IFERROR(_xlfn.XLOOKUP(C3629,DIVIPOLA!G:G,DIVIPOLA!F:F),C3629)</f>
        <v>BOYACÁ</v>
      </c>
      <c r="C3629" t="s">
        <v>22</v>
      </c>
      <c r="D3629" t="s">
        <v>15</v>
      </c>
      <c r="E3629" t="s">
        <v>417</v>
      </c>
      <c r="F3629">
        <v>109</v>
      </c>
      <c r="G3629">
        <v>1.3032042085126729</v>
      </c>
      <c r="H3629">
        <v>11</v>
      </c>
      <c r="I3629">
        <v>7</v>
      </c>
      <c r="J3629">
        <v>2054</v>
      </c>
      <c r="K3629">
        <v>1137</v>
      </c>
      <c r="L3629">
        <v>896</v>
      </c>
      <c r="M3629">
        <v>344</v>
      </c>
      <c r="N3629">
        <v>792</v>
      </c>
      <c r="O3629">
        <v>315</v>
      </c>
      <c r="P3629">
        <v>2060409000</v>
      </c>
      <c r="Q3629">
        <v>0.47266961194343932</v>
      </c>
    </row>
    <row r="3630" spans="1:17" x14ac:dyDescent="0.25">
      <c r="A3630" t="str">
        <f t="shared" ca="1" si="56"/>
        <v>CALDAS;Total;Beneficiados</v>
      </c>
      <c r="B3630" t="str">
        <f ca="1">+IFERROR(_xlfn.XLOOKUP(C3630,DIVIPOLA!G:G,DIVIPOLA!F:F),C3630)</f>
        <v>CALDAS</v>
      </c>
      <c r="C3630" t="s">
        <v>23</v>
      </c>
      <c r="D3630" t="s">
        <v>15</v>
      </c>
      <c r="E3630" t="s">
        <v>417</v>
      </c>
      <c r="F3630">
        <v>159</v>
      </c>
      <c r="G3630">
        <v>1.901004304160689</v>
      </c>
      <c r="H3630">
        <v>8</v>
      </c>
      <c r="I3630">
        <v>15</v>
      </c>
      <c r="J3630">
        <v>3284</v>
      </c>
      <c r="K3630">
        <v>1215</v>
      </c>
      <c r="L3630">
        <v>1934</v>
      </c>
      <c r="M3630">
        <v>658</v>
      </c>
      <c r="N3630">
        <v>1815</v>
      </c>
      <c r="O3630">
        <v>496</v>
      </c>
      <c r="P3630">
        <v>3263514475</v>
      </c>
      <c r="Q3630">
        <v>0.74866889072511666</v>
      </c>
    </row>
    <row r="3631" spans="1:17" x14ac:dyDescent="0.25">
      <c r="A3631" t="str">
        <f t="shared" ca="1" si="56"/>
        <v>CAQUETÁ;Total;Beneficiados</v>
      </c>
      <c r="B3631" t="str">
        <f ca="1">+IFERROR(_xlfn.XLOOKUP(C3631,DIVIPOLA!G:G,DIVIPOLA!F:F),C3631)</f>
        <v>CAQUETÁ</v>
      </c>
      <c r="C3631" t="s">
        <v>24</v>
      </c>
      <c r="D3631" t="s">
        <v>15</v>
      </c>
      <c r="E3631" t="s">
        <v>417</v>
      </c>
      <c r="F3631">
        <v>26</v>
      </c>
      <c r="G3631">
        <v>0.31085604973696801</v>
      </c>
      <c r="H3631">
        <v>0</v>
      </c>
      <c r="I3631">
        <v>1</v>
      </c>
      <c r="J3631">
        <v>194</v>
      </c>
      <c r="K3631">
        <v>271</v>
      </c>
      <c r="L3631">
        <v>62</v>
      </c>
      <c r="M3631">
        <v>54</v>
      </c>
      <c r="N3631">
        <v>58</v>
      </c>
      <c r="O3631">
        <v>42</v>
      </c>
      <c r="P3631">
        <v>285208300</v>
      </c>
      <c r="Q3631">
        <v>6.5428415661185721E-2</v>
      </c>
    </row>
    <row r="3632" spans="1:17" x14ac:dyDescent="0.25">
      <c r="A3632" t="str">
        <f t="shared" ca="1" si="56"/>
        <v>CASANARE;Total;Beneficiados</v>
      </c>
      <c r="B3632" t="str">
        <f ca="1">+IFERROR(_xlfn.XLOOKUP(C3632,DIVIPOLA!G:G,DIVIPOLA!F:F),C3632)</f>
        <v>CASANARE</v>
      </c>
      <c r="C3632" t="s">
        <v>25</v>
      </c>
      <c r="D3632" t="s">
        <v>15</v>
      </c>
      <c r="E3632" t="s">
        <v>417</v>
      </c>
      <c r="F3632">
        <v>44</v>
      </c>
      <c r="G3632">
        <v>0.52606408417025341</v>
      </c>
      <c r="H3632">
        <v>10</v>
      </c>
      <c r="I3632">
        <v>1</v>
      </c>
      <c r="J3632">
        <v>178</v>
      </c>
      <c r="K3632">
        <v>144</v>
      </c>
      <c r="L3632">
        <v>196</v>
      </c>
      <c r="M3632">
        <v>165</v>
      </c>
      <c r="N3632">
        <v>158</v>
      </c>
      <c r="O3632">
        <v>74</v>
      </c>
      <c r="P3632">
        <v>328632850</v>
      </c>
      <c r="Q3632">
        <v>7.5390255857631414E-2</v>
      </c>
    </row>
    <row r="3633" spans="1:17" x14ac:dyDescent="0.25">
      <c r="A3633" t="str">
        <f t="shared" ca="1" si="56"/>
        <v>CAUCA;Total;Beneficiados</v>
      </c>
      <c r="B3633" t="str">
        <f ca="1">+IFERROR(_xlfn.XLOOKUP(C3633,DIVIPOLA!G:G,DIVIPOLA!F:F),C3633)</f>
        <v>CAUCA</v>
      </c>
      <c r="C3633" t="s">
        <v>26</v>
      </c>
      <c r="D3633" t="s">
        <v>15</v>
      </c>
      <c r="E3633" t="s">
        <v>417</v>
      </c>
      <c r="F3633">
        <v>46</v>
      </c>
      <c r="G3633">
        <v>0.54997608799617403</v>
      </c>
      <c r="H3633">
        <v>5</v>
      </c>
      <c r="I3633">
        <v>0</v>
      </c>
      <c r="J3633">
        <v>604</v>
      </c>
      <c r="K3633">
        <v>533</v>
      </c>
      <c r="L3633">
        <v>699</v>
      </c>
      <c r="M3633">
        <v>277</v>
      </c>
      <c r="N3633">
        <v>1081</v>
      </c>
      <c r="O3633">
        <v>417</v>
      </c>
      <c r="P3633">
        <v>1183868075</v>
      </c>
      <c r="Q3633">
        <v>0.2715861091669064</v>
      </c>
    </row>
    <row r="3634" spans="1:17" x14ac:dyDescent="0.25">
      <c r="A3634" t="str">
        <f t="shared" ca="1" si="56"/>
        <v>CESAR;Total;Beneficiados</v>
      </c>
      <c r="B3634" t="str">
        <f ca="1">+IFERROR(_xlfn.XLOOKUP(C3634,DIVIPOLA!G:G,DIVIPOLA!F:F),C3634)</f>
        <v>CESAR</v>
      </c>
      <c r="C3634" t="s">
        <v>27</v>
      </c>
      <c r="D3634" t="s">
        <v>15</v>
      </c>
      <c r="E3634" t="s">
        <v>417</v>
      </c>
      <c r="F3634">
        <v>43</v>
      </c>
      <c r="G3634">
        <v>0.51410808225729321</v>
      </c>
      <c r="H3634">
        <v>5</v>
      </c>
      <c r="I3634">
        <v>2</v>
      </c>
      <c r="J3634">
        <v>428</v>
      </c>
      <c r="K3634">
        <v>533</v>
      </c>
      <c r="L3634">
        <v>196</v>
      </c>
      <c r="M3634">
        <v>185</v>
      </c>
      <c r="N3634">
        <v>256</v>
      </c>
      <c r="O3634">
        <v>172</v>
      </c>
      <c r="P3634">
        <v>681870475</v>
      </c>
      <c r="Q3634">
        <v>0.15642498786111819</v>
      </c>
    </row>
    <row r="3635" spans="1:17" x14ac:dyDescent="0.25">
      <c r="A3635" t="str">
        <f t="shared" ca="1" si="56"/>
        <v>CHOCÓ;Total;Beneficiados</v>
      </c>
      <c r="B3635" t="str">
        <f ca="1">+IFERROR(_xlfn.XLOOKUP(C3635,DIVIPOLA!G:G,DIVIPOLA!F:F),C3635)</f>
        <v>CHOCÓ</v>
      </c>
      <c r="C3635" t="s">
        <v>28</v>
      </c>
      <c r="D3635" t="s">
        <v>15</v>
      </c>
      <c r="E3635" t="s">
        <v>417</v>
      </c>
      <c r="F3635">
        <v>3</v>
      </c>
      <c r="G3635">
        <v>3.5868005738880923E-2</v>
      </c>
      <c r="H3635">
        <v>0</v>
      </c>
      <c r="I3635">
        <v>0</v>
      </c>
      <c r="J3635">
        <v>2</v>
      </c>
      <c r="K3635">
        <v>0</v>
      </c>
      <c r="L3635">
        <v>3</v>
      </c>
      <c r="M3635">
        <v>8</v>
      </c>
      <c r="N3635">
        <v>0</v>
      </c>
      <c r="O3635">
        <v>0</v>
      </c>
      <c r="P3635">
        <v>4828200</v>
      </c>
      <c r="Q3635">
        <v>1.1076167015312559E-3</v>
      </c>
    </row>
    <row r="3636" spans="1:17" x14ac:dyDescent="0.25">
      <c r="A3636" t="str">
        <f t="shared" ca="1" si="56"/>
        <v>CUNDINAMARCA;Total;Beneficiados</v>
      </c>
      <c r="B3636" t="str">
        <f ca="1">+IFERROR(_xlfn.XLOOKUP(C3636,DIVIPOLA!G:G,DIVIPOLA!F:F),C3636)</f>
        <v>CUNDINAMARCA</v>
      </c>
      <c r="C3636" t="s">
        <v>29</v>
      </c>
      <c r="D3636" t="s">
        <v>15</v>
      </c>
      <c r="E3636" t="s">
        <v>417</v>
      </c>
      <c r="F3636">
        <v>389</v>
      </c>
      <c r="G3636">
        <v>4.6508847441415586</v>
      </c>
      <c r="H3636">
        <v>40</v>
      </c>
      <c r="I3636">
        <v>20</v>
      </c>
      <c r="J3636">
        <v>11415</v>
      </c>
      <c r="K3636">
        <v>4589</v>
      </c>
      <c r="L3636">
        <v>6055</v>
      </c>
      <c r="M3636">
        <v>1516</v>
      </c>
      <c r="N3636">
        <v>4098</v>
      </c>
      <c r="O3636">
        <v>724</v>
      </c>
      <c r="P3636">
        <v>10267024950</v>
      </c>
      <c r="Q3636">
        <v>2.3553142599018488</v>
      </c>
    </row>
    <row r="3637" spans="1:17" x14ac:dyDescent="0.25">
      <c r="A3637" t="str">
        <f t="shared" ca="1" si="56"/>
        <v>CÓRDOBA;Total;Beneficiados</v>
      </c>
      <c r="B3637" t="str">
        <f ca="1">+IFERROR(_xlfn.XLOOKUP(C3637,DIVIPOLA!G:G,DIVIPOLA!F:F),C3637)</f>
        <v>CÓRDOBA</v>
      </c>
      <c r="C3637" t="s">
        <v>30</v>
      </c>
      <c r="D3637" t="s">
        <v>15</v>
      </c>
      <c r="E3637" t="s">
        <v>417</v>
      </c>
      <c r="F3637">
        <v>90</v>
      </c>
      <c r="G3637">
        <v>1.0760401721664281</v>
      </c>
      <c r="H3637">
        <v>20</v>
      </c>
      <c r="I3637">
        <v>13</v>
      </c>
      <c r="J3637">
        <v>5300</v>
      </c>
      <c r="K3637">
        <v>5615</v>
      </c>
      <c r="L3637">
        <v>2997</v>
      </c>
      <c r="M3637">
        <v>1903</v>
      </c>
      <c r="N3637">
        <v>3263</v>
      </c>
      <c r="O3637">
        <v>1205</v>
      </c>
      <c r="P3637">
        <v>7691260850</v>
      </c>
      <c r="Q3637">
        <v>1.764419239736027</v>
      </c>
    </row>
    <row r="3638" spans="1:17" x14ac:dyDescent="0.25">
      <c r="A3638" t="str">
        <f t="shared" ca="1" si="56"/>
        <v>GUAVIARE;Total;Beneficiados</v>
      </c>
      <c r="B3638" t="str">
        <f ca="1">+IFERROR(_xlfn.XLOOKUP(C3638,DIVIPOLA!G:G,DIVIPOLA!F:F),C3638)</f>
        <v>GUAVIARE</v>
      </c>
      <c r="C3638" t="s">
        <v>31</v>
      </c>
      <c r="D3638" t="s">
        <v>15</v>
      </c>
      <c r="E3638" t="s">
        <v>417</v>
      </c>
      <c r="F3638">
        <v>3</v>
      </c>
      <c r="G3638">
        <v>3.5868005738880923E-2</v>
      </c>
      <c r="H3638">
        <v>0</v>
      </c>
      <c r="I3638">
        <v>0</v>
      </c>
      <c r="J3638">
        <v>9</v>
      </c>
      <c r="K3638">
        <v>9</v>
      </c>
      <c r="L3638">
        <v>12</v>
      </c>
      <c r="M3638">
        <v>5</v>
      </c>
      <c r="N3638">
        <v>0</v>
      </c>
      <c r="O3638">
        <v>1</v>
      </c>
      <c r="P3638">
        <v>13585000</v>
      </c>
      <c r="Q3638">
        <v>3.1164767180941371E-3</v>
      </c>
    </row>
    <row r="3639" spans="1:17" x14ac:dyDescent="0.25">
      <c r="A3639" t="str">
        <f t="shared" ca="1" si="56"/>
        <v>HUILA;Total;Beneficiados</v>
      </c>
      <c r="B3639" t="str">
        <f ca="1">+IFERROR(_xlfn.XLOOKUP(C3639,DIVIPOLA!G:G,DIVIPOLA!F:F),C3639)</f>
        <v>HUILA</v>
      </c>
      <c r="C3639" t="s">
        <v>32</v>
      </c>
      <c r="D3639" t="s">
        <v>15</v>
      </c>
      <c r="E3639" t="s">
        <v>417</v>
      </c>
      <c r="F3639">
        <v>89</v>
      </c>
      <c r="G3639">
        <v>1.0640841702534669</v>
      </c>
      <c r="H3639">
        <v>18</v>
      </c>
      <c r="I3639">
        <v>5</v>
      </c>
      <c r="J3639">
        <v>2181</v>
      </c>
      <c r="K3639">
        <v>1565</v>
      </c>
      <c r="L3639">
        <v>1056</v>
      </c>
      <c r="M3639">
        <v>498</v>
      </c>
      <c r="N3639">
        <v>846</v>
      </c>
      <c r="O3639">
        <v>269</v>
      </c>
      <c r="P3639">
        <v>2457417300</v>
      </c>
      <c r="Q3639">
        <v>0.56374558719850976</v>
      </c>
    </row>
    <row r="3640" spans="1:17" x14ac:dyDescent="0.25">
      <c r="A3640" t="str">
        <f t="shared" ca="1" si="56"/>
        <v>LA_GUAJIRA;Total;Beneficiados</v>
      </c>
      <c r="B3640" t="str">
        <f ca="1">+IFERROR(_xlfn.XLOOKUP(C3640,DIVIPOLA!G:G,DIVIPOLA!F:F),C3640)</f>
        <v>LA_GUAJIRA</v>
      </c>
      <c r="C3640" t="s">
        <v>1187</v>
      </c>
      <c r="D3640" t="s">
        <v>15</v>
      </c>
      <c r="E3640" t="s">
        <v>417</v>
      </c>
      <c r="F3640">
        <v>13</v>
      </c>
      <c r="G3640">
        <v>0.155428024868484</v>
      </c>
      <c r="H3640">
        <v>0</v>
      </c>
      <c r="I3640">
        <v>3</v>
      </c>
      <c r="J3640">
        <v>520</v>
      </c>
      <c r="K3640">
        <v>372</v>
      </c>
      <c r="L3640">
        <v>68</v>
      </c>
      <c r="M3640">
        <v>154</v>
      </c>
      <c r="N3640">
        <v>139</v>
      </c>
      <c r="O3640">
        <v>64</v>
      </c>
      <c r="P3640">
        <v>531192025</v>
      </c>
      <c r="Q3640">
        <v>0.12185848941846</v>
      </c>
    </row>
    <row r="3641" spans="1:17" x14ac:dyDescent="0.25">
      <c r="A3641" t="str">
        <f t="shared" ca="1" si="56"/>
        <v>MAGDALENA;Total;Beneficiados</v>
      </c>
      <c r="B3641" t="str">
        <f ca="1">+IFERROR(_xlfn.XLOOKUP(C3641,DIVIPOLA!G:G,DIVIPOLA!F:F),C3641)</f>
        <v>MAGDALENA</v>
      </c>
      <c r="C3641" t="s">
        <v>33</v>
      </c>
      <c r="D3641" t="s">
        <v>15</v>
      </c>
      <c r="E3641" t="s">
        <v>417</v>
      </c>
      <c r="F3641">
        <v>70</v>
      </c>
      <c r="G3641">
        <v>0.83692013390722142</v>
      </c>
      <c r="H3641">
        <v>7</v>
      </c>
      <c r="I3641">
        <v>11</v>
      </c>
      <c r="J3641">
        <v>1317</v>
      </c>
      <c r="K3641">
        <v>784</v>
      </c>
      <c r="L3641">
        <v>705</v>
      </c>
      <c r="M3641">
        <v>391</v>
      </c>
      <c r="N3641">
        <v>1241</v>
      </c>
      <c r="O3641">
        <v>316</v>
      </c>
      <c r="P3641">
        <v>1652917175</v>
      </c>
      <c r="Q3641">
        <v>0.37918865607842711</v>
      </c>
    </row>
    <row r="3642" spans="1:17" x14ac:dyDescent="0.25">
      <c r="A3642" t="str">
        <f t="shared" ca="1" si="56"/>
        <v>META;Total;Beneficiados</v>
      </c>
      <c r="B3642" t="str">
        <f ca="1">+IFERROR(_xlfn.XLOOKUP(C3642,DIVIPOLA!G:G,DIVIPOLA!F:F),C3642)</f>
        <v>META</v>
      </c>
      <c r="C3642" t="s">
        <v>34</v>
      </c>
      <c r="D3642" t="s">
        <v>15</v>
      </c>
      <c r="E3642" t="s">
        <v>417</v>
      </c>
      <c r="F3642">
        <v>127</v>
      </c>
      <c r="G3642">
        <v>1.518412242945959</v>
      </c>
      <c r="H3642">
        <v>5</v>
      </c>
      <c r="I3642">
        <v>7</v>
      </c>
      <c r="J3642">
        <v>1322</v>
      </c>
      <c r="K3642">
        <v>1059</v>
      </c>
      <c r="L3642">
        <v>1053</v>
      </c>
      <c r="M3642">
        <v>409</v>
      </c>
      <c r="N3642">
        <v>934</v>
      </c>
      <c r="O3642">
        <v>327</v>
      </c>
      <c r="P3642">
        <v>1825947175</v>
      </c>
      <c r="Q3642">
        <v>0.41888272796152087</v>
      </c>
    </row>
    <row r="3643" spans="1:17" x14ac:dyDescent="0.25">
      <c r="A3643" t="str">
        <f t="shared" ca="1" si="56"/>
        <v>NARIÑO;Total;Beneficiados</v>
      </c>
      <c r="B3643" t="str">
        <f ca="1">+IFERROR(_xlfn.XLOOKUP(C3643,DIVIPOLA!G:G,DIVIPOLA!F:F),C3643)</f>
        <v>NARIÑO</v>
      </c>
      <c r="C3643" t="s">
        <v>35</v>
      </c>
      <c r="D3643" t="s">
        <v>15</v>
      </c>
      <c r="E3643" t="s">
        <v>417</v>
      </c>
      <c r="F3643">
        <v>87</v>
      </c>
      <c r="G3643">
        <v>1.040172166427547</v>
      </c>
      <c r="H3643">
        <v>2</v>
      </c>
      <c r="I3643">
        <v>13</v>
      </c>
      <c r="J3643">
        <v>513</v>
      </c>
      <c r="K3643">
        <v>667</v>
      </c>
      <c r="L3643">
        <v>779</v>
      </c>
      <c r="M3643">
        <v>343</v>
      </c>
      <c r="N3643">
        <v>413</v>
      </c>
      <c r="O3643">
        <v>241</v>
      </c>
      <c r="P3643">
        <v>1079598975</v>
      </c>
      <c r="Q3643">
        <v>0.24766618111636321</v>
      </c>
    </row>
    <row r="3644" spans="1:17" x14ac:dyDescent="0.25">
      <c r="A3644" t="str">
        <f t="shared" ca="1" si="56"/>
        <v>NORTE_DE_SANTANDER;Total;Beneficiados</v>
      </c>
      <c r="B3644" t="str">
        <f ca="1">+IFERROR(_xlfn.XLOOKUP(C3644,DIVIPOLA!G:G,DIVIPOLA!F:F),C3644)</f>
        <v>NORTE_DE_SANTANDER</v>
      </c>
      <c r="C3644" t="s">
        <v>1186</v>
      </c>
      <c r="D3644" t="s">
        <v>15</v>
      </c>
      <c r="E3644" t="s">
        <v>417</v>
      </c>
      <c r="F3644">
        <v>274</v>
      </c>
      <c r="G3644">
        <v>3.2759445241511238</v>
      </c>
      <c r="H3644">
        <v>31</v>
      </c>
      <c r="I3644">
        <v>7</v>
      </c>
      <c r="J3644">
        <v>4244</v>
      </c>
      <c r="K3644">
        <v>3068</v>
      </c>
      <c r="L3644">
        <v>1738</v>
      </c>
      <c r="M3644">
        <v>897</v>
      </c>
      <c r="N3644">
        <v>1550</v>
      </c>
      <c r="O3644">
        <v>492</v>
      </c>
      <c r="P3644">
        <v>4608273150</v>
      </c>
      <c r="Q3644">
        <v>1.05716422396712</v>
      </c>
    </row>
    <row r="3645" spans="1:17" x14ac:dyDescent="0.25">
      <c r="A3645" t="str">
        <f t="shared" ca="1" si="56"/>
        <v>PUTUMAYO;Total;Beneficiados</v>
      </c>
      <c r="B3645" t="str">
        <f ca="1">+IFERROR(_xlfn.XLOOKUP(C3645,DIVIPOLA!G:G,DIVIPOLA!F:F),C3645)</f>
        <v>PUTUMAYO</v>
      </c>
      <c r="C3645" t="s">
        <v>36</v>
      </c>
      <c r="D3645" t="s">
        <v>15</v>
      </c>
      <c r="E3645" t="s">
        <v>417</v>
      </c>
      <c r="F3645">
        <v>14</v>
      </c>
      <c r="G3645">
        <v>0.16738402678144429</v>
      </c>
      <c r="H3645">
        <v>0</v>
      </c>
      <c r="I3645">
        <v>0</v>
      </c>
      <c r="J3645">
        <v>120</v>
      </c>
      <c r="K3645">
        <v>83</v>
      </c>
      <c r="L3645">
        <v>52</v>
      </c>
      <c r="M3645">
        <v>37</v>
      </c>
      <c r="N3645">
        <v>27</v>
      </c>
      <c r="O3645">
        <v>14</v>
      </c>
      <c r="P3645">
        <v>128435125</v>
      </c>
      <c r="Q3645">
        <v>2.9463752436364381E-2</v>
      </c>
    </row>
    <row r="3646" spans="1:17" x14ac:dyDescent="0.25">
      <c r="A3646" t="str">
        <f t="shared" ca="1" si="56"/>
        <v>QUINDÍO;Total;Beneficiados</v>
      </c>
      <c r="B3646" t="str">
        <f ca="1">+IFERROR(_xlfn.XLOOKUP(C3646,DIVIPOLA!G:G,DIVIPOLA!F:F),C3646)</f>
        <v>QUINDÍO</v>
      </c>
      <c r="C3646" t="s">
        <v>37</v>
      </c>
      <c r="D3646" t="s">
        <v>15</v>
      </c>
      <c r="E3646" t="s">
        <v>417</v>
      </c>
      <c r="F3646">
        <v>97</v>
      </c>
      <c r="G3646">
        <v>1.1597321855571501</v>
      </c>
      <c r="H3646">
        <v>6</v>
      </c>
      <c r="I3646">
        <v>13</v>
      </c>
      <c r="J3646">
        <v>6845</v>
      </c>
      <c r="K3646">
        <v>3582</v>
      </c>
      <c r="L3646">
        <v>2135</v>
      </c>
      <c r="M3646">
        <v>1070</v>
      </c>
      <c r="N3646">
        <v>1674</v>
      </c>
      <c r="O3646">
        <v>454</v>
      </c>
      <c r="P3646">
        <v>6097115700</v>
      </c>
      <c r="Q3646">
        <v>1.3987132224200389</v>
      </c>
    </row>
    <row r="3647" spans="1:17" x14ac:dyDescent="0.25">
      <c r="A3647" t="str">
        <f t="shared" ca="1" si="56"/>
        <v>RISARALDA;Total;Beneficiados</v>
      </c>
      <c r="B3647" t="str">
        <f ca="1">+IFERROR(_xlfn.XLOOKUP(C3647,DIVIPOLA!G:G,DIVIPOLA!F:F),C3647)</f>
        <v>RISARALDA</v>
      </c>
      <c r="C3647" t="s">
        <v>38</v>
      </c>
      <c r="D3647" t="s">
        <v>15</v>
      </c>
      <c r="E3647" t="s">
        <v>417</v>
      </c>
      <c r="F3647">
        <v>206</v>
      </c>
      <c r="G3647">
        <v>2.462936394069823</v>
      </c>
      <c r="H3647">
        <v>67</v>
      </c>
      <c r="I3647">
        <v>45</v>
      </c>
      <c r="J3647">
        <v>12814</v>
      </c>
      <c r="K3647">
        <v>5814</v>
      </c>
      <c r="L3647">
        <v>5893</v>
      </c>
      <c r="M3647">
        <v>1290</v>
      </c>
      <c r="N3647">
        <v>6179</v>
      </c>
      <c r="O3647">
        <v>930</v>
      </c>
      <c r="P3647">
        <v>11857932450</v>
      </c>
      <c r="Q3647">
        <v>2.7202775417856442</v>
      </c>
    </row>
    <row r="3648" spans="1:17" x14ac:dyDescent="0.25">
      <c r="A3648" t="str">
        <f t="shared" ca="1" si="56"/>
        <v>SANTANDER;Total;Beneficiados</v>
      </c>
      <c r="B3648" t="str">
        <f ca="1">+IFERROR(_xlfn.XLOOKUP(C3648,DIVIPOLA!G:G,DIVIPOLA!F:F),C3648)</f>
        <v>SANTANDER</v>
      </c>
      <c r="C3648" t="s">
        <v>39</v>
      </c>
      <c r="D3648" t="s">
        <v>15</v>
      </c>
      <c r="E3648" t="s">
        <v>417</v>
      </c>
      <c r="F3648">
        <v>407</v>
      </c>
      <c r="G3648">
        <v>4.8660927785748447</v>
      </c>
      <c r="H3648">
        <v>61</v>
      </c>
      <c r="I3648">
        <v>61</v>
      </c>
      <c r="J3648">
        <v>19960</v>
      </c>
      <c r="K3648">
        <v>8304</v>
      </c>
      <c r="L3648">
        <v>14745</v>
      </c>
      <c r="M3648">
        <v>2803</v>
      </c>
      <c r="N3648">
        <v>11085</v>
      </c>
      <c r="O3648">
        <v>1430</v>
      </c>
      <c r="P3648">
        <v>20014650500</v>
      </c>
      <c r="Q3648">
        <v>4.5914753260243781</v>
      </c>
    </row>
    <row r="3649" spans="1:17" x14ac:dyDescent="0.25">
      <c r="A3649" t="str">
        <f t="shared" ca="1" si="56"/>
        <v>SUCRE;Total;Beneficiados</v>
      </c>
      <c r="B3649" t="str">
        <f ca="1">+IFERROR(_xlfn.XLOOKUP(C3649,DIVIPOLA!G:G,DIVIPOLA!F:F),C3649)</f>
        <v>SUCRE</v>
      </c>
      <c r="C3649" t="s">
        <v>40</v>
      </c>
      <c r="D3649" t="s">
        <v>15</v>
      </c>
      <c r="E3649" t="s">
        <v>417</v>
      </c>
      <c r="F3649">
        <v>28</v>
      </c>
      <c r="G3649">
        <v>0.33476805356288858</v>
      </c>
      <c r="H3649">
        <v>0</v>
      </c>
      <c r="I3649">
        <v>2</v>
      </c>
      <c r="J3649">
        <v>399</v>
      </c>
      <c r="K3649">
        <v>471</v>
      </c>
      <c r="L3649">
        <v>174</v>
      </c>
      <c r="M3649">
        <v>64</v>
      </c>
      <c r="N3649">
        <v>259</v>
      </c>
      <c r="O3649">
        <v>67</v>
      </c>
      <c r="P3649">
        <v>547174875</v>
      </c>
      <c r="Q3649">
        <v>0.12552504664435549</v>
      </c>
    </row>
    <row r="3650" spans="1:17" x14ac:dyDescent="0.25">
      <c r="A3650" t="str">
        <f t="shared" ca="1" si="56"/>
        <v>TOLIMA;Total;Beneficiados</v>
      </c>
      <c r="B3650" t="str">
        <f ca="1">+IFERROR(_xlfn.XLOOKUP(C3650,DIVIPOLA!G:G,DIVIPOLA!F:F),C3650)</f>
        <v>TOLIMA</v>
      </c>
      <c r="C3650" t="s">
        <v>41</v>
      </c>
      <c r="D3650" t="s">
        <v>15</v>
      </c>
      <c r="E3650" t="s">
        <v>417</v>
      </c>
      <c r="F3650">
        <v>156</v>
      </c>
      <c r="G3650">
        <v>1.8651362984218081</v>
      </c>
      <c r="H3650">
        <v>13</v>
      </c>
      <c r="I3650">
        <v>25</v>
      </c>
      <c r="J3650">
        <v>3858</v>
      </c>
      <c r="K3650">
        <v>2686</v>
      </c>
      <c r="L3650">
        <v>1969</v>
      </c>
      <c r="M3650">
        <v>635</v>
      </c>
      <c r="N3650">
        <v>1704</v>
      </c>
      <c r="O3650">
        <v>271</v>
      </c>
      <c r="P3650">
        <v>4183007725</v>
      </c>
      <c r="Q3650">
        <v>0.95960590258155487</v>
      </c>
    </row>
    <row r="3651" spans="1:17" x14ac:dyDescent="0.25">
      <c r="A3651" t="str">
        <f t="shared" ref="A3651:A3714" ca="1" si="57">B3651&amp;";"&amp;D3651&amp;";"&amp;E3651</f>
        <v>VALLE_DEL_CAUCA;Total;Beneficiados</v>
      </c>
      <c r="B3651" t="str">
        <f ca="1">+IFERROR(_xlfn.XLOOKUP(C3651,DIVIPOLA!G:G,DIVIPOLA!F:F),C3651)</f>
        <v>VALLE_DEL_CAUCA</v>
      </c>
      <c r="C3651" t="s">
        <v>1190</v>
      </c>
      <c r="D3651" t="s">
        <v>15</v>
      </c>
      <c r="E3651" t="s">
        <v>417</v>
      </c>
      <c r="F3651">
        <v>747</v>
      </c>
      <c r="G3651">
        <v>8.9311334289813491</v>
      </c>
      <c r="H3651">
        <v>124</v>
      </c>
      <c r="I3651">
        <v>74</v>
      </c>
      <c r="J3651">
        <v>42934</v>
      </c>
      <c r="K3651">
        <v>17746</v>
      </c>
      <c r="L3651">
        <v>37590</v>
      </c>
      <c r="M3651">
        <v>8876</v>
      </c>
      <c r="N3651">
        <v>20619</v>
      </c>
      <c r="O3651">
        <v>3774</v>
      </c>
      <c r="P3651">
        <v>45401290025</v>
      </c>
      <c r="Q3651">
        <v>10.415315666864339</v>
      </c>
    </row>
    <row r="3652" spans="1:17" x14ac:dyDescent="0.25">
      <c r="A3652" t="str">
        <f t="shared" ca="1" si="57"/>
        <v>VICHADA;Total;Beneficiados</v>
      </c>
      <c r="B3652" t="str">
        <f ca="1">+IFERROR(_xlfn.XLOOKUP(C3652,DIVIPOLA!G:G,DIVIPOLA!F:F),C3652)</f>
        <v>VICHADA</v>
      </c>
      <c r="C3652" t="s">
        <v>42</v>
      </c>
      <c r="D3652" t="s">
        <v>15</v>
      </c>
      <c r="E3652" t="s">
        <v>417</v>
      </c>
      <c r="F3652">
        <v>1</v>
      </c>
      <c r="G3652">
        <v>1.1956001912960311E-2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2</v>
      </c>
      <c r="N3652">
        <v>0</v>
      </c>
      <c r="O3652">
        <v>2</v>
      </c>
      <c r="P3652">
        <v>1430000</v>
      </c>
      <c r="Q3652">
        <v>3.2805018085201439E-4</v>
      </c>
    </row>
    <row r="3653" spans="1:17" x14ac:dyDescent="0.25">
      <c r="A3653" t="str">
        <f t="shared" ca="1" si="57"/>
        <v>AMAZONAS;Total;No Beneficiados</v>
      </c>
      <c r="B3653" t="str">
        <f ca="1">+IFERROR(_xlfn.XLOOKUP(C3653,DIVIPOLA!G:G,DIVIPOLA!F:F),C3653)</f>
        <v>AMAZONAS</v>
      </c>
      <c r="C3653" t="s">
        <v>16</v>
      </c>
      <c r="D3653" t="s">
        <v>15</v>
      </c>
      <c r="E3653" t="s">
        <v>418</v>
      </c>
      <c r="F3653">
        <v>2</v>
      </c>
      <c r="G3653">
        <v>4.4033465433729643E-2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</row>
    <row r="3654" spans="1:17" x14ac:dyDescent="0.25">
      <c r="A3654" t="str">
        <f t="shared" ca="1" si="57"/>
        <v>ANTIOQUIA;Total;No Beneficiados</v>
      </c>
      <c r="B3654" t="str">
        <f ca="1">+IFERROR(_xlfn.XLOOKUP(C3654,DIVIPOLA!G:G,DIVIPOLA!F:F),C3654)</f>
        <v>ANTIOQUIA</v>
      </c>
      <c r="C3654" t="s">
        <v>17</v>
      </c>
      <c r="D3654" t="s">
        <v>15</v>
      </c>
      <c r="E3654" t="s">
        <v>418</v>
      </c>
      <c r="F3654">
        <v>943</v>
      </c>
      <c r="G3654">
        <v>20.761778952003521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</row>
    <row r="3655" spans="1:17" x14ac:dyDescent="0.25">
      <c r="A3655" t="str">
        <f t="shared" ca="1" si="57"/>
        <v>ARAUCA;Total;No Beneficiados</v>
      </c>
      <c r="B3655" t="str">
        <f ca="1">+IFERROR(_xlfn.XLOOKUP(C3655,DIVIPOLA!G:G,DIVIPOLA!F:F),C3655)</f>
        <v>ARAUCA</v>
      </c>
      <c r="C3655" t="s">
        <v>18</v>
      </c>
      <c r="D3655" t="s">
        <v>15</v>
      </c>
      <c r="E3655" t="s">
        <v>418</v>
      </c>
      <c r="F3655">
        <v>10</v>
      </c>
      <c r="G3655">
        <v>0.2201673271686482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</row>
    <row r="3656" spans="1:17" x14ac:dyDescent="0.25">
      <c r="A3656" t="str">
        <f t="shared" ca="1" si="57"/>
        <v>SAN_ANDRÉS_PROVIDENCIA_Y_SANTA_CATALINA;Total;No Beneficiados</v>
      </c>
      <c r="B3656" t="str">
        <f ca="1">+IFERROR(_xlfn.XLOOKUP(C3656,DIVIPOLA!G:G,DIVIPOLA!F:F),C3656)</f>
        <v>SAN_ANDRÉS_PROVIDENCIA_Y_SANTA_CATALINA</v>
      </c>
      <c r="C3656" t="s">
        <v>1189</v>
      </c>
      <c r="D3656" t="s">
        <v>15</v>
      </c>
      <c r="E3656" t="s">
        <v>418</v>
      </c>
      <c r="F3656">
        <v>5</v>
      </c>
      <c r="G3656">
        <v>0.1100836635843241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</row>
    <row r="3657" spans="1:17" x14ac:dyDescent="0.25">
      <c r="A3657" t="str">
        <f t="shared" ca="1" si="57"/>
        <v>ATLÁNTICO;Total;No Beneficiados</v>
      </c>
      <c r="B3657" t="str">
        <f ca="1">+IFERROR(_xlfn.XLOOKUP(C3657,DIVIPOLA!G:G,DIVIPOLA!F:F),C3657)</f>
        <v>ATLÁNTICO</v>
      </c>
      <c r="C3657" t="s">
        <v>19</v>
      </c>
      <c r="D3657" t="s">
        <v>15</v>
      </c>
      <c r="E3657" t="s">
        <v>418</v>
      </c>
      <c r="F3657">
        <v>166</v>
      </c>
      <c r="G3657">
        <v>3.654777630999559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</row>
    <row r="3658" spans="1:17" x14ac:dyDescent="0.25">
      <c r="A3658" t="str">
        <f t="shared" ca="1" si="57"/>
        <v>BOGOTÁ;Total;No Beneficiados</v>
      </c>
      <c r="B3658" t="str">
        <f ca="1">+IFERROR(_xlfn.XLOOKUP(C3658,DIVIPOLA!G:G,DIVIPOLA!F:F),C3658)</f>
        <v>BOGOTÁ</v>
      </c>
      <c r="C3658" t="s">
        <v>1146</v>
      </c>
      <c r="D3658" t="s">
        <v>15</v>
      </c>
      <c r="E3658" t="s">
        <v>418</v>
      </c>
      <c r="F3658">
        <v>1483</v>
      </c>
      <c r="G3658">
        <v>32.650814619110527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</row>
    <row r="3659" spans="1:17" x14ac:dyDescent="0.25">
      <c r="A3659" t="str">
        <f t="shared" ca="1" si="57"/>
        <v>BOLÍVAR;Total;No Beneficiados</v>
      </c>
      <c r="B3659" t="str">
        <f ca="1">+IFERROR(_xlfn.XLOOKUP(C3659,DIVIPOLA!G:G,DIVIPOLA!F:F),C3659)</f>
        <v>BOLÍVAR</v>
      </c>
      <c r="C3659" t="s">
        <v>21</v>
      </c>
      <c r="D3659" t="s">
        <v>15</v>
      </c>
      <c r="E3659" t="s">
        <v>418</v>
      </c>
      <c r="F3659">
        <v>111</v>
      </c>
      <c r="G3659">
        <v>2.4438573315719951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</row>
    <row r="3660" spans="1:17" x14ac:dyDescent="0.25">
      <c r="A3660" t="str">
        <f t="shared" ca="1" si="57"/>
        <v>BOYACÁ;Total;No Beneficiados</v>
      </c>
      <c r="B3660" t="str">
        <f ca="1">+IFERROR(_xlfn.XLOOKUP(C3660,DIVIPOLA!G:G,DIVIPOLA!F:F),C3660)</f>
        <v>BOYACÁ</v>
      </c>
      <c r="C3660" t="s">
        <v>22</v>
      </c>
      <c r="D3660" t="s">
        <v>15</v>
      </c>
      <c r="E3660" t="s">
        <v>418</v>
      </c>
      <c r="F3660">
        <v>82</v>
      </c>
      <c r="G3660">
        <v>1.8053720827829149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</row>
    <row r="3661" spans="1:17" x14ac:dyDescent="0.25">
      <c r="A3661" t="str">
        <f t="shared" ca="1" si="57"/>
        <v>CALDAS;Total;No Beneficiados</v>
      </c>
      <c r="B3661" t="str">
        <f ca="1">+IFERROR(_xlfn.XLOOKUP(C3661,DIVIPOLA!G:G,DIVIPOLA!F:F),C3661)</f>
        <v>CALDAS</v>
      </c>
      <c r="C3661" t="s">
        <v>23</v>
      </c>
      <c r="D3661" t="s">
        <v>15</v>
      </c>
      <c r="E3661" t="s">
        <v>418</v>
      </c>
      <c r="F3661">
        <v>97</v>
      </c>
      <c r="G3661">
        <v>2.135623073535887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</row>
    <row r="3662" spans="1:17" x14ac:dyDescent="0.25">
      <c r="A3662" t="str">
        <f t="shared" ca="1" si="57"/>
        <v>CAQUETÁ;Total;No Beneficiados</v>
      </c>
      <c r="B3662" t="str">
        <f ca="1">+IFERROR(_xlfn.XLOOKUP(C3662,DIVIPOLA!G:G,DIVIPOLA!F:F),C3662)</f>
        <v>CAQUETÁ</v>
      </c>
      <c r="C3662" t="s">
        <v>24</v>
      </c>
      <c r="D3662" t="s">
        <v>15</v>
      </c>
      <c r="E3662" t="s">
        <v>418</v>
      </c>
      <c r="F3662">
        <v>9</v>
      </c>
      <c r="G3662">
        <v>0.19815059445178329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</row>
    <row r="3663" spans="1:17" x14ac:dyDescent="0.25">
      <c r="A3663" t="str">
        <f t="shared" ca="1" si="57"/>
        <v>CASANARE;Total;No Beneficiados</v>
      </c>
      <c r="B3663" t="str">
        <f ca="1">+IFERROR(_xlfn.XLOOKUP(C3663,DIVIPOLA!G:G,DIVIPOLA!F:F),C3663)</f>
        <v>CASANARE</v>
      </c>
      <c r="C3663" t="s">
        <v>25</v>
      </c>
      <c r="D3663" t="s">
        <v>15</v>
      </c>
      <c r="E3663" t="s">
        <v>418</v>
      </c>
      <c r="F3663">
        <v>30</v>
      </c>
      <c r="G3663">
        <v>0.66050198150594452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</row>
    <row r="3664" spans="1:17" x14ac:dyDescent="0.25">
      <c r="A3664" t="str">
        <f t="shared" ca="1" si="57"/>
        <v>CAUCA;Total;No Beneficiados</v>
      </c>
      <c r="B3664" t="str">
        <f ca="1">+IFERROR(_xlfn.XLOOKUP(C3664,DIVIPOLA!G:G,DIVIPOLA!F:F),C3664)</f>
        <v>CAUCA</v>
      </c>
      <c r="C3664" t="s">
        <v>26</v>
      </c>
      <c r="D3664" t="s">
        <v>15</v>
      </c>
      <c r="E3664" t="s">
        <v>418</v>
      </c>
      <c r="F3664">
        <v>25</v>
      </c>
      <c r="G3664">
        <v>0.55041831792162044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</row>
    <row r="3665" spans="1:16" x14ac:dyDescent="0.25">
      <c r="A3665" t="str">
        <f t="shared" ca="1" si="57"/>
        <v>CESAR;Total;No Beneficiados</v>
      </c>
      <c r="B3665" t="str">
        <f ca="1">+IFERROR(_xlfn.XLOOKUP(C3665,DIVIPOLA!G:G,DIVIPOLA!F:F),C3665)</f>
        <v>CESAR</v>
      </c>
      <c r="C3665" t="s">
        <v>27</v>
      </c>
      <c r="D3665" t="s">
        <v>15</v>
      </c>
      <c r="E3665" t="s">
        <v>418</v>
      </c>
      <c r="F3665">
        <v>51</v>
      </c>
      <c r="G3665">
        <v>1.1228533685601061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</row>
    <row r="3666" spans="1:16" x14ac:dyDescent="0.25">
      <c r="A3666" t="str">
        <f t="shared" ca="1" si="57"/>
        <v>CHOCÓ;Total;No Beneficiados</v>
      </c>
      <c r="B3666" t="str">
        <f ca="1">+IFERROR(_xlfn.XLOOKUP(C3666,DIVIPOLA!G:G,DIVIPOLA!F:F),C3666)</f>
        <v>CHOCÓ</v>
      </c>
      <c r="C3666" t="s">
        <v>28</v>
      </c>
      <c r="D3666" t="s">
        <v>15</v>
      </c>
      <c r="E3666" t="s">
        <v>418</v>
      </c>
      <c r="F3666">
        <v>3</v>
      </c>
      <c r="G3666">
        <v>6.6050198150594458E-2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</row>
    <row r="3667" spans="1:16" x14ac:dyDescent="0.25">
      <c r="A3667" t="str">
        <f t="shared" ca="1" si="57"/>
        <v>CUNDINAMARCA;Total;No Beneficiados</v>
      </c>
      <c r="B3667" t="str">
        <f ca="1">+IFERROR(_xlfn.XLOOKUP(C3667,DIVIPOLA!G:G,DIVIPOLA!F:F),C3667)</f>
        <v>CUNDINAMARCA</v>
      </c>
      <c r="C3667" t="s">
        <v>29</v>
      </c>
      <c r="D3667" t="s">
        <v>15</v>
      </c>
      <c r="E3667" t="s">
        <v>418</v>
      </c>
      <c r="F3667">
        <v>200</v>
      </c>
      <c r="G3667">
        <v>4.4033465433729626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</row>
    <row r="3668" spans="1:16" x14ac:dyDescent="0.25">
      <c r="A3668" t="str">
        <f t="shared" ca="1" si="57"/>
        <v>CÓRDOBA;Total;No Beneficiados</v>
      </c>
      <c r="B3668" t="str">
        <f ca="1">+IFERROR(_xlfn.XLOOKUP(C3668,DIVIPOLA!G:G,DIVIPOLA!F:F),C3668)</f>
        <v>CÓRDOBA</v>
      </c>
      <c r="C3668" t="s">
        <v>30</v>
      </c>
      <c r="D3668" t="s">
        <v>15</v>
      </c>
      <c r="E3668" t="s">
        <v>418</v>
      </c>
      <c r="F3668">
        <v>43</v>
      </c>
      <c r="G3668">
        <v>0.94671950682518702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</row>
    <row r="3669" spans="1:16" x14ac:dyDescent="0.25">
      <c r="A3669" t="str">
        <f t="shared" ca="1" si="57"/>
        <v>GUAINÍA;Total;No Beneficiados</v>
      </c>
      <c r="B3669" t="str">
        <f ca="1">+IFERROR(_xlfn.XLOOKUP(C3669,DIVIPOLA!G:G,DIVIPOLA!F:F),C3669)</f>
        <v>GUAINÍA</v>
      </c>
      <c r="C3669" t="s">
        <v>361</v>
      </c>
      <c r="D3669" t="s">
        <v>15</v>
      </c>
      <c r="E3669" t="s">
        <v>418</v>
      </c>
      <c r="F3669">
        <v>2</v>
      </c>
      <c r="G3669">
        <v>4.4033465433729643E-2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</row>
    <row r="3670" spans="1:16" x14ac:dyDescent="0.25">
      <c r="A3670" t="str">
        <f t="shared" ca="1" si="57"/>
        <v>GUAVIARE;Total;No Beneficiados</v>
      </c>
      <c r="B3670" t="str">
        <f ca="1">+IFERROR(_xlfn.XLOOKUP(C3670,DIVIPOLA!G:G,DIVIPOLA!F:F),C3670)</f>
        <v>GUAVIARE</v>
      </c>
      <c r="C3670" t="s">
        <v>31</v>
      </c>
      <c r="D3670" t="s">
        <v>15</v>
      </c>
      <c r="E3670" t="s">
        <v>418</v>
      </c>
      <c r="F3670">
        <v>4</v>
      </c>
      <c r="G3670">
        <v>8.8066930867459273E-2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</row>
    <row r="3671" spans="1:16" x14ac:dyDescent="0.25">
      <c r="A3671" t="str">
        <f t="shared" ca="1" si="57"/>
        <v>HUILA;Total;No Beneficiados</v>
      </c>
      <c r="B3671" t="str">
        <f ca="1">+IFERROR(_xlfn.XLOOKUP(C3671,DIVIPOLA!G:G,DIVIPOLA!F:F),C3671)</f>
        <v>HUILA</v>
      </c>
      <c r="C3671" t="s">
        <v>32</v>
      </c>
      <c r="D3671" t="s">
        <v>15</v>
      </c>
      <c r="E3671" t="s">
        <v>418</v>
      </c>
      <c r="F3671">
        <v>60</v>
      </c>
      <c r="G3671">
        <v>1.321003963011889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</row>
    <row r="3672" spans="1:16" x14ac:dyDescent="0.25">
      <c r="A3672" t="str">
        <f t="shared" ca="1" si="57"/>
        <v>LA_GUAJIRA;Total;No Beneficiados</v>
      </c>
      <c r="B3672" t="str">
        <f ca="1">+IFERROR(_xlfn.XLOOKUP(C3672,DIVIPOLA!G:G,DIVIPOLA!F:F),C3672)</f>
        <v>LA_GUAJIRA</v>
      </c>
      <c r="C3672" t="s">
        <v>1187</v>
      </c>
      <c r="D3672" t="s">
        <v>15</v>
      </c>
      <c r="E3672" t="s">
        <v>418</v>
      </c>
      <c r="F3672">
        <v>9</v>
      </c>
      <c r="G3672">
        <v>0.19815059445178329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</row>
    <row r="3673" spans="1:16" x14ac:dyDescent="0.25">
      <c r="A3673" t="str">
        <f t="shared" ca="1" si="57"/>
        <v>MAGDALENA;Total;No Beneficiados</v>
      </c>
      <c r="B3673" t="str">
        <f ca="1">+IFERROR(_xlfn.XLOOKUP(C3673,DIVIPOLA!G:G,DIVIPOLA!F:F),C3673)</f>
        <v>MAGDALENA</v>
      </c>
      <c r="C3673" t="s">
        <v>33</v>
      </c>
      <c r="D3673" t="s">
        <v>15</v>
      </c>
      <c r="E3673" t="s">
        <v>418</v>
      </c>
      <c r="F3673">
        <v>46</v>
      </c>
      <c r="G3673">
        <v>1.012769704975782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</row>
    <row r="3674" spans="1:16" x14ac:dyDescent="0.25">
      <c r="A3674" t="str">
        <f t="shared" ca="1" si="57"/>
        <v>META;Total;No Beneficiados</v>
      </c>
      <c r="B3674" t="str">
        <f ca="1">+IFERROR(_xlfn.XLOOKUP(C3674,DIVIPOLA!G:G,DIVIPOLA!F:F),C3674)</f>
        <v>META</v>
      </c>
      <c r="C3674" t="s">
        <v>34</v>
      </c>
      <c r="D3674" t="s">
        <v>15</v>
      </c>
      <c r="E3674" t="s">
        <v>418</v>
      </c>
      <c r="F3674">
        <v>67</v>
      </c>
      <c r="G3674">
        <v>1.4751210920299429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</row>
    <row r="3675" spans="1:16" x14ac:dyDescent="0.25">
      <c r="A3675" t="str">
        <f t="shared" ca="1" si="57"/>
        <v>NARIÑO;Total;No Beneficiados</v>
      </c>
      <c r="B3675" t="str">
        <f ca="1">+IFERROR(_xlfn.XLOOKUP(C3675,DIVIPOLA!G:G,DIVIPOLA!F:F),C3675)</f>
        <v>NARIÑO</v>
      </c>
      <c r="C3675" t="s">
        <v>35</v>
      </c>
      <c r="D3675" t="s">
        <v>15</v>
      </c>
      <c r="E3675" t="s">
        <v>418</v>
      </c>
      <c r="F3675">
        <v>71</v>
      </c>
      <c r="G3675">
        <v>1.563188022897402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</row>
    <row r="3676" spans="1:16" x14ac:dyDescent="0.25">
      <c r="A3676" t="str">
        <f t="shared" ca="1" si="57"/>
        <v>NORTE_DE_SANTANDER;Total;No Beneficiados</v>
      </c>
      <c r="B3676" t="str">
        <f ca="1">+IFERROR(_xlfn.XLOOKUP(C3676,DIVIPOLA!G:G,DIVIPOLA!F:F),C3676)</f>
        <v>NORTE_DE_SANTANDER</v>
      </c>
      <c r="C3676" t="s">
        <v>1186</v>
      </c>
      <c r="D3676" t="s">
        <v>15</v>
      </c>
      <c r="E3676" t="s">
        <v>418</v>
      </c>
      <c r="F3676">
        <v>153</v>
      </c>
      <c r="G3676">
        <v>3.3685601056803169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</row>
    <row r="3677" spans="1:16" x14ac:dyDescent="0.25">
      <c r="A3677" t="str">
        <f t="shared" ca="1" si="57"/>
        <v>PUTUMAYO;Total;No Beneficiados</v>
      </c>
      <c r="B3677" t="str">
        <f ca="1">+IFERROR(_xlfn.XLOOKUP(C3677,DIVIPOLA!G:G,DIVIPOLA!F:F),C3677)</f>
        <v>PUTUMAYO</v>
      </c>
      <c r="C3677" t="s">
        <v>36</v>
      </c>
      <c r="D3677" t="s">
        <v>15</v>
      </c>
      <c r="E3677" t="s">
        <v>418</v>
      </c>
      <c r="F3677">
        <v>11</v>
      </c>
      <c r="G3677">
        <v>0.242184059885513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</row>
    <row r="3678" spans="1:16" x14ac:dyDescent="0.25">
      <c r="A3678" t="str">
        <f t="shared" ca="1" si="57"/>
        <v>QUINDÍO;Total;No Beneficiados</v>
      </c>
      <c r="B3678" t="str">
        <f ca="1">+IFERROR(_xlfn.XLOOKUP(C3678,DIVIPOLA!G:G,DIVIPOLA!F:F),C3678)</f>
        <v>QUINDÍO</v>
      </c>
      <c r="C3678" t="s">
        <v>37</v>
      </c>
      <c r="D3678" t="s">
        <v>15</v>
      </c>
      <c r="E3678" t="s">
        <v>418</v>
      </c>
      <c r="F3678">
        <v>60</v>
      </c>
      <c r="G3678">
        <v>1.321003963011889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</row>
    <row r="3679" spans="1:16" x14ac:dyDescent="0.25">
      <c r="A3679" t="str">
        <f t="shared" ca="1" si="57"/>
        <v>RISARALDA;Total;No Beneficiados</v>
      </c>
      <c r="B3679" t="str">
        <f ca="1">+IFERROR(_xlfn.XLOOKUP(C3679,DIVIPOLA!G:G,DIVIPOLA!F:F),C3679)</f>
        <v>RISARALDA</v>
      </c>
      <c r="C3679" t="s">
        <v>38</v>
      </c>
      <c r="D3679" t="s">
        <v>15</v>
      </c>
      <c r="E3679" t="s">
        <v>418</v>
      </c>
      <c r="F3679">
        <v>88</v>
      </c>
      <c r="G3679">
        <v>1.937472479084104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</row>
    <row r="3680" spans="1:16" x14ac:dyDescent="0.25">
      <c r="A3680" t="str">
        <f t="shared" ca="1" si="57"/>
        <v>SANTANDER;Total;No Beneficiados</v>
      </c>
      <c r="B3680" t="str">
        <f ca="1">+IFERROR(_xlfn.XLOOKUP(C3680,DIVIPOLA!G:G,DIVIPOLA!F:F),C3680)</f>
        <v>SANTANDER</v>
      </c>
      <c r="C3680" t="s">
        <v>39</v>
      </c>
      <c r="D3680" t="s">
        <v>15</v>
      </c>
      <c r="E3680" t="s">
        <v>418</v>
      </c>
      <c r="F3680">
        <v>213</v>
      </c>
      <c r="G3680">
        <v>4.6895640686922064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</row>
    <row r="3681" spans="1:17" x14ac:dyDescent="0.25">
      <c r="A3681" t="str">
        <f t="shared" ca="1" si="57"/>
        <v>SUCRE;Total;No Beneficiados</v>
      </c>
      <c r="B3681" t="str">
        <f ca="1">+IFERROR(_xlfn.XLOOKUP(C3681,DIVIPOLA!G:G,DIVIPOLA!F:F),C3681)</f>
        <v>SUCRE</v>
      </c>
      <c r="C3681" t="s">
        <v>40</v>
      </c>
      <c r="D3681" t="s">
        <v>15</v>
      </c>
      <c r="E3681" t="s">
        <v>418</v>
      </c>
      <c r="F3681">
        <v>13</v>
      </c>
      <c r="G3681">
        <v>0.28621752531924272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</row>
    <row r="3682" spans="1:17" x14ac:dyDescent="0.25">
      <c r="A3682" t="str">
        <f t="shared" ca="1" si="57"/>
        <v>TOLIMA;Total;No Beneficiados</v>
      </c>
      <c r="B3682" t="str">
        <f ca="1">+IFERROR(_xlfn.XLOOKUP(C3682,DIVIPOLA!G:G,DIVIPOLA!F:F),C3682)</f>
        <v>TOLIMA</v>
      </c>
      <c r="C3682" t="s">
        <v>41</v>
      </c>
      <c r="D3682" t="s">
        <v>15</v>
      </c>
      <c r="E3682" t="s">
        <v>418</v>
      </c>
      <c r="F3682">
        <v>94</v>
      </c>
      <c r="G3682">
        <v>2.0695728753852931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</row>
    <row r="3683" spans="1:17" x14ac:dyDescent="0.25">
      <c r="A3683" t="str">
        <f t="shared" ca="1" si="57"/>
        <v>VALLE_DEL_CAUCA;Total;No Beneficiados</v>
      </c>
      <c r="B3683" t="str">
        <f ca="1">+IFERROR(_xlfn.XLOOKUP(C3683,DIVIPOLA!G:G,DIVIPOLA!F:F),C3683)</f>
        <v>VALLE_DEL_CAUCA</v>
      </c>
      <c r="C3683" t="s">
        <v>1190</v>
      </c>
      <c r="D3683" t="s">
        <v>15</v>
      </c>
      <c r="E3683" t="s">
        <v>418</v>
      </c>
      <c r="F3683">
        <v>390</v>
      </c>
      <c r="G3683">
        <v>8.5865257595772793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</row>
    <row r="3684" spans="1:17" x14ac:dyDescent="0.25">
      <c r="A3684" t="str">
        <f t="shared" ca="1" si="57"/>
        <v>VAUPÉS;Total;No Beneficiados</v>
      </c>
      <c r="B3684" t="str">
        <f ca="1">+IFERROR(_xlfn.XLOOKUP(C3684,DIVIPOLA!G:G,DIVIPOLA!F:F),C3684)</f>
        <v>VAUPÉS</v>
      </c>
      <c r="C3684" t="s">
        <v>362</v>
      </c>
      <c r="D3684" t="s">
        <v>15</v>
      </c>
      <c r="E3684" t="s">
        <v>418</v>
      </c>
      <c r="F3684">
        <v>1</v>
      </c>
      <c r="G3684">
        <v>2.2016732716864822E-2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</row>
    <row r="3685" spans="1:17" x14ac:dyDescent="0.25">
      <c r="A3685" t="str">
        <f t="shared" ca="1" si="57"/>
        <v>AMAZONAS;LETICIA;Beneficiados</v>
      </c>
      <c r="B3685" t="str">
        <f ca="1">+IFERROR(_xlfn.XLOOKUP(C3685,DIVIPOLA!G:G,DIVIPOLA!F:F),C3685)</f>
        <v>AMAZONAS</v>
      </c>
      <c r="C3685" t="s">
        <v>16</v>
      </c>
      <c r="D3685" t="s">
        <v>43</v>
      </c>
      <c r="E3685" t="s">
        <v>417</v>
      </c>
      <c r="F3685">
        <v>5</v>
      </c>
      <c r="G3685">
        <v>71.428571428571431</v>
      </c>
      <c r="H3685">
        <v>0</v>
      </c>
      <c r="I3685">
        <v>0</v>
      </c>
      <c r="J3685">
        <v>6</v>
      </c>
      <c r="K3685">
        <v>10</v>
      </c>
      <c r="L3685">
        <v>7</v>
      </c>
      <c r="M3685">
        <v>10</v>
      </c>
      <c r="N3685">
        <v>1</v>
      </c>
      <c r="O3685">
        <v>4</v>
      </c>
      <c r="P3685">
        <v>15088450</v>
      </c>
      <c r="Q3685">
        <v>100</v>
      </c>
    </row>
    <row r="3686" spans="1:17" x14ac:dyDescent="0.25">
      <c r="A3686" t="str">
        <f t="shared" ca="1" si="57"/>
        <v>ANTIOQUIA;ABEJORRAL;Beneficiados</v>
      </c>
      <c r="B3686" t="str">
        <f ca="1">+IFERROR(_xlfn.XLOOKUP(C3686,DIVIPOLA!G:G,DIVIPOLA!F:F),C3686)</f>
        <v>ANTIOQUIA</v>
      </c>
      <c r="C3686" t="s">
        <v>17</v>
      </c>
      <c r="D3686" t="s">
        <v>44</v>
      </c>
      <c r="E3686" t="s">
        <v>417</v>
      </c>
      <c r="F3686">
        <v>3</v>
      </c>
      <c r="G3686">
        <v>0.10559662090813091</v>
      </c>
      <c r="H3686">
        <v>0</v>
      </c>
      <c r="I3686">
        <v>0</v>
      </c>
      <c r="J3686">
        <v>8</v>
      </c>
      <c r="K3686">
        <v>3</v>
      </c>
      <c r="L3686">
        <v>0</v>
      </c>
      <c r="M3686">
        <v>2</v>
      </c>
      <c r="N3686">
        <v>11</v>
      </c>
      <c r="O3686">
        <v>2</v>
      </c>
      <c r="P3686">
        <v>8761350</v>
      </c>
      <c r="Q3686">
        <v>1.1423433843533431E-2</v>
      </c>
    </row>
    <row r="3687" spans="1:17" x14ac:dyDescent="0.25">
      <c r="A3687" t="str">
        <f t="shared" ca="1" si="57"/>
        <v>ANTIOQUIA;AMAGÁ;Beneficiados</v>
      </c>
      <c r="B3687" t="str">
        <f ca="1">+IFERROR(_xlfn.XLOOKUP(C3687,DIVIPOLA!G:G,DIVIPOLA!F:F),C3687)</f>
        <v>ANTIOQUIA</v>
      </c>
      <c r="C3687" t="s">
        <v>17</v>
      </c>
      <c r="D3687" t="s">
        <v>45</v>
      </c>
      <c r="E3687" t="s">
        <v>417</v>
      </c>
      <c r="F3687">
        <v>2</v>
      </c>
      <c r="G3687">
        <v>7.0397747272087294E-2</v>
      </c>
      <c r="H3687">
        <v>0</v>
      </c>
      <c r="I3687">
        <v>0</v>
      </c>
      <c r="J3687">
        <v>274</v>
      </c>
      <c r="K3687">
        <v>151</v>
      </c>
      <c r="L3687">
        <v>35</v>
      </c>
      <c r="M3687">
        <v>46</v>
      </c>
      <c r="N3687">
        <v>97</v>
      </c>
      <c r="O3687">
        <v>18</v>
      </c>
      <c r="P3687">
        <v>240655350</v>
      </c>
      <c r="Q3687">
        <v>0.3137770400471826</v>
      </c>
    </row>
    <row r="3688" spans="1:17" x14ac:dyDescent="0.25">
      <c r="A3688" t="str">
        <f t="shared" ca="1" si="57"/>
        <v>ANTIOQUIA;AMALFI;Beneficiados</v>
      </c>
      <c r="B3688" t="str">
        <f ca="1">+IFERROR(_xlfn.XLOOKUP(C3688,DIVIPOLA!G:G,DIVIPOLA!F:F),C3688)</f>
        <v>ANTIOQUIA</v>
      </c>
      <c r="C3688" t="s">
        <v>17</v>
      </c>
      <c r="D3688" t="s">
        <v>46</v>
      </c>
      <c r="E3688" t="s">
        <v>417</v>
      </c>
      <c r="F3688">
        <v>1</v>
      </c>
      <c r="G3688">
        <v>3.5198873636043647E-2</v>
      </c>
      <c r="H3688">
        <v>0</v>
      </c>
      <c r="I3688">
        <v>0</v>
      </c>
      <c r="J3688">
        <v>0</v>
      </c>
      <c r="K3688">
        <v>0</v>
      </c>
      <c r="L3688">
        <v>3</v>
      </c>
      <c r="M3688">
        <v>1</v>
      </c>
      <c r="N3688">
        <v>3</v>
      </c>
      <c r="O3688">
        <v>1</v>
      </c>
      <c r="P3688">
        <v>2080000</v>
      </c>
      <c r="Q3688">
        <v>2.7119955708366341E-3</v>
      </c>
    </row>
    <row r="3689" spans="1:17" x14ac:dyDescent="0.25">
      <c r="A3689" t="str">
        <f t="shared" ca="1" si="57"/>
        <v>ANTIOQUIA;ANDES;Beneficiados</v>
      </c>
      <c r="B3689" t="str">
        <f ca="1">+IFERROR(_xlfn.XLOOKUP(C3689,DIVIPOLA!G:G,DIVIPOLA!F:F),C3689)</f>
        <v>ANTIOQUIA</v>
      </c>
      <c r="C3689" t="s">
        <v>17</v>
      </c>
      <c r="D3689" t="s">
        <v>47</v>
      </c>
      <c r="E3689" t="s">
        <v>417</v>
      </c>
      <c r="F3689">
        <v>1</v>
      </c>
      <c r="G3689">
        <v>3.5198873636043647E-2</v>
      </c>
      <c r="H3689">
        <v>0</v>
      </c>
      <c r="I3689">
        <v>0</v>
      </c>
      <c r="J3689">
        <v>0</v>
      </c>
      <c r="K3689">
        <v>2</v>
      </c>
      <c r="L3689">
        <v>0</v>
      </c>
      <c r="M3689">
        <v>0</v>
      </c>
      <c r="N3689">
        <v>0</v>
      </c>
      <c r="O3689">
        <v>0</v>
      </c>
      <c r="P3689">
        <v>1040000</v>
      </c>
      <c r="Q3689">
        <v>1.355997785418317E-3</v>
      </c>
    </row>
    <row r="3690" spans="1:17" x14ac:dyDescent="0.25">
      <c r="A3690" t="str">
        <f t="shared" ca="1" si="57"/>
        <v>ANTIOQUIA;ANZÁ;Beneficiados</v>
      </c>
      <c r="B3690" t="str">
        <f ca="1">+IFERROR(_xlfn.XLOOKUP(C3690,DIVIPOLA!G:G,DIVIPOLA!F:F),C3690)</f>
        <v>ANTIOQUIA</v>
      </c>
      <c r="C3690" t="s">
        <v>17</v>
      </c>
      <c r="D3690" t="s">
        <v>48</v>
      </c>
      <c r="E3690" t="s">
        <v>417</v>
      </c>
      <c r="F3690">
        <v>1</v>
      </c>
      <c r="G3690">
        <v>3.5198873636043647E-2</v>
      </c>
      <c r="H3690">
        <v>0</v>
      </c>
      <c r="I3690">
        <v>0</v>
      </c>
      <c r="J3690">
        <v>6</v>
      </c>
      <c r="K3690">
        <v>0</v>
      </c>
      <c r="L3690">
        <v>1</v>
      </c>
      <c r="M3690">
        <v>0</v>
      </c>
      <c r="N3690">
        <v>0</v>
      </c>
      <c r="O3690">
        <v>0</v>
      </c>
      <c r="P3690">
        <v>2637050</v>
      </c>
      <c r="Q3690">
        <v>3.43830188465132E-3</v>
      </c>
    </row>
    <row r="3691" spans="1:17" x14ac:dyDescent="0.25">
      <c r="A3691" t="str">
        <f t="shared" ca="1" si="57"/>
        <v>ANTIOQUIA;APARTADÓ;Beneficiados</v>
      </c>
      <c r="B3691" t="str">
        <f ca="1">+IFERROR(_xlfn.XLOOKUP(C3691,DIVIPOLA!G:G,DIVIPOLA!F:F),C3691)</f>
        <v>ANTIOQUIA</v>
      </c>
      <c r="C3691" t="s">
        <v>17</v>
      </c>
      <c r="D3691" t="s">
        <v>49</v>
      </c>
      <c r="E3691" t="s">
        <v>417</v>
      </c>
      <c r="F3691">
        <v>17</v>
      </c>
      <c r="G3691">
        <v>0.59838085181274192</v>
      </c>
      <c r="H3691">
        <v>0</v>
      </c>
      <c r="I3691">
        <v>0</v>
      </c>
      <c r="J3691">
        <v>127</v>
      </c>
      <c r="K3691">
        <v>180</v>
      </c>
      <c r="L3691">
        <v>35</v>
      </c>
      <c r="M3691">
        <v>18</v>
      </c>
      <c r="N3691">
        <v>20</v>
      </c>
      <c r="O3691">
        <v>10</v>
      </c>
      <c r="P3691">
        <v>169870350</v>
      </c>
      <c r="Q3691">
        <v>0.22148444077714841</v>
      </c>
    </row>
    <row r="3692" spans="1:17" x14ac:dyDescent="0.25">
      <c r="A3692" t="str">
        <f t="shared" ca="1" si="57"/>
        <v>ANTIOQUIA;ARBOLETES;Beneficiados</v>
      </c>
      <c r="B3692" t="str">
        <f ca="1">+IFERROR(_xlfn.XLOOKUP(C3692,DIVIPOLA!G:G,DIVIPOLA!F:F),C3692)</f>
        <v>ANTIOQUIA</v>
      </c>
      <c r="C3692" t="s">
        <v>17</v>
      </c>
      <c r="D3692" t="s">
        <v>50</v>
      </c>
      <c r="E3692" t="s">
        <v>417</v>
      </c>
      <c r="F3692">
        <v>1</v>
      </c>
      <c r="G3692">
        <v>3.5198873636043647E-2</v>
      </c>
      <c r="H3692">
        <v>0</v>
      </c>
      <c r="I3692">
        <v>0</v>
      </c>
      <c r="J3692">
        <v>0</v>
      </c>
      <c r="K3692">
        <v>1</v>
      </c>
      <c r="L3692">
        <v>1</v>
      </c>
      <c r="M3692">
        <v>1</v>
      </c>
      <c r="N3692">
        <v>0</v>
      </c>
      <c r="O3692">
        <v>1</v>
      </c>
      <c r="P3692">
        <v>1495000</v>
      </c>
      <c r="Q3692">
        <v>1.94924681653883E-3</v>
      </c>
    </row>
    <row r="3693" spans="1:17" x14ac:dyDescent="0.25">
      <c r="A3693" t="str">
        <f t="shared" ca="1" si="57"/>
        <v>ANTIOQUIA;ARMENIA;Beneficiados</v>
      </c>
      <c r="B3693" t="str">
        <f ca="1">+IFERROR(_xlfn.XLOOKUP(C3693,DIVIPOLA!G:G,DIVIPOLA!F:F),C3693)</f>
        <v>ANTIOQUIA</v>
      </c>
      <c r="C3693" t="s">
        <v>17</v>
      </c>
      <c r="D3693" t="s">
        <v>51</v>
      </c>
      <c r="E3693" t="s">
        <v>417</v>
      </c>
      <c r="F3693">
        <v>3</v>
      </c>
      <c r="G3693">
        <v>0.10559662090813091</v>
      </c>
      <c r="H3693">
        <v>0</v>
      </c>
      <c r="I3693">
        <v>0</v>
      </c>
      <c r="J3693">
        <v>35</v>
      </c>
      <c r="K3693">
        <v>9</v>
      </c>
      <c r="L3693">
        <v>9</v>
      </c>
      <c r="M3693">
        <v>13</v>
      </c>
      <c r="N3693">
        <v>1</v>
      </c>
      <c r="O3693">
        <v>14</v>
      </c>
      <c r="P3693">
        <v>31287750</v>
      </c>
      <c r="Q3693">
        <v>4.0794345875694173E-2</v>
      </c>
    </row>
    <row r="3694" spans="1:17" x14ac:dyDescent="0.25">
      <c r="A3694" t="str">
        <f t="shared" ca="1" si="57"/>
        <v>ANTIOQUIA;BELLO;Beneficiados</v>
      </c>
      <c r="B3694" t="str">
        <f ca="1">+IFERROR(_xlfn.XLOOKUP(C3694,DIVIPOLA!G:G,DIVIPOLA!F:F),C3694)</f>
        <v>ANTIOQUIA</v>
      </c>
      <c r="C3694" t="s">
        <v>17</v>
      </c>
      <c r="D3694" t="s">
        <v>52</v>
      </c>
      <c r="E3694" t="s">
        <v>417</v>
      </c>
      <c r="F3694">
        <v>47</v>
      </c>
      <c r="G3694">
        <v>1.6543470608940509</v>
      </c>
      <c r="H3694">
        <v>0</v>
      </c>
      <c r="I3694">
        <v>0</v>
      </c>
      <c r="J3694">
        <v>426</v>
      </c>
      <c r="K3694">
        <v>160</v>
      </c>
      <c r="L3694">
        <v>832</v>
      </c>
      <c r="M3694">
        <v>199</v>
      </c>
      <c r="N3694">
        <v>341</v>
      </c>
      <c r="O3694">
        <v>106</v>
      </c>
      <c r="P3694">
        <v>652785900</v>
      </c>
      <c r="Q3694">
        <v>0.85113099495413724</v>
      </c>
    </row>
    <row r="3695" spans="1:17" x14ac:dyDescent="0.25">
      <c r="A3695" t="str">
        <f t="shared" ca="1" si="57"/>
        <v>ANTIOQUIA;BURITICÁ;Beneficiados</v>
      </c>
      <c r="B3695" t="str">
        <f ca="1">+IFERROR(_xlfn.XLOOKUP(C3695,DIVIPOLA!G:G,DIVIPOLA!F:F),C3695)</f>
        <v>ANTIOQUIA</v>
      </c>
      <c r="C3695" t="s">
        <v>17</v>
      </c>
      <c r="D3695" t="s">
        <v>53</v>
      </c>
      <c r="E3695" t="s">
        <v>417</v>
      </c>
      <c r="F3695">
        <v>1</v>
      </c>
      <c r="G3695">
        <v>3.5198873636043647E-2</v>
      </c>
      <c r="H3695">
        <v>0</v>
      </c>
      <c r="I3695">
        <v>0</v>
      </c>
      <c r="J3695">
        <v>2</v>
      </c>
      <c r="K3695">
        <v>2</v>
      </c>
      <c r="L3695">
        <v>0</v>
      </c>
      <c r="M3695">
        <v>0</v>
      </c>
      <c r="N3695">
        <v>3</v>
      </c>
      <c r="O3695">
        <v>2</v>
      </c>
      <c r="P3695">
        <v>3055000</v>
      </c>
      <c r="Q3695">
        <v>3.9832434946663053E-3</v>
      </c>
    </row>
    <row r="3696" spans="1:17" x14ac:dyDescent="0.25">
      <c r="A3696" t="str">
        <f t="shared" ca="1" si="57"/>
        <v>ANTIOQUIA;CALDAS;Beneficiados</v>
      </c>
      <c r="B3696" t="str">
        <f ca="1">+IFERROR(_xlfn.XLOOKUP(C3696,DIVIPOLA!G:G,DIVIPOLA!F:F),C3696)</f>
        <v>ANTIOQUIA</v>
      </c>
      <c r="C3696" t="s">
        <v>17</v>
      </c>
      <c r="D3696" t="s">
        <v>23</v>
      </c>
      <c r="E3696" t="s">
        <v>417</v>
      </c>
      <c r="F3696">
        <v>8</v>
      </c>
      <c r="G3696">
        <v>0.28159098908834918</v>
      </c>
      <c r="H3696">
        <v>0</v>
      </c>
      <c r="I3696">
        <v>0</v>
      </c>
      <c r="J3696">
        <v>174</v>
      </c>
      <c r="K3696">
        <v>74</v>
      </c>
      <c r="L3696">
        <v>31</v>
      </c>
      <c r="M3696">
        <v>21</v>
      </c>
      <c r="N3696">
        <v>23</v>
      </c>
      <c r="O3696">
        <v>13</v>
      </c>
      <c r="P3696">
        <v>133078400</v>
      </c>
      <c r="Q3696">
        <v>0.17351347662212779</v>
      </c>
    </row>
    <row r="3697" spans="1:17" x14ac:dyDescent="0.25">
      <c r="A3697" t="str">
        <f t="shared" ca="1" si="57"/>
        <v>ANTIOQUIA;CARAMANTA;Beneficiados</v>
      </c>
      <c r="B3697" t="str">
        <f ca="1">+IFERROR(_xlfn.XLOOKUP(C3697,DIVIPOLA!G:G,DIVIPOLA!F:F),C3697)</f>
        <v>ANTIOQUIA</v>
      </c>
      <c r="C3697" t="s">
        <v>17</v>
      </c>
      <c r="D3697" t="s">
        <v>54</v>
      </c>
      <c r="E3697" t="s">
        <v>417</v>
      </c>
      <c r="F3697">
        <v>1</v>
      </c>
      <c r="G3697">
        <v>3.5198873636043647E-2</v>
      </c>
      <c r="H3697">
        <v>0</v>
      </c>
      <c r="I3697">
        <v>0</v>
      </c>
      <c r="J3697">
        <v>2</v>
      </c>
      <c r="K3697">
        <v>23</v>
      </c>
      <c r="L3697">
        <v>7</v>
      </c>
      <c r="M3697">
        <v>2</v>
      </c>
      <c r="N3697">
        <v>0</v>
      </c>
      <c r="O3697">
        <v>5</v>
      </c>
      <c r="P3697">
        <v>16965000</v>
      </c>
      <c r="Q3697">
        <v>2.211971387463629E-2</v>
      </c>
    </row>
    <row r="3698" spans="1:17" x14ac:dyDescent="0.25">
      <c r="A3698" t="str">
        <f t="shared" ca="1" si="57"/>
        <v>ANTIOQUIA;CAREPA;Beneficiados</v>
      </c>
      <c r="B3698" t="str">
        <f ca="1">+IFERROR(_xlfn.XLOOKUP(C3698,DIVIPOLA!G:G,DIVIPOLA!F:F),C3698)</f>
        <v>ANTIOQUIA</v>
      </c>
      <c r="C3698" t="s">
        <v>17</v>
      </c>
      <c r="D3698" t="s">
        <v>55</v>
      </c>
      <c r="E3698" t="s">
        <v>417</v>
      </c>
      <c r="F3698">
        <v>4</v>
      </c>
      <c r="G3698">
        <v>0.14079549454417459</v>
      </c>
      <c r="H3698">
        <v>0</v>
      </c>
      <c r="I3698">
        <v>0</v>
      </c>
      <c r="J3698">
        <v>12</v>
      </c>
      <c r="K3698">
        <v>12</v>
      </c>
      <c r="L3698">
        <v>0</v>
      </c>
      <c r="M3698">
        <v>2</v>
      </c>
      <c r="N3698">
        <v>15</v>
      </c>
      <c r="O3698">
        <v>5</v>
      </c>
      <c r="P3698">
        <v>16250000</v>
      </c>
      <c r="Q3698">
        <v>2.1187465397161199E-2</v>
      </c>
    </row>
    <row r="3699" spans="1:17" x14ac:dyDescent="0.25">
      <c r="A3699" t="str">
        <f t="shared" ca="1" si="57"/>
        <v>ANTIOQUIA;CAUCASIA;Beneficiados</v>
      </c>
      <c r="B3699" t="str">
        <f ca="1">+IFERROR(_xlfn.XLOOKUP(C3699,DIVIPOLA!G:G,DIVIPOLA!F:F),C3699)</f>
        <v>ANTIOQUIA</v>
      </c>
      <c r="C3699" t="s">
        <v>17</v>
      </c>
      <c r="D3699" t="s">
        <v>56</v>
      </c>
      <c r="E3699" t="s">
        <v>417</v>
      </c>
      <c r="F3699">
        <v>3</v>
      </c>
      <c r="G3699">
        <v>0.10559662090813091</v>
      </c>
      <c r="H3699">
        <v>0</v>
      </c>
      <c r="I3699">
        <v>0</v>
      </c>
      <c r="J3699">
        <v>7</v>
      </c>
      <c r="K3699">
        <v>19</v>
      </c>
      <c r="L3699">
        <v>14</v>
      </c>
      <c r="M3699">
        <v>0</v>
      </c>
      <c r="N3699">
        <v>5</v>
      </c>
      <c r="O3699">
        <v>0</v>
      </c>
      <c r="P3699">
        <v>17323800</v>
      </c>
      <c r="Q3699">
        <v>2.2587533110605611E-2</v>
      </c>
    </row>
    <row r="3700" spans="1:17" x14ac:dyDescent="0.25">
      <c r="A3700" t="str">
        <f t="shared" ca="1" si="57"/>
        <v>ANTIOQUIA;CIUDAD BOLÍVAR;Beneficiados</v>
      </c>
      <c r="B3700" t="str">
        <f ca="1">+IFERROR(_xlfn.XLOOKUP(C3700,DIVIPOLA!G:G,DIVIPOLA!F:F),C3700)</f>
        <v>ANTIOQUIA</v>
      </c>
      <c r="C3700" t="s">
        <v>17</v>
      </c>
      <c r="D3700" t="s">
        <v>57</v>
      </c>
      <c r="E3700" t="s">
        <v>417</v>
      </c>
      <c r="F3700">
        <v>3</v>
      </c>
      <c r="G3700">
        <v>0.10559662090813091</v>
      </c>
      <c r="H3700">
        <v>0</v>
      </c>
      <c r="I3700">
        <v>0</v>
      </c>
      <c r="J3700">
        <v>0</v>
      </c>
      <c r="K3700">
        <v>4</v>
      </c>
      <c r="L3700">
        <v>3</v>
      </c>
      <c r="M3700">
        <v>0</v>
      </c>
      <c r="N3700">
        <v>0</v>
      </c>
      <c r="O3700">
        <v>2</v>
      </c>
      <c r="P3700">
        <v>3843450</v>
      </c>
      <c r="Q3700">
        <v>5.0112593157365668E-3</v>
      </c>
    </row>
    <row r="3701" spans="1:17" x14ac:dyDescent="0.25">
      <c r="A3701" t="str">
        <f t="shared" ca="1" si="57"/>
        <v>ANTIOQUIA;COPACABANA;Beneficiados</v>
      </c>
      <c r="B3701" t="str">
        <f ca="1">+IFERROR(_xlfn.XLOOKUP(C3701,DIVIPOLA!G:G,DIVIPOLA!F:F),C3701)</f>
        <v>ANTIOQUIA</v>
      </c>
      <c r="C3701" t="s">
        <v>17</v>
      </c>
      <c r="D3701" t="s">
        <v>58</v>
      </c>
      <c r="E3701" t="s">
        <v>417</v>
      </c>
      <c r="F3701">
        <v>9</v>
      </c>
      <c r="G3701">
        <v>0.31678986272439291</v>
      </c>
      <c r="H3701">
        <v>0</v>
      </c>
      <c r="I3701">
        <v>0</v>
      </c>
      <c r="J3701">
        <v>113</v>
      </c>
      <c r="K3701">
        <v>17</v>
      </c>
      <c r="L3701">
        <v>59</v>
      </c>
      <c r="M3701">
        <v>10</v>
      </c>
      <c r="N3701">
        <v>16</v>
      </c>
      <c r="O3701">
        <v>6</v>
      </c>
      <c r="P3701">
        <v>78782275</v>
      </c>
      <c r="Q3701">
        <v>0.10271979849059309</v>
      </c>
    </row>
    <row r="3702" spans="1:17" x14ac:dyDescent="0.25">
      <c r="A3702" t="str">
        <f t="shared" ca="1" si="57"/>
        <v>ANTIOQUIA;DABEIBA;Beneficiados</v>
      </c>
      <c r="B3702" t="str">
        <f ca="1">+IFERROR(_xlfn.XLOOKUP(C3702,DIVIPOLA!G:G,DIVIPOLA!F:F),C3702)</f>
        <v>ANTIOQUIA</v>
      </c>
      <c r="C3702" t="s">
        <v>17</v>
      </c>
      <c r="D3702" t="s">
        <v>59</v>
      </c>
      <c r="E3702" t="s">
        <v>417</v>
      </c>
      <c r="F3702">
        <v>4</v>
      </c>
      <c r="G3702">
        <v>0.14079549454417459</v>
      </c>
      <c r="H3702">
        <v>0</v>
      </c>
      <c r="I3702">
        <v>0</v>
      </c>
      <c r="J3702">
        <v>17</v>
      </c>
      <c r="K3702">
        <v>54</v>
      </c>
      <c r="L3702">
        <v>25</v>
      </c>
      <c r="M3702">
        <v>7</v>
      </c>
      <c r="N3702">
        <v>25</v>
      </c>
      <c r="O3702">
        <v>0</v>
      </c>
      <c r="P3702">
        <v>49691850</v>
      </c>
      <c r="Q3702">
        <v>6.4790421685903071E-2</v>
      </c>
    </row>
    <row r="3703" spans="1:17" x14ac:dyDescent="0.25">
      <c r="A3703" t="str">
        <f t="shared" ca="1" si="57"/>
        <v>ANTIOQUIA;DONMATÍAS;Beneficiados</v>
      </c>
      <c r="B3703" t="str">
        <f ca="1">+IFERROR(_xlfn.XLOOKUP(C3703,DIVIPOLA!G:G,DIVIPOLA!F:F),C3703)</f>
        <v>ANTIOQUIA</v>
      </c>
      <c r="C3703" t="s">
        <v>17</v>
      </c>
      <c r="D3703" t="s">
        <v>60</v>
      </c>
      <c r="E3703" t="s">
        <v>417</v>
      </c>
      <c r="F3703">
        <v>2</v>
      </c>
      <c r="G3703">
        <v>7.0397747272087294E-2</v>
      </c>
      <c r="H3703">
        <v>0</v>
      </c>
      <c r="I3703">
        <v>0</v>
      </c>
      <c r="J3703">
        <v>27</v>
      </c>
      <c r="K3703">
        <v>3</v>
      </c>
      <c r="L3703">
        <v>32</v>
      </c>
      <c r="M3703">
        <v>6</v>
      </c>
      <c r="N3703">
        <v>46</v>
      </c>
      <c r="O3703">
        <v>6</v>
      </c>
      <c r="P3703">
        <v>34336900</v>
      </c>
      <c r="Q3703">
        <v>4.4769961882817497E-2</v>
      </c>
    </row>
    <row r="3704" spans="1:17" x14ac:dyDescent="0.25">
      <c r="A3704" t="str">
        <f t="shared" ca="1" si="57"/>
        <v>ANTIOQUIA;EBÉJICO;Beneficiados</v>
      </c>
      <c r="B3704" t="str">
        <f ca="1">+IFERROR(_xlfn.XLOOKUP(C3704,DIVIPOLA!G:G,DIVIPOLA!F:F),C3704)</f>
        <v>ANTIOQUIA</v>
      </c>
      <c r="C3704" t="s">
        <v>17</v>
      </c>
      <c r="D3704" t="s">
        <v>61</v>
      </c>
      <c r="E3704" t="s">
        <v>417</v>
      </c>
      <c r="F3704">
        <v>1</v>
      </c>
      <c r="G3704">
        <v>3.5198873636043647E-2</v>
      </c>
      <c r="H3704">
        <v>0</v>
      </c>
      <c r="I3704">
        <v>0</v>
      </c>
      <c r="J3704">
        <v>0</v>
      </c>
      <c r="K3704">
        <v>3</v>
      </c>
      <c r="L3704">
        <v>0</v>
      </c>
      <c r="M3704">
        <v>0</v>
      </c>
      <c r="N3704">
        <v>0</v>
      </c>
      <c r="O3704">
        <v>3</v>
      </c>
      <c r="P3704">
        <v>2535000</v>
      </c>
      <c r="Q3704">
        <v>3.305244601957147E-3</v>
      </c>
    </row>
    <row r="3705" spans="1:17" x14ac:dyDescent="0.25">
      <c r="A3705" t="str">
        <f t="shared" ca="1" si="57"/>
        <v>ANTIOQUIA;EL BAGRE;Beneficiados</v>
      </c>
      <c r="B3705" t="str">
        <f ca="1">+IFERROR(_xlfn.XLOOKUP(C3705,DIVIPOLA!G:G,DIVIPOLA!F:F),C3705)</f>
        <v>ANTIOQUIA</v>
      </c>
      <c r="C3705" t="s">
        <v>17</v>
      </c>
      <c r="D3705" t="s">
        <v>62</v>
      </c>
      <c r="E3705" t="s">
        <v>417</v>
      </c>
      <c r="F3705">
        <v>2</v>
      </c>
      <c r="G3705">
        <v>7.0397747272087294E-2</v>
      </c>
      <c r="H3705">
        <v>0</v>
      </c>
      <c r="I3705">
        <v>0</v>
      </c>
      <c r="J3705">
        <v>0</v>
      </c>
      <c r="K3705">
        <v>2</v>
      </c>
      <c r="L3705">
        <v>1</v>
      </c>
      <c r="M3705">
        <v>9</v>
      </c>
      <c r="N3705">
        <v>0</v>
      </c>
      <c r="O3705">
        <v>0</v>
      </c>
      <c r="P3705">
        <v>5007600</v>
      </c>
      <c r="Q3705">
        <v>6.5291293367891962E-3</v>
      </c>
    </row>
    <row r="3706" spans="1:17" x14ac:dyDescent="0.25">
      <c r="A3706" t="str">
        <f t="shared" ca="1" si="57"/>
        <v>ANTIOQUIA;EL CARMEN DE VIBORAL;Beneficiados</v>
      </c>
      <c r="B3706" t="str">
        <f ca="1">+IFERROR(_xlfn.XLOOKUP(C3706,DIVIPOLA!G:G,DIVIPOLA!F:F),C3706)</f>
        <v>ANTIOQUIA</v>
      </c>
      <c r="C3706" t="s">
        <v>17</v>
      </c>
      <c r="D3706" t="s">
        <v>63</v>
      </c>
      <c r="E3706" t="s">
        <v>417</v>
      </c>
      <c r="F3706">
        <v>12</v>
      </c>
      <c r="G3706">
        <v>0.42238648363252368</v>
      </c>
      <c r="H3706">
        <v>0</v>
      </c>
      <c r="I3706">
        <v>0</v>
      </c>
      <c r="J3706">
        <v>164</v>
      </c>
      <c r="K3706">
        <v>180</v>
      </c>
      <c r="L3706">
        <v>49</v>
      </c>
      <c r="M3706">
        <v>16</v>
      </c>
      <c r="N3706">
        <v>43</v>
      </c>
      <c r="O3706">
        <v>33</v>
      </c>
      <c r="P3706">
        <v>199564950</v>
      </c>
      <c r="Q3706">
        <v>0.26020156754530488</v>
      </c>
    </row>
    <row r="3707" spans="1:17" x14ac:dyDescent="0.25">
      <c r="A3707" t="str">
        <f t="shared" ca="1" si="57"/>
        <v>ANTIOQUIA;EL SANTUARIO;Beneficiados</v>
      </c>
      <c r="B3707" t="str">
        <f ca="1">+IFERROR(_xlfn.XLOOKUP(C3707,DIVIPOLA!G:G,DIVIPOLA!F:F),C3707)</f>
        <v>ANTIOQUIA</v>
      </c>
      <c r="C3707" t="s">
        <v>17</v>
      </c>
      <c r="D3707" t="s">
        <v>64</v>
      </c>
      <c r="E3707" t="s">
        <v>417</v>
      </c>
      <c r="F3707">
        <v>3</v>
      </c>
      <c r="G3707">
        <v>0.10559662090813091</v>
      </c>
      <c r="H3707">
        <v>0</v>
      </c>
      <c r="I3707">
        <v>0</v>
      </c>
      <c r="J3707">
        <v>15</v>
      </c>
      <c r="K3707">
        <v>26</v>
      </c>
      <c r="L3707">
        <v>3</v>
      </c>
      <c r="M3707">
        <v>11</v>
      </c>
      <c r="N3707">
        <v>3</v>
      </c>
      <c r="O3707">
        <v>0</v>
      </c>
      <c r="P3707">
        <v>26124150</v>
      </c>
      <c r="Q3707">
        <v>3.4061816871092228E-2</v>
      </c>
    </row>
    <row r="3708" spans="1:17" x14ac:dyDescent="0.25">
      <c r="A3708" t="str">
        <f t="shared" ca="1" si="57"/>
        <v>ANTIOQUIA;ENTRERRÍOS;Beneficiados</v>
      </c>
      <c r="B3708" t="str">
        <f ca="1">+IFERROR(_xlfn.XLOOKUP(C3708,DIVIPOLA!G:G,DIVIPOLA!F:F),C3708)</f>
        <v>ANTIOQUIA</v>
      </c>
      <c r="C3708" t="s">
        <v>17</v>
      </c>
      <c r="D3708" t="s">
        <v>65</v>
      </c>
      <c r="E3708" t="s">
        <v>417</v>
      </c>
      <c r="F3708">
        <v>5</v>
      </c>
      <c r="G3708">
        <v>0.17599436818021821</v>
      </c>
      <c r="H3708">
        <v>0</v>
      </c>
      <c r="I3708">
        <v>0</v>
      </c>
      <c r="J3708">
        <v>7</v>
      </c>
      <c r="K3708">
        <v>0</v>
      </c>
      <c r="L3708">
        <v>0</v>
      </c>
      <c r="M3708">
        <v>2</v>
      </c>
      <c r="N3708">
        <v>2</v>
      </c>
      <c r="O3708">
        <v>0</v>
      </c>
      <c r="P3708">
        <v>3900000</v>
      </c>
      <c r="Q3708">
        <v>5.0849916953186877E-3</v>
      </c>
    </row>
    <row r="3709" spans="1:17" x14ac:dyDescent="0.25">
      <c r="A3709" t="str">
        <f t="shared" ca="1" si="57"/>
        <v>ANTIOQUIA;ENVIGADO;Beneficiados</v>
      </c>
      <c r="B3709" t="str">
        <f ca="1">+IFERROR(_xlfn.XLOOKUP(C3709,DIVIPOLA!G:G,DIVIPOLA!F:F),C3709)</f>
        <v>ANTIOQUIA</v>
      </c>
      <c r="C3709" t="s">
        <v>17</v>
      </c>
      <c r="D3709" t="s">
        <v>66</v>
      </c>
      <c r="E3709" t="s">
        <v>417</v>
      </c>
      <c r="F3709">
        <v>128</v>
      </c>
      <c r="G3709">
        <v>4.5054558254135868</v>
      </c>
      <c r="H3709">
        <v>13</v>
      </c>
      <c r="I3709">
        <v>5</v>
      </c>
      <c r="J3709">
        <v>4955</v>
      </c>
      <c r="K3709">
        <v>2147</v>
      </c>
      <c r="L3709">
        <v>1720</v>
      </c>
      <c r="M3709">
        <v>444</v>
      </c>
      <c r="N3709">
        <v>1678</v>
      </c>
      <c r="O3709">
        <v>544</v>
      </c>
      <c r="P3709">
        <v>4282845125</v>
      </c>
      <c r="Q3709">
        <v>5.5841620238361864</v>
      </c>
    </row>
    <row r="3710" spans="1:17" x14ac:dyDescent="0.25">
      <c r="A3710" t="str">
        <f t="shared" ca="1" si="57"/>
        <v>ANTIOQUIA;FREDONIA;Beneficiados</v>
      </c>
      <c r="B3710" t="str">
        <f ca="1">+IFERROR(_xlfn.XLOOKUP(C3710,DIVIPOLA!G:G,DIVIPOLA!F:F),C3710)</f>
        <v>ANTIOQUIA</v>
      </c>
      <c r="C3710" t="s">
        <v>17</v>
      </c>
      <c r="D3710" t="s">
        <v>67</v>
      </c>
      <c r="E3710" t="s">
        <v>417</v>
      </c>
      <c r="F3710">
        <v>2</v>
      </c>
      <c r="G3710">
        <v>7.0397747272087294E-2</v>
      </c>
      <c r="H3710">
        <v>0</v>
      </c>
      <c r="I3710">
        <v>0</v>
      </c>
      <c r="J3710">
        <v>2</v>
      </c>
      <c r="K3710">
        <v>0</v>
      </c>
      <c r="L3710">
        <v>0</v>
      </c>
      <c r="M3710">
        <v>0</v>
      </c>
      <c r="N3710">
        <v>6</v>
      </c>
      <c r="O3710">
        <v>0</v>
      </c>
      <c r="P3710">
        <v>1950000</v>
      </c>
      <c r="Q3710">
        <v>2.5424958476593438E-3</v>
      </c>
    </row>
    <row r="3711" spans="1:17" x14ac:dyDescent="0.25">
      <c r="A3711" t="str">
        <f t="shared" ca="1" si="57"/>
        <v>ANTIOQUIA;GIRARDOTA;Beneficiados</v>
      </c>
      <c r="B3711" t="str">
        <f ca="1">+IFERROR(_xlfn.XLOOKUP(C3711,DIVIPOLA!G:G,DIVIPOLA!F:F),C3711)</f>
        <v>ANTIOQUIA</v>
      </c>
      <c r="C3711" t="s">
        <v>17</v>
      </c>
      <c r="D3711" t="s">
        <v>68</v>
      </c>
      <c r="E3711" t="s">
        <v>417</v>
      </c>
      <c r="F3711">
        <v>17</v>
      </c>
      <c r="G3711">
        <v>0.59838085181274192</v>
      </c>
      <c r="H3711">
        <v>0</v>
      </c>
      <c r="I3711">
        <v>0</v>
      </c>
      <c r="J3711">
        <v>877</v>
      </c>
      <c r="K3711">
        <v>324</v>
      </c>
      <c r="L3711">
        <v>170</v>
      </c>
      <c r="M3711">
        <v>51</v>
      </c>
      <c r="N3711">
        <v>182</v>
      </c>
      <c r="O3711">
        <v>27</v>
      </c>
      <c r="P3711">
        <v>629325450</v>
      </c>
      <c r="Q3711">
        <v>0.82054222741094773</v>
      </c>
    </row>
    <row r="3712" spans="1:17" x14ac:dyDescent="0.25">
      <c r="A3712" t="str">
        <f t="shared" ca="1" si="57"/>
        <v>ANTIOQUIA;GUARNE;Beneficiados</v>
      </c>
      <c r="B3712" t="str">
        <f ca="1">+IFERROR(_xlfn.XLOOKUP(C3712,DIVIPOLA!G:G,DIVIPOLA!F:F),C3712)</f>
        <v>ANTIOQUIA</v>
      </c>
      <c r="C3712" t="s">
        <v>17</v>
      </c>
      <c r="D3712" t="s">
        <v>69</v>
      </c>
      <c r="E3712" t="s">
        <v>417</v>
      </c>
      <c r="F3712">
        <v>14</v>
      </c>
      <c r="G3712">
        <v>0.4927842309046111</v>
      </c>
      <c r="H3712">
        <v>26</v>
      </c>
      <c r="I3712">
        <v>0</v>
      </c>
      <c r="J3712">
        <v>513</v>
      </c>
      <c r="K3712">
        <v>71</v>
      </c>
      <c r="L3712">
        <v>364</v>
      </c>
      <c r="M3712">
        <v>21</v>
      </c>
      <c r="N3712">
        <v>73</v>
      </c>
      <c r="O3712">
        <v>3</v>
      </c>
      <c r="P3712">
        <v>371540650</v>
      </c>
      <c r="Q3712">
        <v>0.48443105633930961</v>
      </c>
    </row>
    <row r="3713" spans="1:17" x14ac:dyDescent="0.25">
      <c r="A3713" t="str">
        <f t="shared" ca="1" si="57"/>
        <v>ANTIOQUIA;GUATAPÉ;Beneficiados</v>
      </c>
      <c r="B3713" t="str">
        <f ca="1">+IFERROR(_xlfn.XLOOKUP(C3713,DIVIPOLA!G:G,DIVIPOLA!F:F),C3713)</f>
        <v>ANTIOQUIA</v>
      </c>
      <c r="C3713" t="s">
        <v>17</v>
      </c>
      <c r="D3713" t="s">
        <v>70</v>
      </c>
      <c r="E3713" t="s">
        <v>417</v>
      </c>
      <c r="F3713">
        <v>1</v>
      </c>
      <c r="G3713">
        <v>3.5198873636043647E-2</v>
      </c>
      <c r="H3713">
        <v>0</v>
      </c>
      <c r="I3713">
        <v>0</v>
      </c>
      <c r="J3713">
        <v>0</v>
      </c>
      <c r="K3713">
        <v>0</v>
      </c>
      <c r="L3713">
        <v>6</v>
      </c>
      <c r="M3713">
        <v>0</v>
      </c>
      <c r="N3713">
        <v>0</v>
      </c>
      <c r="O3713">
        <v>0</v>
      </c>
      <c r="P3713">
        <v>1560000</v>
      </c>
      <c r="Q3713">
        <v>2.0339966781274749E-3</v>
      </c>
    </row>
    <row r="3714" spans="1:17" x14ac:dyDescent="0.25">
      <c r="A3714" t="str">
        <f t="shared" ca="1" si="57"/>
        <v>ANTIOQUIA;GÓMEZ PLATA;Beneficiados</v>
      </c>
      <c r="B3714" t="str">
        <f ca="1">+IFERROR(_xlfn.XLOOKUP(C3714,DIVIPOLA!G:G,DIVIPOLA!F:F),C3714)</f>
        <v>ANTIOQUIA</v>
      </c>
      <c r="C3714" t="s">
        <v>17</v>
      </c>
      <c r="D3714" t="s">
        <v>71</v>
      </c>
      <c r="E3714" t="s">
        <v>417</v>
      </c>
      <c r="F3714">
        <v>1</v>
      </c>
      <c r="G3714">
        <v>3.5198873636043647E-2</v>
      </c>
      <c r="H3714">
        <v>0</v>
      </c>
      <c r="I3714">
        <v>0</v>
      </c>
      <c r="J3714">
        <v>17</v>
      </c>
      <c r="K3714">
        <v>15</v>
      </c>
      <c r="L3714">
        <v>1</v>
      </c>
      <c r="M3714">
        <v>0</v>
      </c>
      <c r="N3714">
        <v>0</v>
      </c>
      <c r="O3714">
        <v>0</v>
      </c>
      <c r="P3714">
        <v>15011100</v>
      </c>
      <c r="Q3714">
        <v>1.957213303528163E-2</v>
      </c>
    </row>
    <row r="3715" spans="1:17" x14ac:dyDescent="0.25">
      <c r="A3715" t="str">
        <f t="shared" ref="A3715:A3778" ca="1" si="58">B3715&amp;";"&amp;D3715&amp;";"&amp;E3715</f>
        <v>ANTIOQUIA;ITAGÜÍ;Beneficiados</v>
      </c>
      <c r="B3715" t="str">
        <f ca="1">+IFERROR(_xlfn.XLOOKUP(C3715,DIVIPOLA!G:G,DIVIPOLA!F:F),C3715)</f>
        <v>ANTIOQUIA</v>
      </c>
      <c r="C3715" t="s">
        <v>17</v>
      </c>
      <c r="D3715" t="s">
        <v>72</v>
      </c>
      <c r="E3715" t="s">
        <v>417</v>
      </c>
      <c r="F3715">
        <v>112</v>
      </c>
      <c r="G3715">
        <v>3.9422738472368888</v>
      </c>
      <c r="H3715">
        <v>3</v>
      </c>
      <c r="I3715">
        <v>14</v>
      </c>
      <c r="J3715">
        <v>4750</v>
      </c>
      <c r="K3715">
        <v>2037</v>
      </c>
      <c r="L3715">
        <v>2293</v>
      </c>
      <c r="M3715">
        <v>674</v>
      </c>
      <c r="N3715">
        <v>2839</v>
      </c>
      <c r="O3715">
        <v>728</v>
      </c>
      <c r="P3715">
        <v>4641799500</v>
      </c>
      <c r="Q3715">
        <v>6.0521825407267791</v>
      </c>
    </row>
    <row r="3716" spans="1:17" x14ac:dyDescent="0.25">
      <c r="A3716" t="str">
        <f t="shared" ca="1" si="58"/>
        <v>ANTIOQUIA;ITUANGO;Beneficiados</v>
      </c>
      <c r="B3716" t="str">
        <f ca="1">+IFERROR(_xlfn.XLOOKUP(C3716,DIVIPOLA!G:G,DIVIPOLA!F:F),C3716)</f>
        <v>ANTIOQUIA</v>
      </c>
      <c r="C3716" t="s">
        <v>17</v>
      </c>
      <c r="D3716" t="s">
        <v>73</v>
      </c>
      <c r="E3716" t="s">
        <v>417</v>
      </c>
      <c r="F3716">
        <v>1</v>
      </c>
      <c r="G3716">
        <v>3.5198873636043647E-2</v>
      </c>
      <c r="H3716">
        <v>0</v>
      </c>
      <c r="I3716">
        <v>0</v>
      </c>
      <c r="J3716">
        <v>3</v>
      </c>
      <c r="K3716">
        <v>9</v>
      </c>
      <c r="L3716">
        <v>0</v>
      </c>
      <c r="M3716">
        <v>2</v>
      </c>
      <c r="N3716">
        <v>18</v>
      </c>
      <c r="O3716">
        <v>9</v>
      </c>
      <c r="P3716">
        <v>13065000</v>
      </c>
      <c r="Q3716">
        <v>1.7034722179317601E-2</v>
      </c>
    </row>
    <row r="3717" spans="1:17" x14ac:dyDescent="0.25">
      <c r="A3717" t="str">
        <f t="shared" ca="1" si="58"/>
        <v>ANTIOQUIA;JARDÍN;Beneficiados</v>
      </c>
      <c r="B3717" t="str">
        <f ca="1">+IFERROR(_xlfn.XLOOKUP(C3717,DIVIPOLA!G:G,DIVIPOLA!F:F),C3717)</f>
        <v>ANTIOQUIA</v>
      </c>
      <c r="C3717" t="s">
        <v>17</v>
      </c>
      <c r="D3717" t="s">
        <v>74</v>
      </c>
      <c r="E3717" t="s">
        <v>417</v>
      </c>
      <c r="F3717">
        <v>1</v>
      </c>
      <c r="G3717">
        <v>3.5198873636043647E-2</v>
      </c>
      <c r="H3717">
        <v>0</v>
      </c>
      <c r="I3717">
        <v>0</v>
      </c>
      <c r="J3717">
        <v>0</v>
      </c>
      <c r="K3717">
        <v>3</v>
      </c>
      <c r="L3717">
        <v>0</v>
      </c>
      <c r="M3717">
        <v>0</v>
      </c>
      <c r="N3717">
        <v>9</v>
      </c>
      <c r="O3717">
        <v>0</v>
      </c>
      <c r="P3717">
        <v>3315000</v>
      </c>
      <c r="Q3717">
        <v>4.3222429410208849E-3</v>
      </c>
    </row>
    <row r="3718" spans="1:17" x14ac:dyDescent="0.25">
      <c r="A3718" t="str">
        <f t="shared" ca="1" si="58"/>
        <v>ANTIOQUIA;JERICÓ;Beneficiados</v>
      </c>
      <c r="B3718" t="str">
        <f ca="1">+IFERROR(_xlfn.XLOOKUP(C3718,DIVIPOLA!G:G,DIVIPOLA!F:F),C3718)</f>
        <v>ANTIOQUIA</v>
      </c>
      <c r="C3718" t="s">
        <v>17</v>
      </c>
      <c r="D3718" t="s">
        <v>75</v>
      </c>
      <c r="E3718" t="s">
        <v>417</v>
      </c>
      <c r="F3718">
        <v>4</v>
      </c>
      <c r="G3718">
        <v>0.14079549454417459</v>
      </c>
      <c r="H3718">
        <v>0</v>
      </c>
      <c r="I3718">
        <v>0</v>
      </c>
      <c r="J3718">
        <v>45</v>
      </c>
      <c r="K3718">
        <v>35</v>
      </c>
      <c r="L3718">
        <v>34</v>
      </c>
      <c r="M3718">
        <v>28</v>
      </c>
      <c r="N3718">
        <v>428</v>
      </c>
      <c r="O3718">
        <v>71</v>
      </c>
      <c r="P3718">
        <v>165626500</v>
      </c>
      <c r="Q3718">
        <v>0.2159511223140258</v>
      </c>
    </row>
    <row r="3719" spans="1:17" x14ac:dyDescent="0.25">
      <c r="A3719" t="str">
        <f t="shared" ca="1" si="58"/>
        <v>ANTIOQUIA;LA CEJA;Beneficiados</v>
      </c>
      <c r="B3719" t="str">
        <f ca="1">+IFERROR(_xlfn.XLOOKUP(C3719,DIVIPOLA!G:G,DIVIPOLA!F:F),C3719)</f>
        <v>ANTIOQUIA</v>
      </c>
      <c r="C3719" t="s">
        <v>17</v>
      </c>
      <c r="D3719" t="s">
        <v>76</v>
      </c>
      <c r="E3719" t="s">
        <v>417</v>
      </c>
      <c r="F3719">
        <v>14</v>
      </c>
      <c r="G3719">
        <v>0.4927842309046111</v>
      </c>
      <c r="H3719">
        <v>1</v>
      </c>
      <c r="I3719">
        <v>25</v>
      </c>
      <c r="J3719">
        <v>1093</v>
      </c>
      <c r="K3719">
        <v>652</v>
      </c>
      <c r="L3719">
        <v>242</v>
      </c>
      <c r="M3719">
        <v>104</v>
      </c>
      <c r="N3719">
        <v>130</v>
      </c>
      <c r="O3719">
        <v>54</v>
      </c>
      <c r="P3719">
        <v>946128625</v>
      </c>
      <c r="Q3719">
        <v>1.2336041540585361</v>
      </c>
    </row>
    <row r="3720" spans="1:17" x14ac:dyDescent="0.25">
      <c r="A3720" t="str">
        <f t="shared" ca="1" si="58"/>
        <v>ANTIOQUIA;LA ESTRELLA;Beneficiados</v>
      </c>
      <c r="B3720" t="str">
        <f ca="1">+IFERROR(_xlfn.XLOOKUP(C3720,DIVIPOLA!G:G,DIVIPOLA!F:F),C3720)</f>
        <v>ANTIOQUIA</v>
      </c>
      <c r="C3720" t="s">
        <v>17</v>
      </c>
      <c r="D3720" t="s">
        <v>77</v>
      </c>
      <c r="E3720" t="s">
        <v>417</v>
      </c>
      <c r="F3720">
        <v>43</v>
      </c>
      <c r="G3720">
        <v>1.5135515663498771</v>
      </c>
      <c r="H3720">
        <v>0</v>
      </c>
      <c r="I3720">
        <v>0</v>
      </c>
      <c r="J3720">
        <v>790</v>
      </c>
      <c r="K3720">
        <v>162</v>
      </c>
      <c r="L3720">
        <v>349</v>
      </c>
      <c r="M3720">
        <v>124</v>
      </c>
      <c r="N3720">
        <v>197</v>
      </c>
      <c r="O3720">
        <v>54</v>
      </c>
      <c r="P3720">
        <v>598482950</v>
      </c>
      <c r="Q3720">
        <v>0.78032841808713571</v>
      </c>
    </row>
    <row r="3721" spans="1:17" x14ac:dyDescent="0.25">
      <c r="A3721" t="str">
        <f t="shared" ca="1" si="58"/>
        <v>ANTIOQUIA;LA PINTADA;Beneficiados</v>
      </c>
      <c r="B3721" t="str">
        <f ca="1">+IFERROR(_xlfn.XLOOKUP(C3721,DIVIPOLA!G:G,DIVIPOLA!F:F),C3721)</f>
        <v>ANTIOQUIA</v>
      </c>
      <c r="C3721" t="s">
        <v>17</v>
      </c>
      <c r="D3721" t="s">
        <v>78</v>
      </c>
      <c r="E3721" t="s">
        <v>417</v>
      </c>
      <c r="F3721">
        <v>1</v>
      </c>
      <c r="G3721">
        <v>3.5198873636043647E-2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1</v>
      </c>
      <c r="O3721">
        <v>0</v>
      </c>
      <c r="P3721">
        <v>195000</v>
      </c>
      <c r="Q3721">
        <v>2.5424958476593442E-4</v>
      </c>
    </row>
    <row r="3722" spans="1:17" x14ac:dyDescent="0.25">
      <c r="A3722" t="str">
        <f t="shared" ca="1" si="58"/>
        <v>ANTIOQUIA;LA UNIÓN;Beneficiados</v>
      </c>
      <c r="B3722" t="str">
        <f ca="1">+IFERROR(_xlfn.XLOOKUP(C3722,DIVIPOLA!G:G,DIVIPOLA!F:F),C3722)</f>
        <v>ANTIOQUIA</v>
      </c>
      <c r="C3722" t="s">
        <v>17</v>
      </c>
      <c r="D3722" t="s">
        <v>79</v>
      </c>
      <c r="E3722" t="s">
        <v>417</v>
      </c>
      <c r="F3722">
        <v>9</v>
      </c>
      <c r="G3722">
        <v>0.31678986272439291</v>
      </c>
      <c r="H3722">
        <v>6</v>
      </c>
      <c r="I3722">
        <v>0</v>
      </c>
      <c r="J3722">
        <v>174</v>
      </c>
      <c r="K3722">
        <v>98</v>
      </c>
      <c r="L3722">
        <v>52</v>
      </c>
      <c r="M3722">
        <v>41</v>
      </c>
      <c r="N3722">
        <v>86</v>
      </c>
      <c r="O3722">
        <v>39</v>
      </c>
      <c r="P3722">
        <v>182295750</v>
      </c>
      <c r="Q3722">
        <v>0.23768522431843381</v>
      </c>
    </row>
    <row r="3723" spans="1:17" x14ac:dyDescent="0.25">
      <c r="A3723" t="str">
        <f t="shared" ca="1" si="58"/>
        <v>ANTIOQUIA;MARINILLA;Beneficiados</v>
      </c>
      <c r="B3723" t="str">
        <f ca="1">+IFERROR(_xlfn.XLOOKUP(C3723,DIVIPOLA!G:G,DIVIPOLA!F:F),C3723)</f>
        <v>ANTIOQUIA</v>
      </c>
      <c r="C3723" t="s">
        <v>17</v>
      </c>
      <c r="D3723" t="s">
        <v>80</v>
      </c>
      <c r="E3723" t="s">
        <v>417</v>
      </c>
      <c r="F3723">
        <v>7</v>
      </c>
      <c r="G3723">
        <v>0.24639211545230549</v>
      </c>
      <c r="H3723">
        <v>0</v>
      </c>
      <c r="I3723">
        <v>0</v>
      </c>
      <c r="J3723">
        <v>103</v>
      </c>
      <c r="K3723">
        <v>17</v>
      </c>
      <c r="L3723">
        <v>32</v>
      </c>
      <c r="M3723">
        <v>7</v>
      </c>
      <c r="N3723">
        <v>17</v>
      </c>
      <c r="O3723">
        <v>17</v>
      </c>
      <c r="P3723">
        <v>69264325</v>
      </c>
      <c r="Q3723">
        <v>9.0309876258167845E-2</v>
      </c>
    </row>
    <row r="3724" spans="1:17" x14ac:dyDescent="0.25">
      <c r="A3724" t="str">
        <f t="shared" ca="1" si="58"/>
        <v>ANTIOQUIA;MEDELLÍN;Beneficiados</v>
      </c>
      <c r="B3724" t="str">
        <f ca="1">+IFERROR(_xlfn.XLOOKUP(C3724,DIVIPOLA!G:G,DIVIPOLA!F:F),C3724)</f>
        <v>ANTIOQUIA</v>
      </c>
      <c r="C3724" t="s">
        <v>17</v>
      </c>
      <c r="D3724" t="s">
        <v>81</v>
      </c>
      <c r="E3724" t="s">
        <v>417</v>
      </c>
      <c r="F3724">
        <v>1230</v>
      </c>
      <c r="G3724">
        <v>43.294614572333693</v>
      </c>
      <c r="H3724">
        <v>151</v>
      </c>
      <c r="I3724">
        <v>136</v>
      </c>
      <c r="J3724">
        <v>66732</v>
      </c>
      <c r="K3724">
        <v>29050</v>
      </c>
      <c r="L3724">
        <v>27786</v>
      </c>
      <c r="M3724">
        <v>6494</v>
      </c>
      <c r="N3724">
        <v>29348</v>
      </c>
      <c r="O3724">
        <v>6100</v>
      </c>
      <c r="P3724">
        <v>59825300275</v>
      </c>
      <c r="Q3724">
        <v>78.002860273928675</v>
      </c>
    </row>
    <row r="3725" spans="1:17" x14ac:dyDescent="0.25">
      <c r="A3725" t="str">
        <f t="shared" ca="1" si="58"/>
        <v>ANTIOQUIA;NECOCLÍ;Beneficiados</v>
      </c>
      <c r="B3725" t="str">
        <f ca="1">+IFERROR(_xlfn.XLOOKUP(C3725,DIVIPOLA!G:G,DIVIPOLA!F:F),C3725)</f>
        <v>ANTIOQUIA</v>
      </c>
      <c r="C3725" t="s">
        <v>17</v>
      </c>
      <c r="D3725" t="s">
        <v>82</v>
      </c>
      <c r="E3725" t="s">
        <v>417</v>
      </c>
      <c r="F3725">
        <v>1</v>
      </c>
      <c r="G3725">
        <v>3.5198873636043647E-2</v>
      </c>
      <c r="H3725">
        <v>0</v>
      </c>
      <c r="I3725">
        <v>0</v>
      </c>
      <c r="J3725">
        <v>22</v>
      </c>
      <c r="K3725">
        <v>37</v>
      </c>
      <c r="L3725">
        <v>4</v>
      </c>
      <c r="M3725">
        <v>0</v>
      </c>
      <c r="N3725">
        <v>31</v>
      </c>
      <c r="O3725">
        <v>27</v>
      </c>
      <c r="P3725">
        <v>43680000</v>
      </c>
      <c r="Q3725">
        <v>5.6951906987569301E-2</v>
      </c>
    </row>
    <row r="3726" spans="1:17" x14ac:dyDescent="0.25">
      <c r="A3726" t="str">
        <f t="shared" ca="1" si="58"/>
        <v>ANTIOQUIA;PEÑOL;Beneficiados</v>
      </c>
      <c r="B3726" t="str">
        <f ca="1">+IFERROR(_xlfn.XLOOKUP(C3726,DIVIPOLA!G:G,DIVIPOLA!F:F),C3726)</f>
        <v>ANTIOQUIA</v>
      </c>
      <c r="C3726" t="s">
        <v>17</v>
      </c>
      <c r="D3726" t="s">
        <v>83</v>
      </c>
      <c r="E3726" t="s">
        <v>417</v>
      </c>
      <c r="F3726">
        <v>6</v>
      </c>
      <c r="G3726">
        <v>0.2111932418162619</v>
      </c>
      <c r="H3726">
        <v>0</v>
      </c>
      <c r="I3726">
        <v>0</v>
      </c>
      <c r="J3726">
        <v>10</v>
      </c>
      <c r="K3726">
        <v>3</v>
      </c>
      <c r="L3726">
        <v>16</v>
      </c>
      <c r="M3726">
        <v>6</v>
      </c>
      <c r="N3726">
        <v>1</v>
      </c>
      <c r="O3726">
        <v>4</v>
      </c>
      <c r="P3726">
        <v>13455000</v>
      </c>
      <c r="Q3726">
        <v>1.7543221348849471E-2</v>
      </c>
    </row>
    <row r="3727" spans="1:17" x14ac:dyDescent="0.25">
      <c r="A3727" t="str">
        <f t="shared" ca="1" si="58"/>
        <v>ANTIOQUIA;PUERTO BERRÍO;Beneficiados</v>
      </c>
      <c r="B3727" t="str">
        <f ca="1">+IFERROR(_xlfn.XLOOKUP(C3727,DIVIPOLA!G:G,DIVIPOLA!F:F),C3727)</f>
        <v>ANTIOQUIA</v>
      </c>
      <c r="C3727" t="s">
        <v>17</v>
      </c>
      <c r="D3727" t="s">
        <v>84</v>
      </c>
      <c r="E3727" t="s">
        <v>417</v>
      </c>
      <c r="F3727">
        <v>1</v>
      </c>
      <c r="G3727">
        <v>3.5198873636043647E-2</v>
      </c>
      <c r="H3727">
        <v>0</v>
      </c>
      <c r="I3727">
        <v>0</v>
      </c>
      <c r="J3727">
        <v>13</v>
      </c>
      <c r="K3727">
        <v>3</v>
      </c>
      <c r="L3727">
        <v>10</v>
      </c>
      <c r="M3727">
        <v>16</v>
      </c>
      <c r="N3727">
        <v>11</v>
      </c>
      <c r="O3727">
        <v>10</v>
      </c>
      <c r="P3727">
        <v>20865000</v>
      </c>
      <c r="Q3727">
        <v>2.7204705569954982E-2</v>
      </c>
    </row>
    <row r="3728" spans="1:17" x14ac:dyDescent="0.25">
      <c r="A3728" t="str">
        <f t="shared" ca="1" si="58"/>
        <v>ANTIOQUIA;PUERTO TRIUNFO;Beneficiados</v>
      </c>
      <c r="B3728" t="str">
        <f ca="1">+IFERROR(_xlfn.XLOOKUP(C3728,DIVIPOLA!G:G,DIVIPOLA!F:F),C3728)</f>
        <v>ANTIOQUIA</v>
      </c>
      <c r="C3728" t="s">
        <v>17</v>
      </c>
      <c r="D3728" t="s">
        <v>85</v>
      </c>
      <c r="E3728" t="s">
        <v>417</v>
      </c>
      <c r="F3728">
        <v>1</v>
      </c>
      <c r="G3728">
        <v>3.5198873636043647E-2</v>
      </c>
      <c r="H3728">
        <v>0</v>
      </c>
      <c r="I3728">
        <v>0</v>
      </c>
      <c r="J3728">
        <v>4</v>
      </c>
      <c r="K3728">
        <v>2</v>
      </c>
      <c r="L3728">
        <v>0</v>
      </c>
      <c r="M3728">
        <v>1</v>
      </c>
      <c r="N3728">
        <v>0</v>
      </c>
      <c r="O3728">
        <v>2</v>
      </c>
      <c r="P3728">
        <v>3640000</v>
      </c>
      <c r="Q3728">
        <v>4.745992248964109E-3</v>
      </c>
    </row>
    <row r="3729" spans="1:17" x14ac:dyDescent="0.25">
      <c r="A3729" t="str">
        <f t="shared" ca="1" si="58"/>
        <v>ANTIOQUIA;RETIRO;Beneficiados</v>
      </c>
      <c r="B3729" t="str">
        <f ca="1">+IFERROR(_xlfn.XLOOKUP(C3729,DIVIPOLA!G:G,DIVIPOLA!F:F),C3729)</f>
        <v>ANTIOQUIA</v>
      </c>
      <c r="C3729" t="s">
        <v>17</v>
      </c>
      <c r="D3729" t="s">
        <v>86</v>
      </c>
      <c r="E3729" t="s">
        <v>417</v>
      </c>
      <c r="F3729">
        <v>5</v>
      </c>
      <c r="G3729">
        <v>0.17599436818021821</v>
      </c>
      <c r="H3729">
        <v>0</v>
      </c>
      <c r="I3729">
        <v>0</v>
      </c>
      <c r="J3729">
        <v>65</v>
      </c>
      <c r="K3729">
        <v>25</v>
      </c>
      <c r="L3729">
        <v>14</v>
      </c>
      <c r="M3729">
        <v>6</v>
      </c>
      <c r="N3729">
        <v>54</v>
      </c>
      <c r="O3729">
        <v>5</v>
      </c>
      <c r="P3729">
        <v>56485000</v>
      </c>
      <c r="Q3729">
        <v>7.3647629720532334E-2</v>
      </c>
    </row>
    <row r="3730" spans="1:17" x14ac:dyDescent="0.25">
      <c r="A3730" t="str">
        <f t="shared" ca="1" si="58"/>
        <v>ANTIOQUIA;RIONEGRO;Beneficiados</v>
      </c>
      <c r="B3730" t="str">
        <f ca="1">+IFERROR(_xlfn.XLOOKUP(C3730,DIVIPOLA!G:G,DIVIPOLA!F:F),C3730)</f>
        <v>ANTIOQUIA</v>
      </c>
      <c r="C3730" t="s">
        <v>17</v>
      </c>
      <c r="D3730" t="s">
        <v>87</v>
      </c>
      <c r="E3730" t="s">
        <v>417</v>
      </c>
      <c r="F3730">
        <v>49</v>
      </c>
      <c r="G3730">
        <v>1.724744808166139</v>
      </c>
      <c r="H3730">
        <v>0</v>
      </c>
      <c r="I3730">
        <v>0</v>
      </c>
      <c r="J3730">
        <v>1543</v>
      </c>
      <c r="K3730">
        <v>477</v>
      </c>
      <c r="L3730">
        <v>386</v>
      </c>
      <c r="M3730">
        <v>108</v>
      </c>
      <c r="N3730">
        <v>233</v>
      </c>
      <c r="O3730">
        <v>69</v>
      </c>
      <c r="P3730">
        <v>1068924675</v>
      </c>
      <c r="Q3730">
        <v>1.393711050075956</v>
      </c>
    </row>
    <row r="3731" spans="1:17" x14ac:dyDescent="0.25">
      <c r="A3731" t="str">
        <f t="shared" ca="1" si="58"/>
        <v>ANTIOQUIA;SABANETA;Beneficiados</v>
      </c>
      <c r="B3731" t="str">
        <f ca="1">+IFERROR(_xlfn.XLOOKUP(C3731,DIVIPOLA!G:G,DIVIPOLA!F:F),C3731)</f>
        <v>ANTIOQUIA</v>
      </c>
      <c r="C3731" t="s">
        <v>17</v>
      </c>
      <c r="D3731" t="s">
        <v>88</v>
      </c>
      <c r="E3731" t="s">
        <v>417</v>
      </c>
      <c r="F3731">
        <v>69</v>
      </c>
      <c r="G3731">
        <v>2.4287222808870119</v>
      </c>
      <c r="H3731">
        <v>0</v>
      </c>
      <c r="I3731">
        <v>0</v>
      </c>
      <c r="J3731">
        <v>1325</v>
      </c>
      <c r="K3731">
        <v>471</v>
      </c>
      <c r="L3731">
        <v>418</v>
      </c>
      <c r="M3731">
        <v>181</v>
      </c>
      <c r="N3731">
        <v>1201</v>
      </c>
      <c r="O3731">
        <v>164</v>
      </c>
      <c r="P3731">
        <v>1260674675</v>
      </c>
      <c r="Q3731">
        <v>1.643723141762458</v>
      </c>
    </row>
    <row r="3732" spans="1:17" x14ac:dyDescent="0.25">
      <c r="A3732" t="str">
        <f t="shared" ca="1" si="58"/>
        <v>ANTIOQUIA;SALGAR;Beneficiados</v>
      </c>
      <c r="B3732" t="str">
        <f ca="1">+IFERROR(_xlfn.XLOOKUP(C3732,DIVIPOLA!G:G,DIVIPOLA!F:F),C3732)</f>
        <v>ANTIOQUIA</v>
      </c>
      <c r="C3732" t="s">
        <v>17</v>
      </c>
      <c r="D3732" t="s">
        <v>89</v>
      </c>
      <c r="E3732" t="s">
        <v>417</v>
      </c>
      <c r="F3732">
        <v>1</v>
      </c>
      <c r="G3732">
        <v>3.5198873636043647E-2</v>
      </c>
      <c r="H3732">
        <v>0</v>
      </c>
      <c r="I3732">
        <v>0</v>
      </c>
      <c r="J3732">
        <v>192</v>
      </c>
      <c r="K3732">
        <v>191</v>
      </c>
      <c r="L3732">
        <v>45</v>
      </c>
      <c r="M3732">
        <v>96</v>
      </c>
      <c r="N3732">
        <v>278</v>
      </c>
      <c r="O3732">
        <v>246</v>
      </c>
      <c r="P3732">
        <v>372604050</v>
      </c>
      <c r="Q3732">
        <v>0.48581756407489979</v>
      </c>
    </row>
    <row r="3733" spans="1:17" x14ac:dyDescent="0.25">
      <c r="A3733" t="str">
        <f t="shared" ca="1" si="58"/>
        <v>ANTIOQUIA;SAN ANDRÉS DE CUERQUÍA;Beneficiados</v>
      </c>
      <c r="B3733" t="str">
        <f ca="1">+IFERROR(_xlfn.XLOOKUP(C3733,DIVIPOLA!G:G,DIVIPOLA!F:F),C3733)</f>
        <v>ANTIOQUIA</v>
      </c>
      <c r="C3733" t="s">
        <v>17</v>
      </c>
      <c r="D3733" t="s">
        <v>90</v>
      </c>
      <c r="E3733" t="s">
        <v>417</v>
      </c>
      <c r="F3733">
        <v>1</v>
      </c>
      <c r="G3733">
        <v>3.5198873636043647E-2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10</v>
      </c>
      <c r="P3733">
        <v>3280875</v>
      </c>
      <c r="Q3733">
        <v>4.2777492636868458E-3</v>
      </c>
    </row>
    <row r="3734" spans="1:17" x14ac:dyDescent="0.25">
      <c r="A3734" t="str">
        <f t="shared" ca="1" si="58"/>
        <v>ANTIOQUIA;SAN CARLOS;Beneficiados</v>
      </c>
      <c r="B3734" t="str">
        <f ca="1">+IFERROR(_xlfn.XLOOKUP(C3734,DIVIPOLA!G:G,DIVIPOLA!F:F),C3734)</f>
        <v>ANTIOQUIA</v>
      </c>
      <c r="C3734" t="s">
        <v>17</v>
      </c>
      <c r="D3734" t="s">
        <v>91</v>
      </c>
      <c r="E3734" t="s">
        <v>417</v>
      </c>
      <c r="F3734">
        <v>1</v>
      </c>
      <c r="G3734">
        <v>3.5198873636043647E-2</v>
      </c>
      <c r="H3734">
        <v>0</v>
      </c>
      <c r="I3734">
        <v>0</v>
      </c>
      <c r="J3734">
        <v>0</v>
      </c>
      <c r="K3734">
        <v>5</v>
      </c>
      <c r="L3734">
        <v>0</v>
      </c>
      <c r="M3734">
        <v>2</v>
      </c>
      <c r="N3734">
        <v>2</v>
      </c>
      <c r="O3734">
        <v>0</v>
      </c>
      <c r="P3734">
        <v>4128150</v>
      </c>
      <c r="Q3734">
        <v>5.3824637094948306E-3</v>
      </c>
    </row>
    <row r="3735" spans="1:17" x14ac:dyDescent="0.25">
      <c r="A3735" t="str">
        <f t="shared" ca="1" si="58"/>
        <v>ANTIOQUIA;SAN JERÓNIMO;Beneficiados</v>
      </c>
      <c r="B3735" t="str">
        <f ca="1">+IFERROR(_xlfn.XLOOKUP(C3735,DIVIPOLA!G:G,DIVIPOLA!F:F),C3735)</f>
        <v>ANTIOQUIA</v>
      </c>
      <c r="C3735" t="s">
        <v>17</v>
      </c>
      <c r="D3735" t="s">
        <v>92</v>
      </c>
      <c r="E3735" t="s">
        <v>417</v>
      </c>
      <c r="F3735">
        <v>1</v>
      </c>
      <c r="G3735">
        <v>3.5198873636043647E-2</v>
      </c>
      <c r="H3735">
        <v>0</v>
      </c>
      <c r="I3735">
        <v>0</v>
      </c>
      <c r="J3735">
        <v>6</v>
      </c>
      <c r="K3735">
        <v>4</v>
      </c>
      <c r="L3735">
        <v>0</v>
      </c>
      <c r="M3735">
        <v>2</v>
      </c>
      <c r="N3735">
        <v>1</v>
      </c>
      <c r="O3735">
        <v>3</v>
      </c>
      <c r="P3735">
        <v>6370000</v>
      </c>
      <c r="Q3735">
        <v>8.3054864356871903E-3</v>
      </c>
    </row>
    <row r="3736" spans="1:17" x14ac:dyDescent="0.25">
      <c r="A3736" t="str">
        <f t="shared" ca="1" si="58"/>
        <v>ANTIOQUIA;SAN LUIS;Beneficiados</v>
      </c>
      <c r="B3736" t="str">
        <f ca="1">+IFERROR(_xlfn.XLOOKUP(C3736,DIVIPOLA!G:G,DIVIPOLA!F:F),C3736)</f>
        <v>ANTIOQUIA</v>
      </c>
      <c r="C3736" t="s">
        <v>17</v>
      </c>
      <c r="D3736" t="s">
        <v>93</v>
      </c>
      <c r="E3736" t="s">
        <v>417</v>
      </c>
      <c r="F3736">
        <v>1</v>
      </c>
      <c r="G3736">
        <v>3.5198873636043647E-2</v>
      </c>
      <c r="H3736">
        <v>0</v>
      </c>
      <c r="I3736">
        <v>0</v>
      </c>
      <c r="J3736">
        <v>29</v>
      </c>
      <c r="K3736">
        <v>15</v>
      </c>
      <c r="L3736">
        <v>1</v>
      </c>
      <c r="M3736">
        <v>1</v>
      </c>
      <c r="N3736">
        <v>0</v>
      </c>
      <c r="O3736">
        <v>0</v>
      </c>
      <c r="P3736">
        <v>20142850</v>
      </c>
      <c r="Q3736">
        <v>2.626313460770514E-2</v>
      </c>
    </row>
    <row r="3737" spans="1:17" x14ac:dyDescent="0.25">
      <c r="A3737" t="str">
        <f t="shared" ca="1" si="58"/>
        <v>ANTIOQUIA;SAN PEDRO DE LOS MILAGROS;Beneficiados</v>
      </c>
      <c r="B3737" t="str">
        <f ca="1">+IFERROR(_xlfn.XLOOKUP(C3737,DIVIPOLA!G:G,DIVIPOLA!F:F),C3737)</f>
        <v>ANTIOQUIA</v>
      </c>
      <c r="C3737" t="s">
        <v>17</v>
      </c>
      <c r="D3737" t="s">
        <v>94</v>
      </c>
      <c r="E3737" t="s">
        <v>417</v>
      </c>
      <c r="F3737">
        <v>10</v>
      </c>
      <c r="G3737">
        <v>0.35198873636043648</v>
      </c>
      <c r="H3737">
        <v>0</v>
      </c>
      <c r="I3737">
        <v>0</v>
      </c>
      <c r="J3737">
        <v>46</v>
      </c>
      <c r="K3737">
        <v>24</v>
      </c>
      <c r="L3737">
        <v>119</v>
      </c>
      <c r="M3737">
        <v>22</v>
      </c>
      <c r="N3737">
        <v>87</v>
      </c>
      <c r="O3737">
        <v>7</v>
      </c>
      <c r="P3737">
        <v>90025975</v>
      </c>
      <c r="Q3737">
        <v>0.1173798295481969</v>
      </c>
    </row>
    <row r="3738" spans="1:17" x14ac:dyDescent="0.25">
      <c r="A3738" t="str">
        <f t="shared" ca="1" si="58"/>
        <v>ANTIOQUIA;SAN ROQUE;Beneficiados</v>
      </c>
      <c r="B3738" t="str">
        <f ca="1">+IFERROR(_xlfn.XLOOKUP(C3738,DIVIPOLA!G:G,DIVIPOLA!F:F),C3738)</f>
        <v>ANTIOQUIA</v>
      </c>
      <c r="C3738" t="s">
        <v>17</v>
      </c>
      <c r="D3738" t="s">
        <v>95</v>
      </c>
      <c r="E3738" t="s">
        <v>417</v>
      </c>
      <c r="F3738">
        <v>4</v>
      </c>
      <c r="G3738">
        <v>0.14079549454417459</v>
      </c>
      <c r="H3738">
        <v>0</v>
      </c>
      <c r="I3738">
        <v>0</v>
      </c>
      <c r="J3738">
        <v>16</v>
      </c>
      <c r="K3738">
        <v>39</v>
      </c>
      <c r="L3738">
        <v>8</v>
      </c>
      <c r="M3738">
        <v>18</v>
      </c>
      <c r="N3738">
        <v>12</v>
      </c>
      <c r="O3738">
        <v>8</v>
      </c>
      <c r="P3738">
        <v>41548000</v>
      </c>
      <c r="Q3738">
        <v>5.4172111527461757E-2</v>
      </c>
    </row>
    <row r="3739" spans="1:17" x14ac:dyDescent="0.25">
      <c r="A3739" t="str">
        <f t="shared" ca="1" si="58"/>
        <v>ANTIOQUIA;SANTA BÁRBARA;Beneficiados</v>
      </c>
      <c r="B3739" t="str">
        <f ca="1">+IFERROR(_xlfn.XLOOKUP(C3739,DIVIPOLA!G:G,DIVIPOLA!F:F),C3739)</f>
        <v>ANTIOQUIA</v>
      </c>
      <c r="C3739" t="s">
        <v>17</v>
      </c>
      <c r="D3739" t="s">
        <v>96</v>
      </c>
      <c r="E3739" t="s">
        <v>417</v>
      </c>
      <c r="F3739">
        <v>1</v>
      </c>
      <c r="G3739">
        <v>3.5198873636043647E-2</v>
      </c>
      <c r="H3739">
        <v>0</v>
      </c>
      <c r="I3739">
        <v>0</v>
      </c>
      <c r="J3739">
        <v>10</v>
      </c>
      <c r="K3739">
        <v>4</v>
      </c>
      <c r="L3739">
        <v>6</v>
      </c>
      <c r="M3739">
        <v>0</v>
      </c>
      <c r="N3739">
        <v>3</v>
      </c>
      <c r="O3739">
        <v>5</v>
      </c>
      <c r="P3739">
        <v>10120500</v>
      </c>
      <c r="Q3739">
        <v>1.3195553449352001E-2</v>
      </c>
    </row>
    <row r="3740" spans="1:17" x14ac:dyDescent="0.25">
      <c r="A3740" t="str">
        <f t="shared" ca="1" si="58"/>
        <v>ANTIOQUIA;SANTA FÉ DE ANTIOQUIA;Beneficiados</v>
      </c>
      <c r="B3740" t="str">
        <f ca="1">+IFERROR(_xlfn.XLOOKUP(C3740,DIVIPOLA!G:G,DIVIPOLA!F:F),C3740)</f>
        <v>ANTIOQUIA</v>
      </c>
      <c r="C3740" t="s">
        <v>17</v>
      </c>
      <c r="D3740" t="s">
        <v>97</v>
      </c>
      <c r="E3740" t="s">
        <v>417</v>
      </c>
      <c r="F3740">
        <v>6</v>
      </c>
      <c r="G3740">
        <v>0.2111932418162619</v>
      </c>
      <c r="H3740">
        <v>0</v>
      </c>
      <c r="I3740">
        <v>0</v>
      </c>
      <c r="J3740">
        <v>11</v>
      </c>
      <c r="K3740">
        <v>11</v>
      </c>
      <c r="L3740">
        <v>8</v>
      </c>
      <c r="M3740">
        <v>11</v>
      </c>
      <c r="N3740">
        <v>4</v>
      </c>
      <c r="O3740">
        <v>1</v>
      </c>
      <c r="P3740">
        <v>17954300</v>
      </c>
      <c r="Q3740">
        <v>2.340960676801547E-2</v>
      </c>
    </row>
    <row r="3741" spans="1:17" x14ac:dyDescent="0.25">
      <c r="A3741" t="str">
        <f t="shared" ca="1" si="58"/>
        <v>ANTIOQUIA;SANTA ROSA DE OSOS;Beneficiados</v>
      </c>
      <c r="B3741" t="str">
        <f ca="1">+IFERROR(_xlfn.XLOOKUP(C3741,DIVIPOLA!G:G,DIVIPOLA!F:F),C3741)</f>
        <v>ANTIOQUIA</v>
      </c>
      <c r="C3741" t="s">
        <v>17</v>
      </c>
      <c r="D3741" t="s">
        <v>98</v>
      </c>
      <c r="E3741" t="s">
        <v>417</v>
      </c>
      <c r="F3741">
        <v>9</v>
      </c>
      <c r="G3741">
        <v>0.31678986272439291</v>
      </c>
      <c r="H3741">
        <v>0</v>
      </c>
      <c r="I3741">
        <v>0</v>
      </c>
      <c r="J3741">
        <v>37</v>
      </c>
      <c r="K3741">
        <v>32</v>
      </c>
      <c r="L3741">
        <v>166</v>
      </c>
      <c r="M3741">
        <v>52</v>
      </c>
      <c r="N3741">
        <v>41</v>
      </c>
      <c r="O3741">
        <v>9</v>
      </c>
      <c r="P3741">
        <v>106109250</v>
      </c>
      <c r="Q3741">
        <v>0.1383499115503832</v>
      </c>
    </row>
    <row r="3742" spans="1:17" x14ac:dyDescent="0.25">
      <c r="A3742" t="str">
        <f t="shared" ca="1" si="58"/>
        <v>ANTIOQUIA;SONSÓN;Beneficiados</v>
      </c>
      <c r="B3742" t="str">
        <f ca="1">+IFERROR(_xlfn.XLOOKUP(C3742,DIVIPOLA!G:G,DIVIPOLA!F:F),C3742)</f>
        <v>ANTIOQUIA</v>
      </c>
      <c r="C3742" t="s">
        <v>17</v>
      </c>
      <c r="D3742" t="s">
        <v>99</v>
      </c>
      <c r="E3742" t="s">
        <v>417</v>
      </c>
      <c r="F3742">
        <v>2</v>
      </c>
      <c r="G3742">
        <v>7.0397747272087294E-2</v>
      </c>
      <c r="H3742">
        <v>0</v>
      </c>
      <c r="I3742">
        <v>0</v>
      </c>
      <c r="J3742">
        <v>28</v>
      </c>
      <c r="K3742">
        <v>2</v>
      </c>
      <c r="L3742">
        <v>11</v>
      </c>
      <c r="M3742">
        <v>6</v>
      </c>
      <c r="N3742">
        <v>27</v>
      </c>
      <c r="O3742">
        <v>2</v>
      </c>
      <c r="P3742">
        <v>24427325</v>
      </c>
      <c r="Q3742">
        <v>3.1849421734320663E-2</v>
      </c>
    </row>
    <row r="3743" spans="1:17" x14ac:dyDescent="0.25">
      <c r="A3743" t="str">
        <f t="shared" ca="1" si="58"/>
        <v>ANTIOQUIA;TURBO;Beneficiados</v>
      </c>
      <c r="B3743" t="str">
        <f ca="1">+IFERROR(_xlfn.XLOOKUP(C3743,DIVIPOLA!G:G,DIVIPOLA!F:F),C3743)</f>
        <v>ANTIOQUIA</v>
      </c>
      <c r="C3743" t="s">
        <v>17</v>
      </c>
      <c r="D3743" t="s">
        <v>100</v>
      </c>
      <c r="E3743" t="s">
        <v>417</v>
      </c>
      <c r="F3743">
        <v>2</v>
      </c>
      <c r="G3743">
        <v>7.0397747272087294E-2</v>
      </c>
      <c r="H3743">
        <v>0</v>
      </c>
      <c r="I3743">
        <v>0</v>
      </c>
      <c r="J3743">
        <v>7</v>
      </c>
      <c r="K3743">
        <v>5</v>
      </c>
      <c r="L3743">
        <v>3</v>
      </c>
      <c r="M3743">
        <v>4</v>
      </c>
      <c r="N3743">
        <v>16</v>
      </c>
      <c r="O3743">
        <v>3</v>
      </c>
      <c r="P3743">
        <v>11765000</v>
      </c>
      <c r="Q3743">
        <v>1.533972494754471E-2</v>
      </c>
    </row>
    <row r="3744" spans="1:17" x14ac:dyDescent="0.25">
      <c r="A3744" t="str">
        <f t="shared" ca="1" si="58"/>
        <v>ANTIOQUIA;URRAO;Beneficiados</v>
      </c>
      <c r="B3744" t="str">
        <f ca="1">+IFERROR(_xlfn.XLOOKUP(C3744,DIVIPOLA!G:G,DIVIPOLA!F:F),C3744)</f>
        <v>ANTIOQUIA</v>
      </c>
      <c r="C3744" t="s">
        <v>17</v>
      </c>
      <c r="D3744" t="s">
        <v>101</v>
      </c>
      <c r="E3744" t="s">
        <v>417</v>
      </c>
      <c r="F3744">
        <v>3</v>
      </c>
      <c r="G3744">
        <v>0.10559662090813091</v>
      </c>
      <c r="H3744">
        <v>0</v>
      </c>
      <c r="I3744">
        <v>0</v>
      </c>
      <c r="J3744">
        <v>12</v>
      </c>
      <c r="K3744">
        <v>1</v>
      </c>
      <c r="L3744">
        <v>19</v>
      </c>
      <c r="M3744">
        <v>12</v>
      </c>
      <c r="N3744">
        <v>3</v>
      </c>
      <c r="O3744">
        <v>9</v>
      </c>
      <c r="P3744">
        <v>19009250</v>
      </c>
      <c r="Q3744">
        <v>2.4785097021599169E-2</v>
      </c>
    </row>
    <row r="3745" spans="1:17" x14ac:dyDescent="0.25">
      <c r="A3745" t="str">
        <f t="shared" ca="1" si="58"/>
        <v>ANTIOQUIA;VENECIA;Beneficiados</v>
      </c>
      <c r="B3745" t="str">
        <f ca="1">+IFERROR(_xlfn.XLOOKUP(C3745,DIVIPOLA!G:G,DIVIPOLA!F:F),C3745)</f>
        <v>ANTIOQUIA</v>
      </c>
      <c r="C3745" t="s">
        <v>17</v>
      </c>
      <c r="D3745" t="s">
        <v>102</v>
      </c>
      <c r="E3745" t="s">
        <v>417</v>
      </c>
      <c r="F3745">
        <v>1</v>
      </c>
      <c r="G3745">
        <v>3.5198873636043647E-2</v>
      </c>
      <c r="H3745">
        <v>0</v>
      </c>
      <c r="I3745">
        <v>0</v>
      </c>
      <c r="J3745">
        <v>4</v>
      </c>
      <c r="K3745">
        <v>0</v>
      </c>
      <c r="L3745">
        <v>2</v>
      </c>
      <c r="M3745">
        <v>0</v>
      </c>
      <c r="N3745">
        <v>0</v>
      </c>
      <c r="O3745">
        <v>0</v>
      </c>
      <c r="P3745">
        <v>2154100</v>
      </c>
      <c r="Q3745">
        <v>2.8086104130476889E-3</v>
      </c>
    </row>
    <row r="3746" spans="1:17" x14ac:dyDescent="0.25">
      <c r="A3746" t="str">
        <f t="shared" ca="1" si="58"/>
        <v>ANTIOQUIA;YARUMAL;Beneficiados</v>
      </c>
      <c r="B3746" t="str">
        <f ca="1">+IFERROR(_xlfn.XLOOKUP(C3746,DIVIPOLA!G:G,DIVIPOLA!F:F),C3746)</f>
        <v>ANTIOQUIA</v>
      </c>
      <c r="C3746" t="s">
        <v>17</v>
      </c>
      <c r="D3746" t="s">
        <v>103</v>
      </c>
      <c r="E3746" t="s">
        <v>417</v>
      </c>
      <c r="F3746">
        <v>5</v>
      </c>
      <c r="G3746">
        <v>0.17599436818021821</v>
      </c>
      <c r="H3746">
        <v>0</v>
      </c>
      <c r="I3746">
        <v>0</v>
      </c>
      <c r="J3746">
        <v>15</v>
      </c>
      <c r="K3746">
        <v>56</v>
      </c>
      <c r="L3746">
        <v>1</v>
      </c>
      <c r="M3746">
        <v>4</v>
      </c>
      <c r="N3746">
        <v>41</v>
      </c>
      <c r="O3746">
        <v>14</v>
      </c>
      <c r="P3746">
        <v>50150100</v>
      </c>
      <c r="Q3746">
        <v>6.5387908210103013E-2</v>
      </c>
    </row>
    <row r="3747" spans="1:17" x14ac:dyDescent="0.25">
      <c r="A3747" t="str">
        <f t="shared" ca="1" si="58"/>
        <v>ARAUCA;ARAUCA;Beneficiados</v>
      </c>
      <c r="B3747" t="str">
        <f ca="1">+IFERROR(_xlfn.XLOOKUP(C3747,DIVIPOLA!G:G,DIVIPOLA!F:F),C3747)</f>
        <v>ARAUCA</v>
      </c>
      <c r="C3747" t="s">
        <v>18</v>
      </c>
      <c r="D3747" t="s">
        <v>18</v>
      </c>
      <c r="E3747" t="s">
        <v>417</v>
      </c>
      <c r="F3747">
        <v>5</v>
      </c>
      <c r="G3747">
        <v>18.518518518518519</v>
      </c>
      <c r="H3747">
        <v>0</v>
      </c>
      <c r="I3747">
        <v>0</v>
      </c>
      <c r="J3747">
        <v>36</v>
      </c>
      <c r="K3747">
        <v>48</v>
      </c>
      <c r="L3747">
        <v>2</v>
      </c>
      <c r="M3747">
        <v>6</v>
      </c>
      <c r="N3747">
        <v>5</v>
      </c>
      <c r="O3747">
        <v>1</v>
      </c>
      <c r="P3747">
        <v>43851600</v>
      </c>
      <c r="Q3747">
        <v>51.001678283614822</v>
      </c>
    </row>
    <row r="3748" spans="1:17" x14ac:dyDescent="0.25">
      <c r="A3748" t="str">
        <f t="shared" ca="1" si="58"/>
        <v>ARAUCA;ARAUQUITA;Beneficiados</v>
      </c>
      <c r="B3748" t="str">
        <f ca="1">+IFERROR(_xlfn.XLOOKUP(C3748,DIVIPOLA!G:G,DIVIPOLA!F:F),C3748)</f>
        <v>ARAUCA</v>
      </c>
      <c r="C3748" t="s">
        <v>18</v>
      </c>
      <c r="D3748" t="s">
        <v>104</v>
      </c>
      <c r="E3748" t="s">
        <v>417</v>
      </c>
      <c r="F3748">
        <v>2</v>
      </c>
      <c r="G3748">
        <v>7.4074074074074074</v>
      </c>
      <c r="H3748">
        <v>0</v>
      </c>
      <c r="I3748">
        <v>0</v>
      </c>
      <c r="J3748">
        <v>0</v>
      </c>
      <c r="K3748">
        <v>3</v>
      </c>
      <c r="L3748">
        <v>1</v>
      </c>
      <c r="M3748">
        <v>0</v>
      </c>
      <c r="N3748">
        <v>1</v>
      </c>
      <c r="O3748">
        <v>1</v>
      </c>
      <c r="P3748">
        <v>2414100</v>
      </c>
      <c r="Q3748">
        <v>2.8077231285625728</v>
      </c>
    </row>
    <row r="3749" spans="1:17" x14ac:dyDescent="0.25">
      <c r="A3749" t="str">
        <f t="shared" ca="1" si="58"/>
        <v>ARAUCA;SARAVENA;Beneficiados</v>
      </c>
      <c r="B3749" t="str">
        <f ca="1">+IFERROR(_xlfn.XLOOKUP(C3749,DIVIPOLA!G:G,DIVIPOLA!F:F),C3749)</f>
        <v>ARAUCA</v>
      </c>
      <c r="C3749" t="s">
        <v>18</v>
      </c>
      <c r="D3749" t="s">
        <v>105</v>
      </c>
      <c r="E3749" t="s">
        <v>417</v>
      </c>
      <c r="F3749">
        <v>6</v>
      </c>
      <c r="G3749">
        <v>22.222222222222221</v>
      </c>
      <c r="H3749">
        <v>0</v>
      </c>
      <c r="I3749">
        <v>0</v>
      </c>
      <c r="J3749">
        <v>8</v>
      </c>
      <c r="K3749">
        <v>15</v>
      </c>
      <c r="L3749">
        <v>1</v>
      </c>
      <c r="M3749">
        <v>3</v>
      </c>
      <c r="N3749">
        <v>6</v>
      </c>
      <c r="O3749">
        <v>1</v>
      </c>
      <c r="P3749">
        <v>13845000</v>
      </c>
      <c r="Q3749">
        <v>16.102450898864511</v>
      </c>
    </row>
    <row r="3750" spans="1:17" x14ac:dyDescent="0.25">
      <c r="A3750" t="str">
        <f t="shared" ca="1" si="58"/>
        <v>ARAUCA;TAME;Beneficiados</v>
      </c>
      <c r="B3750" t="str">
        <f ca="1">+IFERROR(_xlfn.XLOOKUP(C3750,DIVIPOLA!G:G,DIVIPOLA!F:F),C3750)</f>
        <v>ARAUCA</v>
      </c>
      <c r="C3750" t="s">
        <v>18</v>
      </c>
      <c r="D3750" t="s">
        <v>106</v>
      </c>
      <c r="E3750" t="s">
        <v>417</v>
      </c>
      <c r="F3750">
        <v>4</v>
      </c>
      <c r="G3750">
        <v>14.81481481481481</v>
      </c>
      <c r="H3750">
        <v>2</v>
      </c>
      <c r="I3750">
        <v>0</v>
      </c>
      <c r="J3750">
        <v>11</v>
      </c>
      <c r="K3750">
        <v>24</v>
      </c>
      <c r="L3750">
        <v>12</v>
      </c>
      <c r="M3750">
        <v>7</v>
      </c>
      <c r="N3750">
        <v>12</v>
      </c>
      <c r="O3750">
        <v>0</v>
      </c>
      <c r="P3750">
        <v>25870000</v>
      </c>
      <c r="Q3750">
        <v>30.088147688958109</v>
      </c>
    </row>
    <row r="3751" spans="1:17" x14ac:dyDescent="0.25">
      <c r="A3751" t="str">
        <f t="shared" ca="1" si="58"/>
        <v>SAN_ANDRÉS_PROVIDENCIA_Y_SANTA_CATALINA;SAN ANDRÉS;Beneficiados</v>
      </c>
      <c r="B3751" t="str">
        <f ca="1">+IFERROR(_xlfn.XLOOKUP(C3751,DIVIPOLA!G:G,DIVIPOLA!F:F),C3751)</f>
        <v>SAN_ANDRÉS_PROVIDENCIA_Y_SANTA_CATALINA</v>
      </c>
      <c r="C3751" t="s">
        <v>1189</v>
      </c>
      <c r="D3751" t="s">
        <v>1018</v>
      </c>
      <c r="E3751" t="s">
        <v>417</v>
      </c>
      <c r="F3751">
        <v>9</v>
      </c>
      <c r="G3751">
        <v>64.285714285714292</v>
      </c>
      <c r="H3751">
        <v>0</v>
      </c>
      <c r="I3751">
        <v>0</v>
      </c>
      <c r="J3751">
        <v>138</v>
      </c>
      <c r="K3751">
        <v>180</v>
      </c>
      <c r="L3751">
        <v>113</v>
      </c>
      <c r="M3751">
        <v>51</v>
      </c>
      <c r="N3751">
        <v>35</v>
      </c>
      <c r="O3751">
        <v>10</v>
      </c>
      <c r="P3751">
        <v>212038450</v>
      </c>
      <c r="Q3751">
        <v>100</v>
      </c>
    </row>
    <row r="3752" spans="1:17" x14ac:dyDescent="0.25">
      <c r="A3752" t="str">
        <f t="shared" ca="1" si="58"/>
        <v>ATLÁNTICO;BARANOA;Beneficiados</v>
      </c>
      <c r="B3752" t="str">
        <f ca="1">+IFERROR(_xlfn.XLOOKUP(C3752,DIVIPOLA!G:G,DIVIPOLA!F:F),C3752)</f>
        <v>ATLÁNTICO</v>
      </c>
      <c r="C3752" t="s">
        <v>19</v>
      </c>
      <c r="D3752" t="s">
        <v>107</v>
      </c>
      <c r="E3752" t="s">
        <v>417</v>
      </c>
      <c r="F3752">
        <v>1</v>
      </c>
      <c r="G3752">
        <v>0.22075055187637971</v>
      </c>
      <c r="H3752">
        <v>0</v>
      </c>
      <c r="I3752">
        <v>0</v>
      </c>
      <c r="J3752">
        <v>2</v>
      </c>
      <c r="K3752">
        <v>15</v>
      </c>
      <c r="L3752">
        <v>4</v>
      </c>
      <c r="M3752">
        <v>8</v>
      </c>
      <c r="N3752">
        <v>15</v>
      </c>
      <c r="O3752">
        <v>23</v>
      </c>
      <c r="P3752">
        <v>23140000</v>
      </c>
      <c r="Q3752">
        <v>0.1291260815714847</v>
      </c>
    </row>
    <row r="3753" spans="1:17" x14ac:dyDescent="0.25">
      <c r="A3753" t="str">
        <f t="shared" ca="1" si="58"/>
        <v>ATLÁNTICO;BARRANQUILLA;Beneficiados</v>
      </c>
      <c r="B3753" t="str">
        <f ca="1">+IFERROR(_xlfn.XLOOKUP(C3753,DIVIPOLA!G:G,DIVIPOLA!F:F),C3753)</f>
        <v>ATLÁNTICO</v>
      </c>
      <c r="C3753" t="s">
        <v>19</v>
      </c>
      <c r="D3753" t="s">
        <v>108</v>
      </c>
      <c r="E3753" t="s">
        <v>417</v>
      </c>
      <c r="F3753">
        <v>267</v>
      </c>
      <c r="G3753">
        <v>58.940397350993379</v>
      </c>
      <c r="H3753">
        <v>69</v>
      </c>
      <c r="I3753">
        <v>33</v>
      </c>
      <c r="J3753">
        <v>15685</v>
      </c>
      <c r="K3753">
        <v>7051</v>
      </c>
      <c r="L3753">
        <v>11159</v>
      </c>
      <c r="M3753">
        <v>3221</v>
      </c>
      <c r="N3753">
        <v>11533</v>
      </c>
      <c r="O3753">
        <v>2686</v>
      </c>
      <c r="P3753">
        <v>17478875700</v>
      </c>
      <c r="Q3753">
        <v>97.535813717201478</v>
      </c>
    </row>
    <row r="3754" spans="1:17" x14ac:dyDescent="0.25">
      <c r="A3754" t="str">
        <f t="shared" ca="1" si="58"/>
        <v>ATLÁNTICO;GALAPA;Beneficiados</v>
      </c>
      <c r="B3754" t="str">
        <f ca="1">+IFERROR(_xlfn.XLOOKUP(C3754,DIVIPOLA!G:G,DIVIPOLA!F:F),C3754)</f>
        <v>ATLÁNTICO</v>
      </c>
      <c r="C3754" t="s">
        <v>19</v>
      </c>
      <c r="D3754" t="s">
        <v>109</v>
      </c>
      <c r="E3754" t="s">
        <v>417</v>
      </c>
      <c r="F3754">
        <v>6</v>
      </c>
      <c r="G3754">
        <v>1.324503311258278</v>
      </c>
      <c r="H3754">
        <v>0</v>
      </c>
      <c r="I3754">
        <v>3</v>
      </c>
      <c r="J3754">
        <v>263</v>
      </c>
      <c r="K3754">
        <v>93</v>
      </c>
      <c r="L3754">
        <v>41</v>
      </c>
      <c r="M3754">
        <v>8</v>
      </c>
      <c r="N3754">
        <v>279</v>
      </c>
      <c r="O3754">
        <v>57</v>
      </c>
      <c r="P3754">
        <v>245730550</v>
      </c>
      <c r="Q3754">
        <v>1.3712283078610981</v>
      </c>
    </row>
    <row r="3755" spans="1:17" x14ac:dyDescent="0.25">
      <c r="A3755" t="str">
        <f t="shared" ca="1" si="58"/>
        <v>ATLÁNTICO;MALAMBO;Beneficiados</v>
      </c>
      <c r="B3755" t="str">
        <f ca="1">+IFERROR(_xlfn.XLOOKUP(C3755,DIVIPOLA!G:G,DIVIPOLA!F:F),C3755)</f>
        <v>ATLÁNTICO</v>
      </c>
      <c r="C3755" t="s">
        <v>19</v>
      </c>
      <c r="D3755" t="s">
        <v>110</v>
      </c>
      <c r="E3755" t="s">
        <v>417</v>
      </c>
      <c r="F3755">
        <v>1</v>
      </c>
      <c r="G3755">
        <v>0.22075055187637971</v>
      </c>
      <c r="H3755">
        <v>0</v>
      </c>
      <c r="I3755">
        <v>0</v>
      </c>
      <c r="J3755">
        <v>2</v>
      </c>
      <c r="K3755">
        <v>5</v>
      </c>
      <c r="L3755">
        <v>0</v>
      </c>
      <c r="M3755">
        <v>0</v>
      </c>
      <c r="N3755">
        <v>0</v>
      </c>
      <c r="O3755">
        <v>0</v>
      </c>
      <c r="P3755">
        <v>3701100</v>
      </c>
      <c r="Q3755">
        <v>2.065291877719197E-2</v>
      </c>
    </row>
    <row r="3756" spans="1:17" x14ac:dyDescent="0.25">
      <c r="A3756" t="str">
        <f t="shared" ca="1" si="58"/>
        <v>ATLÁNTICO;PUERTO COLOMBIA;Beneficiados</v>
      </c>
      <c r="B3756" t="str">
        <f ca="1">+IFERROR(_xlfn.XLOOKUP(C3756,DIVIPOLA!G:G,DIVIPOLA!F:F),C3756)</f>
        <v>ATLÁNTICO</v>
      </c>
      <c r="C3756" t="s">
        <v>19</v>
      </c>
      <c r="D3756" t="s">
        <v>111</v>
      </c>
      <c r="E3756" t="s">
        <v>417</v>
      </c>
      <c r="F3756">
        <v>4</v>
      </c>
      <c r="G3756">
        <v>0.88300220750551872</v>
      </c>
      <c r="H3756">
        <v>0</v>
      </c>
      <c r="I3756">
        <v>0</v>
      </c>
      <c r="J3756">
        <v>33</v>
      </c>
      <c r="K3756">
        <v>5</v>
      </c>
      <c r="L3756">
        <v>16</v>
      </c>
      <c r="M3756">
        <v>3</v>
      </c>
      <c r="N3756">
        <v>33</v>
      </c>
      <c r="O3756">
        <v>9</v>
      </c>
      <c r="P3756">
        <v>30308200</v>
      </c>
      <c r="Q3756">
        <v>0.16912614976166271</v>
      </c>
    </row>
    <row r="3757" spans="1:17" x14ac:dyDescent="0.25">
      <c r="A3757" t="str">
        <f t="shared" ca="1" si="58"/>
        <v>ATLÁNTICO;SOLEDAD;Beneficiados</v>
      </c>
      <c r="B3757" t="str">
        <f ca="1">+IFERROR(_xlfn.XLOOKUP(C3757,DIVIPOLA!G:G,DIVIPOLA!F:F),C3757)</f>
        <v>ATLÁNTICO</v>
      </c>
      <c r="C3757" t="s">
        <v>19</v>
      </c>
      <c r="D3757" t="s">
        <v>112</v>
      </c>
      <c r="E3757" t="s">
        <v>417</v>
      </c>
      <c r="F3757">
        <v>8</v>
      </c>
      <c r="G3757">
        <v>1.766004415011037</v>
      </c>
      <c r="H3757">
        <v>0</v>
      </c>
      <c r="I3757">
        <v>0</v>
      </c>
      <c r="J3757">
        <v>117</v>
      </c>
      <c r="K3757">
        <v>130</v>
      </c>
      <c r="L3757">
        <v>16</v>
      </c>
      <c r="M3757">
        <v>0</v>
      </c>
      <c r="N3757">
        <v>57</v>
      </c>
      <c r="O3757">
        <v>21</v>
      </c>
      <c r="P3757">
        <v>138713900</v>
      </c>
      <c r="Q3757">
        <v>0.77405282482708626</v>
      </c>
    </row>
    <row r="3758" spans="1:17" x14ac:dyDescent="0.25">
      <c r="A3758" t="str">
        <f t="shared" ca="1" si="58"/>
        <v>BOGOTÁ;BOGOTÁ, D.C.;Beneficiados</v>
      </c>
      <c r="B3758" t="str">
        <f ca="1">+IFERROR(_xlfn.XLOOKUP(C3758,DIVIPOLA!G:G,DIVIPOLA!F:F),C3758)</f>
        <v>BOGOTÁ</v>
      </c>
      <c r="C3758" t="s">
        <v>1146</v>
      </c>
      <c r="D3758" t="s">
        <v>20</v>
      </c>
      <c r="E3758" t="s">
        <v>417</v>
      </c>
      <c r="F3758">
        <v>2741</v>
      </c>
      <c r="G3758">
        <v>64.891098484848484</v>
      </c>
      <c r="H3758">
        <v>932</v>
      </c>
      <c r="I3758">
        <v>629</v>
      </c>
      <c r="J3758">
        <v>259371</v>
      </c>
      <c r="K3758">
        <v>99800</v>
      </c>
      <c r="L3758">
        <v>93941</v>
      </c>
      <c r="M3758">
        <v>20957</v>
      </c>
      <c r="N3758">
        <v>68493</v>
      </c>
      <c r="O3758">
        <v>14970</v>
      </c>
      <c r="P3758">
        <v>208383088225</v>
      </c>
      <c r="Q3758">
        <v>100</v>
      </c>
    </row>
    <row r="3759" spans="1:17" x14ac:dyDescent="0.25">
      <c r="A3759" t="str">
        <f t="shared" ca="1" si="58"/>
        <v>BOLÍVAR;ARJONA;Beneficiados</v>
      </c>
      <c r="B3759" t="str">
        <f ca="1">+IFERROR(_xlfn.XLOOKUP(C3759,DIVIPOLA!G:G,DIVIPOLA!F:F),C3759)</f>
        <v>BOLÍVAR</v>
      </c>
      <c r="C3759" t="s">
        <v>21</v>
      </c>
      <c r="D3759" t="s">
        <v>113</v>
      </c>
      <c r="E3759" t="s">
        <v>417</v>
      </c>
      <c r="F3759">
        <v>2</v>
      </c>
      <c r="G3759">
        <v>0.69204152249134954</v>
      </c>
      <c r="H3759">
        <v>0</v>
      </c>
      <c r="I3759">
        <v>0</v>
      </c>
      <c r="J3759">
        <v>4</v>
      </c>
      <c r="K3759">
        <v>4</v>
      </c>
      <c r="L3759">
        <v>2</v>
      </c>
      <c r="M3759">
        <v>2</v>
      </c>
      <c r="N3759">
        <v>2</v>
      </c>
      <c r="O3759">
        <v>0</v>
      </c>
      <c r="P3759">
        <v>5453500</v>
      </c>
      <c r="Q3759">
        <v>8.4821556524089445E-2</v>
      </c>
    </row>
    <row r="3760" spans="1:17" x14ac:dyDescent="0.25">
      <c r="A3760" t="str">
        <f t="shared" ca="1" si="58"/>
        <v>BOLÍVAR;CARTAGENA DE INDIAS;Beneficiados</v>
      </c>
      <c r="B3760" t="str">
        <f ca="1">+IFERROR(_xlfn.XLOOKUP(C3760,DIVIPOLA!G:G,DIVIPOLA!F:F),C3760)</f>
        <v>BOLÍVAR</v>
      </c>
      <c r="C3760" t="s">
        <v>21</v>
      </c>
      <c r="D3760" t="s">
        <v>114</v>
      </c>
      <c r="E3760" t="s">
        <v>417</v>
      </c>
      <c r="F3760">
        <v>160</v>
      </c>
      <c r="G3760">
        <v>55.363321799307961</v>
      </c>
      <c r="H3760">
        <v>3</v>
      </c>
      <c r="I3760">
        <v>0</v>
      </c>
      <c r="J3760">
        <v>7155</v>
      </c>
      <c r="K3760">
        <v>2159</v>
      </c>
      <c r="L3760">
        <v>2510</v>
      </c>
      <c r="M3760">
        <v>773</v>
      </c>
      <c r="N3760">
        <v>3063</v>
      </c>
      <c r="O3760">
        <v>845</v>
      </c>
      <c r="P3760">
        <v>5861764350</v>
      </c>
      <c r="Q3760">
        <v>91.171536837703755</v>
      </c>
    </row>
    <row r="3761" spans="1:17" x14ac:dyDescent="0.25">
      <c r="A3761" t="str">
        <f t="shared" ca="1" si="58"/>
        <v>BOLÍVAR;EL CARMEN DE BOLÍVAR;Beneficiados</v>
      </c>
      <c r="B3761" t="str">
        <f ca="1">+IFERROR(_xlfn.XLOOKUP(C3761,DIVIPOLA!G:G,DIVIPOLA!F:F),C3761)</f>
        <v>BOLÍVAR</v>
      </c>
      <c r="C3761" t="s">
        <v>21</v>
      </c>
      <c r="D3761" t="s">
        <v>115</v>
      </c>
      <c r="E3761" t="s">
        <v>417</v>
      </c>
      <c r="F3761">
        <v>3</v>
      </c>
      <c r="G3761">
        <v>1.0380622837370239</v>
      </c>
      <c r="H3761">
        <v>0</v>
      </c>
      <c r="I3761">
        <v>0</v>
      </c>
      <c r="J3761">
        <v>23</v>
      </c>
      <c r="K3761">
        <v>0</v>
      </c>
      <c r="L3761">
        <v>202</v>
      </c>
      <c r="M3761">
        <v>12</v>
      </c>
      <c r="N3761">
        <v>16</v>
      </c>
      <c r="O3761">
        <v>0</v>
      </c>
      <c r="P3761">
        <v>69339400</v>
      </c>
      <c r="Q3761">
        <v>1.078477278160163</v>
      </c>
    </row>
    <row r="3762" spans="1:17" x14ac:dyDescent="0.25">
      <c r="A3762" t="str">
        <f t="shared" ca="1" si="58"/>
        <v>BOLÍVAR;MAGANGUÉ;Beneficiados</v>
      </c>
      <c r="B3762" t="str">
        <f ca="1">+IFERROR(_xlfn.XLOOKUP(C3762,DIVIPOLA!G:G,DIVIPOLA!F:F),C3762)</f>
        <v>BOLÍVAR</v>
      </c>
      <c r="C3762" t="s">
        <v>21</v>
      </c>
      <c r="D3762" t="s">
        <v>116</v>
      </c>
      <c r="E3762" t="s">
        <v>417</v>
      </c>
      <c r="F3762">
        <v>1</v>
      </c>
      <c r="G3762">
        <v>0.34602076124567482</v>
      </c>
      <c r="H3762">
        <v>0</v>
      </c>
      <c r="I3762">
        <v>0</v>
      </c>
      <c r="J3762">
        <v>0</v>
      </c>
      <c r="K3762">
        <v>3</v>
      </c>
      <c r="L3762">
        <v>0</v>
      </c>
      <c r="M3762">
        <v>1</v>
      </c>
      <c r="N3762">
        <v>0</v>
      </c>
      <c r="O3762">
        <v>0</v>
      </c>
      <c r="P3762">
        <v>1950000</v>
      </c>
      <c r="Q3762">
        <v>3.032951961528824E-2</v>
      </c>
    </row>
    <row r="3763" spans="1:17" x14ac:dyDescent="0.25">
      <c r="A3763" t="str">
        <f t="shared" ca="1" si="58"/>
        <v>BOLÍVAR;SAN JACINTO;Beneficiados</v>
      </c>
      <c r="B3763" t="str">
        <f ca="1">+IFERROR(_xlfn.XLOOKUP(C3763,DIVIPOLA!G:G,DIVIPOLA!F:F),C3763)</f>
        <v>BOLÍVAR</v>
      </c>
      <c r="C3763" t="s">
        <v>21</v>
      </c>
      <c r="D3763" t="s">
        <v>117</v>
      </c>
      <c r="E3763" t="s">
        <v>417</v>
      </c>
      <c r="F3763">
        <v>1</v>
      </c>
      <c r="G3763">
        <v>0.34602076124567482</v>
      </c>
      <c r="H3763">
        <v>0</v>
      </c>
      <c r="I3763">
        <v>0</v>
      </c>
      <c r="J3763">
        <v>20</v>
      </c>
      <c r="K3763">
        <v>36</v>
      </c>
      <c r="L3763">
        <v>55</v>
      </c>
      <c r="M3763">
        <v>32</v>
      </c>
      <c r="N3763">
        <v>182</v>
      </c>
      <c r="O3763">
        <v>50</v>
      </c>
      <c r="P3763">
        <v>107843450</v>
      </c>
      <c r="Q3763">
        <v>1.677353862643773</v>
      </c>
    </row>
    <row r="3764" spans="1:17" x14ac:dyDescent="0.25">
      <c r="A3764" t="str">
        <f t="shared" ca="1" si="58"/>
        <v>BOLÍVAR;SANTA ROSA DEL SUR;Beneficiados</v>
      </c>
      <c r="B3764" t="str">
        <f ca="1">+IFERROR(_xlfn.XLOOKUP(C3764,DIVIPOLA!G:G,DIVIPOLA!F:F),C3764)</f>
        <v>BOLÍVAR</v>
      </c>
      <c r="C3764" t="s">
        <v>21</v>
      </c>
      <c r="D3764" t="s">
        <v>118</v>
      </c>
      <c r="E3764" t="s">
        <v>417</v>
      </c>
      <c r="F3764">
        <v>4</v>
      </c>
      <c r="G3764">
        <v>1.3840830449826991</v>
      </c>
      <c r="H3764">
        <v>0</v>
      </c>
      <c r="I3764">
        <v>0</v>
      </c>
      <c r="J3764">
        <v>234</v>
      </c>
      <c r="K3764">
        <v>281</v>
      </c>
      <c r="L3764">
        <v>2</v>
      </c>
      <c r="M3764">
        <v>22</v>
      </c>
      <c r="N3764">
        <v>18</v>
      </c>
      <c r="O3764">
        <v>24</v>
      </c>
      <c r="P3764">
        <v>263971175</v>
      </c>
      <c r="Q3764">
        <v>4.1057020154016337</v>
      </c>
    </row>
    <row r="3765" spans="1:17" x14ac:dyDescent="0.25">
      <c r="A3765" t="str">
        <f t="shared" ca="1" si="58"/>
        <v>BOLÍVAR;TALAIGUA NUEVO;Beneficiados</v>
      </c>
      <c r="B3765" t="str">
        <f ca="1">+IFERROR(_xlfn.XLOOKUP(C3765,DIVIPOLA!G:G,DIVIPOLA!F:F),C3765)</f>
        <v>BOLÍVAR</v>
      </c>
      <c r="C3765" t="s">
        <v>21</v>
      </c>
      <c r="D3765" t="s">
        <v>119</v>
      </c>
      <c r="E3765" t="s">
        <v>417</v>
      </c>
      <c r="F3765">
        <v>1</v>
      </c>
      <c r="G3765">
        <v>0.34602076124567482</v>
      </c>
      <c r="H3765">
        <v>0</v>
      </c>
      <c r="I3765">
        <v>0</v>
      </c>
      <c r="J3765">
        <v>4</v>
      </c>
      <c r="K3765">
        <v>6</v>
      </c>
      <c r="L3765">
        <v>100</v>
      </c>
      <c r="M3765">
        <v>10</v>
      </c>
      <c r="N3765">
        <v>1</v>
      </c>
      <c r="O3765">
        <v>1</v>
      </c>
      <c r="P3765">
        <v>35100000</v>
      </c>
      <c r="Q3765">
        <v>0.54593135307518836</v>
      </c>
    </row>
    <row r="3766" spans="1:17" x14ac:dyDescent="0.25">
      <c r="A3766" t="str">
        <f t="shared" ca="1" si="58"/>
        <v>BOLÍVAR;TURBACO;Beneficiados</v>
      </c>
      <c r="B3766" t="str">
        <f ca="1">+IFERROR(_xlfn.XLOOKUP(C3766,DIVIPOLA!G:G,DIVIPOLA!F:F),C3766)</f>
        <v>BOLÍVAR</v>
      </c>
      <c r="C3766" t="s">
        <v>21</v>
      </c>
      <c r="D3766" t="s">
        <v>120</v>
      </c>
      <c r="E3766" t="s">
        <v>417</v>
      </c>
      <c r="F3766">
        <v>4</v>
      </c>
      <c r="G3766">
        <v>1.3840830449826991</v>
      </c>
      <c r="H3766">
        <v>0</v>
      </c>
      <c r="I3766">
        <v>0</v>
      </c>
      <c r="J3766">
        <v>8</v>
      </c>
      <c r="K3766">
        <v>6</v>
      </c>
      <c r="L3766">
        <v>3</v>
      </c>
      <c r="M3766">
        <v>3</v>
      </c>
      <c r="N3766">
        <v>3</v>
      </c>
      <c r="O3766">
        <v>3</v>
      </c>
      <c r="P3766">
        <v>9750000</v>
      </c>
      <c r="Q3766">
        <v>0.15164759807644121</v>
      </c>
    </row>
    <row r="3767" spans="1:17" x14ac:dyDescent="0.25">
      <c r="A3767" t="str">
        <f t="shared" ca="1" si="58"/>
        <v>BOLÍVAR;TURBANA;Beneficiados</v>
      </c>
      <c r="B3767" t="str">
        <f ca="1">+IFERROR(_xlfn.XLOOKUP(C3767,DIVIPOLA!G:G,DIVIPOLA!F:F),C3767)</f>
        <v>BOLÍVAR</v>
      </c>
      <c r="C3767" t="s">
        <v>21</v>
      </c>
      <c r="D3767" t="s">
        <v>121</v>
      </c>
      <c r="E3767" t="s">
        <v>417</v>
      </c>
      <c r="F3767">
        <v>1</v>
      </c>
      <c r="G3767">
        <v>0.34602076124567482</v>
      </c>
      <c r="H3767">
        <v>0</v>
      </c>
      <c r="I3767">
        <v>0</v>
      </c>
      <c r="J3767">
        <v>2</v>
      </c>
      <c r="K3767">
        <v>1</v>
      </c>
      <c r="L3767">
        <v>0</v>
      </c>
      <c r="M3767">
        <v>0</v>
      </c>
      <c r="N3767">
        <v>0</v>
      </c>
      <c r="O3767">
        <v>0</v>
      </c>
      <c r="P3767">
        <v>1423500</v>
      </c>
      <c r="Q3767">
        <v>2.2140549319160419E-2</v>
      </c>
    </row>
    <row r="3768" spans="1:17" x14ac:dyDescent="0.25">
      <c r="A3768" t="str">
        <f t="shared" ca="1" si="58"/>
        <v>BOLÍVAR;ZAMBRANO;Beneficiados</v>
      </c>
      <c r="B3768" t="str">
        <f ca="1">+IFERROR(_xlfn.XLOOKUP(C3768,DIVIPOLA!G:G,DIVIPOLA!F:F),C3768)</f>
        <v>BOLÍVAR</v>
      </c>
      <c r="C3768" t="s">
        <v>21</v>
      </c>
      <c r="D3768" t="s">
        <v>122</v>
      </c>
      <c r="E3768" t="s">
        <v>417</v>
      </c>
      <c r="F3768">
        <v>1</v>
      </c>
      <c r="G3768">
        <v>0.34602076124567482</v>
      </c>
      <c r="H3768">
        <v>15</v>
      </c>
      <c r="I3768">
        <v>0</v>
      </c>
      <c r="J3768">
        <v>0</v>
      </c>
      <c r="K3768">
        <v>0</v>
      </c>
      <c r="L3768">
        <v>213</v>
      </c>
      <c r="M3768">
        <v>27</v>
      </c>
      <c r="N3768">
        <v>0</v>
      </c>
      <c r="O3768">
        <v>0</v>
      </c>
      <c r="P3768">
        <v>72784400</v>
      </c>
      <c r="Q3768">
        <v>1.1320594294805051</v>
      </c>
    </row>
    <row r="3769" spans="1:17" x14ac:dyDescent="0.25">
      <c r="A3769" t="str">
        <f t="shared" ca="1" si="58"/>
        <v>BOYACÁ;BOYACÁ;Beneficiados</v>
      </c>
      <c r="B3769" t="str">
        <f ca="1">+IFERROR(_xlfn.XLOOKUP(C3769,DIVIPOLA!G:G,DIVIPOLA!F:F),C3769)</f>
        <v>BOYACÁ</v>
      </c>
      <c r="C3769" t="s">
        <v>22</v>
      </c>
      <c r="D3769" t="s">
        <v>22</v>
      </c>
      <c r="E3769" t="s">
        <v>417</v>
      </c>
      <c r="F3769">
        <v>1</v>
      </c>
      <c r="G3769">
        <v>0.52356020942408377</v>
      </c>
      <c r="H3769">
        <v>0</v>
      </c>
      <c r="I3769">
        <v>0</v>
      </c>
      <c r="J3769">
        <v>1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390000</v>
      </c>
      <c r="Q3769">
        <v>1.892828074426E-2</v>
      </c>
    </row>
    <row r="3770" spans="1:17" x14ac:dyDescent="0.25">
      <c r="A3770" t="str">
        <f t="shared" ca="1" si="58"/>
        <v>BOYACÁ;CALDAS;Beneficiados</v>
      </c>
      <c r="B3770" t="str">
        <f ca="1">+IFERROR(_xlfn.XLOOKUP(C3770,DIVIPOLA!G:G,DIVIPOLA!F:F),C3770)</f>
        <v>BOYACÁ</v>
      </c>
      <c r="C3770" t="s">
        <v>22</v>
      </c>
      <c r="D3770" t="s">
        <v>23</v>
      </c>
      <c r="E3770" t="s">
        <v>417</v>
      </c>
      <c r="F3770">
        <v>1</v>
      </c>
      <c r="G3770">
        <v>0.52356020942408377</v>
      </c>
      <c r="H3770">
        <v>0</v>
      </c>
      <c r="I3770">
        <v>0</v>
      </c>
      <c r="J3770">
        <v>0</v>
      </c>
      <c r="K3770">
        <v>6</v>
      </c>
      <c r="L3770">
        <v>0</v>
      </c>
      <c r="M3770">
        <v>0</v>
      </c>
      <c r="N3770">
        <v>4</v>
      </c>
      <c r="O3770">
        <v>4</v>
      </c>
      <c r="P3770">
        <v>5200000</v>
      </c>
      <c r="Q3770">
        <v>0.25237707659013331</v>
      </c>
    </row>
    <row r="3771" spans="1:17" x14ac:dyDescent="0.25">
      <c r="A3771" t="str">
        <f t="shared" ca="1" si="58"/>
        <v>BOYACÁ;CHIQUINQUIRÁ;Beneficiados</v>
      </c>
      <c r="B3771" t="str">
        <f ca="1">+IFERROR(_xlfn.XLOOKUP(C3771,DIVIPOLA!G:G,DIVIPOLA!F:F),C3771)</f>
        <v>BOYACÁ</v>
      </c>
      <c r="C3771" t="s">
        <v>22</v>
      </c>
      <c r="D3771" t="s">
        <v>123</v>
      </c>
      <c r="E3771" t="s">
        <v>417</v>
      </c>
      <c r="F3771">
        <v>5</v>
      </c>
      <c r="G3771">
        <v>2.6178010471204192</v>
      </c>
      <c r="H3771">
        <v>0</v>
      </c>
      <c r="I3771">
        <v>0</v>
      </c>
      <c r="J3771">
        <v>10</v>
      </c>
      <c r="K3771">
        <v>23</v>
      </c>
      <c r="L3771">
        <v>2</v>
      </c>
      <c r="M3771">
        <v>2</v>
      </c>
      <c r="N3771">
        <v>8</v>
      </c>
      <c r="O3771">
        <v>0</v>
      </c>
      <c r="P3771">
        <v>19004050</v>
      </c>
      <c r="Q3771">
        <v>0.92234357353321605</v>
      </c>
    </row>
    <row r="3772" spans="1:17" x14ac:dyDescent="0.25">
      <c r="A3772" t="str">
        <f t="shared" ca="1" si="58"/>
        <v>BOYACÁ;CHIVATÁ;Beneficiados</v>
      </c>
      <c r="B3772" t="str">
        <f ca="1">+IFERROR(_xlfn.XLOOKUP(C3772,DIVIPOLA!G:G,DIVIPOLA!F:F),C3772)</f>
        <v>BOYACÁ</v>
      </c>
      <c r="C3772" t="s">
        <v>22</v>
      </c>
      <c r="D3772" t="s">
        <v>124</v>
      </c>
      <c r="E3772" t="s">
        <v>417</v>
      </c>
      <c r="F3772">
        <v>1</v>
      </c>
      <c r="G3772">
        <v>0.52356020942408377</v>
      </c>
      <c r="H3772">
        <v>0</v>
      </c>
      <c r="I3772">
        <v>0</v>
      </c>
      <c r="J3772">
        <v>26</v>
      </c>
      <c r="K3772">
        <v>7</v>
      </c>
      <c r="L3772">
        <v>0</v>
      </c>
      <c r="M3772">
        <v>0</v>
      </c>
      <c r="N3772">
        <v>16</v>
      </c>
      <c r="O3772">
        <v>6</v>
      </c>
      <c r="P3772">
        <v>19665100</v>
      </c>
      <c r="Q3772">
        <v>0.95442700939473657</v>
      </c>
    </row>
    <row r="3773" spans="1:17" x14ac:dyDescent="0.25">
      <c r="A3773" t="str">
        <f t="shared" ca="1" si="58"/>
        <v>BOYACÁ;CÓMBITA;Beneficiados</v>
      </c>
      <c r="B3773" t="str">
        <f ca="1">+IFERROR(_xlfn.XLOOKUP(C3773,DIVIPOLA!G:G,DIVIPOLA!F:F),C3773)</f>
        <v>BOYACÁ</v>
      </c>
      <c r="C3773" t="s">
        <v>22</v>
      </c>
      <c r="D3773" t="s">
        <v>125</v>
      </c>
      <c r="E3773" t="s">
        <v>417</v>
      </c>
      <c r="F3773">
        <v>1</v>
      </c>
      <c r="G3773">
        <v>0.52356020942408377</v>
      </c>
      <c r="H3773">
        <v>0</v>
      </c>
      <c r="I3773">
        <v>0</v>
      </c>
      <c r="J3773">
        <v>1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390000</v>
      </c>
      <c r="Q3773">
        <v>1.892828074426E-2</v>
      </c>
    </row>
    <row r="3774" spans="1:17" x14ac:dyDescent="0.25">
      <c r="A3774" t="str">
        <f t="shared" ca="1" si="58"/>
        <v>BOYACÁ;DUITAMA;Beneficiados</v>
      </c>
      <c r="B3774" t="str">
        <f ca="1">+IFERROR(_xlfn.XLOOKUP(C3774,DIVIPOLA!G:G,DIVIPOLA!F:F),C3774)</f>
        <v>BOYACÁ</v>
      </c>
      <c r="C3774" t="s">
        <v>22</v>
      </c>
      <c r="D3774" t="s">
        <v>126</v>
      </c>
      <c r="E3774" t="s">
        <v>417</v>
      </c>
      <c r="F3774">
        <v>23</v>
      </c>
      <c r="G3774">
        <v>12.04188481675393</v>
      </c>
      <c r="H3774">
        <v>9</v>
      </c>
      <c r="I3774">
        <v>7</v>
      </c>
      <c r="J3774">
        <v>520</v>
      </c>
      <c r="K3774">
        <v>463</v>
      </c>
      <c r="L3774">
        <v>131</v>
      </c>
      <c r="M3774">
        <v>47</v>
      </c>
      <c r="N3774">
        <v>127</v>
      </c>
      <c r="O3774">
        <v>23</v>
      </c>
      <c r="P3774">
        <v>547019525</v>
      </c>
      <c r="Q3774">
        <v>26.549074722542951</v>
      </c>
    </row>
    <row r="3775" spans="1:17" x14ac:dyDescent="0.25">
      <c r="A3775" t="str">
        <f t="shared" ca="1" si="58"/>
        <v>BOYACÁ;MONIQUIRÁ;Beneficiados</v>
      </c>
      <c r="B3775" t="str">
        <f ca="1">+IFERROR(_xlfn.XLOOKUP(C3775,DIVIPOLA!G:G,DIVIPOLA!F:F),C3775)</f>
        <v>BOYACÁ</v>
      </c>
      <c r="C3775" t="s">
        <v>22</v>
      </c>
      <c r="D3775" t="s">
        <v>127</v>
      </c>
      <c r="E3775" t="s">
        <v>417</v>
      </c>
      <c r="F3775">
        <v>2</v>
      </c>
      <c r="G3775">
        <v>1.047120418848168</v>
      </c>
      <c r="H3775">
        <v>0</v>
      </c>
      <c r="I3775">
        <v>0</v>
      </c>
      <c r="J3775">
        <v>7</v>
      </c>
      <c r="K3775">
        <v>34</v>
      </c>
      <c r="L3775">
        <v>18</v>
      </c>
      <c r="M3775">
        <v>5</v>
      </c>
      <c r="N3775">
        <v>13</v>
      </c>
      <c r="O3775">
        <v>13</v>
      </c>
      <c r="P3775">
        <v>34621275</v>
      </c>
      <c r="Q3775">
        <v>1.680310802369821</v>
      </c>
    </row>
    <row r="3776" spans="1:17" x14ac:dyDescent="0.25">
      <c r="A3776" t="str">
        <f t="shared" ca="1" si="58"/>
        <v>BOYACÁ;NOBSA;Beneficiados</v>
      </c>
      <c r="B3776" t="str">
        <f ca="1">+IFERROR(_xlfn.XLOOKUP(C3776,DIVIPOLA!G:G,DIVIPOLA!F:F),C3776)</f>
        <v>BOYACÁ</v>
      </c>
      <c r="C3776" t="s">
        <v>22</v>
      </c>
      <c r="D3776" t="s">
        <v>128</v>
      </c>
      <c r="E3776" t="s">
        <v>417</v>
      </c>
      <c r="F3776">
        <v>1</v>
      </c>
      <c r="G3776">
        <v>0.52356020942408377</v>
      </c>
      <c r="H3776">
        <v>0</v>
      </c>
      <c r="I3776">
        <v>0</v>
      </c>
      <c r="J3776">
        <v>0</v>
      </c>
      <c r="K3776">
        <v>3</v>
      </c>
      <c r="L3776">
        <v>0</v>
      </c>
      <c r="M3776">
        <v>0</v>
      </c>
      <c r="N3776">
        <v>0</v>
      </c>
      <c r="O3776">
        <v>0</v>
      </c>
      <c r="P3776">
        <v>1560000</v>
      </c>
      <c r="Q3776">
        <v>7.5713122977039998E-2</v>
      </c>
    </row>
    <row r="3777" spans="1:17" x14ac:dyDescent="0.25">
      <c r="A3777" t="str">
        <f t="shared" ca="1" si="58"/>
        <v>BOYACÁ;PAIPA;Beneficiados</v>
      </c>
      <c r="B3777" t="str">
        <f ca="1">+IFERROR(_xlfn.XLOOKUP(C3777,DIVIPOLA!G:G,DIVIPOLA!F:F),C3777)</f>
        <v>BOYACÁ</v>
      </c>
      <c r="C3777" t="s">
        <v>22</v>
      </c>
      <c r="D3777" t="s">
        <v>129</v>
      </c>
      <c r="E3777" t="s">
        <v>417</v>
      </c>
      <c r="F3777">
        <v>2</v>
      </c>
      <c r="G3777">
        <v>1.047120418848168</v>
      </c>
      <c r="H3777">
        <v>0</v>
      </c>
      <c r="I3777">
        <v>0</v>
      </c>
      <c r="J3777">
        <v>27</v>
      </c>
      <c r="K3777">
        <v>0</v>
      </c>
      <c r="L3777">
        <v>2</v>
      </c>
      <c r="M3777">
        <v>0</v>
      </c>
      <c r="N3777">
        <v>5</v>
      </c>
      <c r="O3777">
        <v>0</v>
      </c>
      <c r="P3777">
        <v>12173200</v>
      </c>
      <c r="Q3777">
        <v>0.59081473629750203</v>
      </c>
    </row>
    <row r="3778" spans="1:17" x14ac:dyDescent="0.25">
      <c r="A3778" t="str">
        <f t="shared" ca="1" si="58"/>
        <v>BOYACÁ;PUERTO BOYACÁ;Beneficiados</v>
      </c>
      <c r="B3778" t="str">
        <f ca="1">+IFERROR(_xlfn.XLOOKUP(C3778,DIVIPOLA!G:G,DIVIPOLA!F:F),C3778)</f>
        <v>BOYACÁ</v>
      </c>
      <c r="C3778" t="s">
        <v>22</v>
      </c>
      <c r="D3778" t="s">
        <v>130</v>
      </c>
      <c r="E3778" t="s">
        <v>417</v>
      </c>
      <c r="F3778">
        <v>3</v>
      </c>
      <c r="G3778">
        <v>1.570680628272251</v>
      </c>
      <c r="H3778">
        <v>0</v>
      </c>
      <c r="I3778">
        <v>0</v>
      </c>
      <c r="J3778">
        <v>129</v>
      </c>
      <c r="K3778">
        <v>30</v>
      </c>
      <c r="L3778">
        <v>105</v>
      </c>
      <c r="M3778">
        <v>27</v>
      </c>
      <c r="N3778">
        <v>293</v>
      </c>
      <c r="O3778">
        <v>99</v>
      </c>
      <c r="P3778">
        <v>196878500</v>
      </c>
      <c r="Q3778">
        <v>9.5553115910481843</v>
      </c>
    </row>
    <row r="3779" spans="1:17" x14ac:dyDescent="0.25">
      <c r="A3779" t="str">
        <f t="shared" ref="A3779:A3842" ca="1" si="59">B3779&amp;";"&amp;D3779&amp;";"&amp;E3779</f>
        <v>BOYACÁ;SAMACÁ;Beneficiados</v>
      </c>
      <c r="B3779" t="str">
        <f ca="1">+IFERROR(_xlfn.XLOOKUP(C3779,DIVIPOLA!G:G,DIVIPOLA!F:F),C3779)</f>
        <v>BOYACÁ</v>
      </c>
      <c r="C3779" t="s">
        <v>22</v>
      </c>
      <c r="D3779" t="s">
        <v>131</v>
      </c>
      <c r="E3779" t="s">
        <v>417</v>
      </c>
      <c r="F3779">
        <v>3</v>
      </c>
      <c r="G3779">
        <v>1.570680628272251</v>
      </c>
      <c r="H3779">
        <v>0</v>
      </c>
      <c r="I3779">
        <v>0</v>
      </c>
      <c r="J3779">
        <v>26</v>
      </c>
      <c r="K3779">
        <v>9</v>
      </c>
      <c r="L3779">
        <v>2</v>
      </c>
      <c r="M3779">
        <v>2</v>
      </c>
      <c r="N3779">
        <v>5</v>
      </c>
      <c r="O3779">
        <v>0</v>
      </c>
      <c r="P3779">
        <v>17940975</v>
      </c>
      <c r="Q3779">
        <v>0.87074823493782061</v>
      </c>
    </row>
    <row r="3780" spans="1:17" x14ac:dyDescent="0.25">
      <c r="A3780" t="str">
        <f t="shared" ca="1" si="59"/>
        <v>BOYACÁ;SAN JOSÉ DE PARE;Beneficiados</v>
      </c>
      <c r="B3780" t="str">
        <f ca="1">+IFERROR(_xlfn.XLOOKUP(C3780,DIVIPOLA!G:G,DIVIPOLA!F:F),C3780)</f>
        <v>BOYACÁ</v>
      </c>
      <c r="C3780" t="s">
        <v>22</v>
      </c>
      <c r="D3780" t="s">
        <v>132</v>
      </c>
      <c r="E3780" t="s">
        <v>417</v>
      </c>
      <c r="F3780">
        <v>1</v>
      </c>
      <c r="G3780">
        <v>0.52356020942408377</v>
      </c>
      <c r="H3780">
        <v>0</v>
      </c>
      <c r="I3780">
        <v>0</v>
      </c>
      <c r="J3780">
        <v>0</v>
      </c>
      <c r="K3780">
        <v>30</v>
      </c>
      <c r="L3780">
        <v>0</v>
      </c>
      <c r="M3780">
        <v>6</v>
      </c>
      <c r="N3780">
        <v>0</v>
      </c>
      <c r="O3780">
        <v>40</v>
      </c>
      <c r="P3780">
        <v>31650125</v>
      </c>
      <c r="Q3780">
        <v>1.536108850233133</v>
      </c>
    </row>
    <row r="3781" spans="1:17" x14ac:dyDescent="0.25">
      <c r="A3781" t="str">
        <f t="shared" ca="1" si="59"/>
        <v>BOYACÁ;SOGAMOSO;Beneficiados</v>
      </c>
      <c r="B3781" t="str">
        <f ca="1">+IFERROR(_xlfn.XLOOKUP(C3781,DIVIPOLA!G:G,DIVIPOLA!F:F),C3781)</f>
        <v>BOYACÁ</v>
      </c>
      <c r="C3781" t="s">
        <v>22</v>
      </c>
      <c r="D3781" t="s">
        <v>133</v>
      </c>
      <c r="E3781" t="s">
        <v>417</v>
      </c>
      <c r="F3781">
        <v>8</v>
      </c>
      <c r="G3781">
        <v>4.1884816753926701</v>
      </c>
      <c r="H3781">
        <v>0</v>
      </c>
      <c r="I3781">
        <v>0</v>
      </c>
      <c r="J3781">
        <v>106</v>
      </c>
      <c r="K3781">
        <v>73</v>
      </c>
      <c r="L3781">
        <v>63</v>
      </c>
      <c r="M3781">
        <v>8</v>
      </c>
      <c r="N3781">
        <v>46</v>
      </c>
      <c r="O3781">
        <v>17</v>
      </c>
      <c r="P3781">
        <v>115382150</v>
      </c>
      <c r="Q3781">
        <v>5.5999634053238951</v>
      </c>
    </row>
    <row r="3782" spans="1:17" x14ac:dyDescent="0.25">
      <c r="A3782" t="str">
        <f t="shared" ca="1" si="59"/>
        <v>BOYACÁ;SORACÁ;Beneficiados</v>
      </c>
      <c r="B3782" t="str">
        <f ca="1">+IFERROR(_xlfn.XLOOKUP(C3782,DIVIPOLA!G:G,DIVIPOLA!F:F),C3782)</f>
        <v>BOYACÁ</v>
      </c>
      <c r="C3782" t="s">
        <v>22</v>
      </c>
      <c r="D3782" t="s">
        <v>134</v>
      </c>
      <c r="E3782" t="s">
        <v>417</v>
      </c>
      <c r="F3782">
        <v>1</v>
      </c>
      <c r="G3782">
        <v>0.52356020942408377</v>
      </c>
      <c r="H3782">
        <v>0</v>
      </c>
      <c r="I3782">
        <v>0</v>
      </c>
      <c r="J3782">
        <v>19</v>
      </c>
      <c r="K3782">
        <v>6</v>
      </c>
      <c r="L3782">
        <v>0</v>
      </c>
      <c r="M3782">
        <v>0</v>
      </c>
      <c r="N3782">
        <v>0</v>
      </c>
      <c r="O3782">
        <v>0</v>
      </c>
      <c r="P3782">
        <v>10530000</v>
      </c>
      <c r="Q3782">
        <v>0.51106358009501995</v>
      </c>
    </row>
    <row r="3783" spans="1:17" x14ac:dyDescent="0.25">
      <c r="A3783" t="str">
        <f t="shared" ca="1" si="59"/>
        <v>BOYACÁ;SOTAQUIRÁ;Beneficiados</v>
      </c>
      <c r="B3783" t="str">
        <f ca="1">+IFERROR(_xlfn.XLOOKUP(C3783,DIVIPOLA!G:G,DIVIPOLA!F:F),C3783)</f>
        <v>BOYACÁ</v>
      </c>
      <c r="C3783" t="s">
        <v>22</v>
      </c>
      <c r="D3783" t="s">
        <v>135</v>
      </c>
      <c r="E3783" t="s">
        <v>417</v>
      </c>
      <c r="F3783">
        <v>1</v>
      </c>
      <c r="G3783">
        <v>0.52356020942408377</v>
      </c>
      <c r="H3783">
        <v>0</v>
      </c>
      <c r="I3783">
        <v>0</v>
      </c>
      <c r="J3783">
        <v>0</v>
      </c>
      <c r="K3783">
        <v>0</v>
      </c>
      <c r="L3783">
        <v>2</v>
      </c>
      <c r="M3783">
        <v>0</v>
      </c>
      <c r="N3783">
        <v>2</v>
      </c>
      <c r="O3783">
        <v>0</v>
      </c>
      <c r="P3783">
        <v>996450</v>
      </c>
      <c r="Q3783">
        <v>4.8361757301584297E-2</v>
      </c>
    </row>
    <row r="3784" spans="1:17" x14ac:dyDescent="0.25">
      <c r="A3784" t="str">
        <f t="shared" ca="1" si="59"/>
        <v>BOYACÁ;TOCA;Beneficiados</v>
      </c>
      <c r="B3784" t="str">
        <f ca="1">+IFERROR(_xlfn.XLOOKUP(C3784,DIVIPOLA!G:G,DIVIPOLA!F:F),C3784)</f>
        <v>BOYACÁ</v>
      </c>
      <c r="C3784" t="s">
        <v>22</v>
      </c>
      <c r="D3784" t="s">
        <v>136</v>
      </c>
      <c r="E3784" t="s">
        <v>417</v>
      </c>
      <c r="F3784">
        <v>1</v>
      </c>
      <c r="G3784">
        <v>0.52356020942408377</v>
      </c>
      <c r="H3784">
        <v>0</v>
      </c>
      <c r="I3784">
        <v>0</v>
      </c>
      <c r="J3784">
        <v>326</v>
      </c>
      <c r="K3784">
        <v>105</v>
      </c>
      <c r="L3784">
        <v>44</v>
      </c>
      <c r="M3784">
        <v>12</v>
      </c>
      <c r="N3784">
        <v>136</v>
      </c>
      <c r="O3784">
        <v>24</v>
      </c>
      <c r="P3784">
        <v>232180000</v>
      </c>
      <c r="Q3784">
        <v>11.268636469749451</v>
      </c>
    </row>
    <row r="3785" spans="1:17" x14ac:dyDescent="0.25">
      <c r="A3785" t="str">
        <f t="shared" ca="1" si="59"/>
        <v>BOYACÁ;TUNJA;Beneficiados</v>
      </c>
      <c r="B3785" t="str">
        <f ca="1">+IFERROR(_xlfn.XLOOKUP(C3785,DIVIPOLA!G:G,DIVIPOLA!F:F),C3785)</f>
        <v>BOYACÁ</v>
      </c>
      <c r="C3785" t="s">
        <v>22</v>
      </c>
      <c r="D3785" t="s">
        <v>137</v>
      </c>
      <c r="E3785" t="s">
        <v>417</v>
      </c>
      <c r="F3785">
        <v>46</v>
      </c>
      <c r="G3785">
        <v>24.083769633507849</v>
      </c>
      <c r="H3785">
        <v>2</v>
      </c>
      <c r="I3785">
        <v>0</v>
      </c>
      <c r="J3785">
        <v>784</v>
      </c>
      <c r="K3785">
        <v>327</v>
      </c>
      <c r="L3785">
        <v>505</v>
      </c>
      <c r="M3785">
        <v>200</v>
      </c>
      <c r="N3785">
        <v>122</v>
      </c>
      <c r="O3785">
        <v>69</v>
      </c>
      <c r="P3785">
        <v>746217550</v>
      </c>
      <c r="Q3785">
        <v>36.216962263317619</v>
      </c>
    </row>
    <row r="3786" spans="1:17" x14ac:dyDescent="0.25">
      <c r="A3786" t="str">
        <f t="shared" ca="1" si="59"/>
        <v>BOYACÁ;TURMEQUÉ;Beneficiados</v>
      </c>
      <c r="B3786" t="str">
        <f ca="1">+IFERROR(_xlfn.XLOOKUP(C3786,DIVIPOLA!G:G,DIVIPOLA!F:F),C3786)</f>
        <v>BOYACÁ</v>
      </c>
      <c r="C3786" t="s">
        <v>22</v>
      </c>
      <c r="D3786" t="s">
        <v>138</v>
      </c>
      <c r="E3786" t="s">
        <v>417</v>
      </c>
      <c r="F3786">
        <v>1</v>
      </c>
      <c r="G3786">
        <v>0.52356020942408377</v>
      </c>
      <c r="H3786">
        <v>0</v>
      </c>
      <c r="I3786">
        <v>0</v>
      </c>
      <c r="J3786">
        <v>0</v>
      </c>
      <c r="K3786">
        <v>1</v>
      </c>
      <c r="L3786">
        <v>0</v>
      </c>
      <c r="M3786">
        <v>0</v>
      </c>
      <c r="N3786">
        <v>0</v>
      </c>
      <c r="O3786">
        <v>0</v>
      </c>
      <c r="P3786">
        <v>520000</v>
      </c>
      <c r="Q3786">
        <v>2.5237707659013332E-2</v>
      </c>
    </row>
    <row r="3787" spans="1:17" x14ac:dyDescent="0.25">
      <c r="A3787" t="str">
        <f t="shared" ca="1" si="59"/>
        <v>BOYACÁ;TUTA;Beneficiados</v>
      </c>
      <c r="B3787" t="str">
        <f ca="1">+IFERROR(_xlfn.XLOOKUP(C3787,DIVIPOLA!G:G,DIVIPOLA!F:F),C3787)</f>
        <v>BOYACÁ</v>
      </c>
      <c r="C3787" t="s">
        <v>22</v>
      </c>
      <c r="D3787" t="s">
        <v>139</v>
      </c>
      <c r="E3787" t="s">
        <v>417</v>
      </c>
      <c r="F3787">
        <v>1</v>
      </c>
      <c r="G3787">
        <v>0.52356020942408377</v>
      </c>
      <c r="H3787">
        <v>0</v>
      </c>
      <c r="I3787">
        <v>0</v>
      </c>
      <c r="J3787">
        <v>21</v>
      </c>
      <c r="K3787">
        <v>5</v>
      </c>
      <c r="L3787">
        <v>0</v>
      </c>
      <c r="M3787">
        <v>0</v>
      </c>
      <c r="N3787">
        <v>0</v>
      </c>
      <c r="O3787">
        <v>0</v>
      </c>
      <c r="P3787">
        <v>10938200</v>
      </c>
      <c r="Q3787">
        <v>0.5308751806073454</v>
      </c>
    </row>
    <row r="3788" spans="1:17" x14ac:dyDescent="0.25">
      <c r="A3788" t="str">
        <f t="shared" ca="1" si="59"/>
        <v>BOYACÁ;VILLA DE LEYVA;Beneficiados</v>
      </c>
      <c r="B3788" t="str">
        <f ca="1">+IFERROR(_xlfn.XLOOKUP(C3788,DIVIPOLA!G:G,DIVIPOLA!F:F),C3788)</f>
        <v>BOYACÁ</v>
      </c>
      <c r="C3788" t="s">
        <v>22</v>
      </c>
      <c r="D3788" t="s">
        <v>140</v>
      </c>
      <c r="E3788" t="s">
        <v>417</v>
      </c>
      <c r="F3788">
        <v>6</v>
      </c>
      <c r="G3788">
        <v>3.1413612565445019</v>
      </c>
      <c r="H3788">
        <v>0</v>
      </c>
      <c r="I3788">
        <v>0</v>
      </c>
      <c r="J3788">
        <v>51</v>
      </c>
      <c r="K3788">
        <v>15</v>
      </c>
      <c r="L3788">
        <v>22</v>
      </c>
      <c r="M3788">
        <v>35</v>
      </c>
      <c r="N3788">
        <v>15</v>
      </c>
      <c r="O3788">
        <v>20</v>
      </c>
      <c r="P3788">
        <v>57151900</v>
      </c>
      <c r="Q3788">
        <v>2.7738133545330079</v>
      </c>
    </row>
    <row r="3789" spans="1:17" x14ac:dyDescent="0.25">
      <c r="A3789" t="str">
        <f t="shared" ca="1" si="59"/>
        <v>CALDAS;AGUADAS;Beneficiados</v>
      </c>
      <c r="B3789" t="str">
        <f ca="1">+IFERROR(_xlfn.XLOOKUP(C3789,DIVIPOLA!G:G,DIVIPOLA!F:F),C3789)</f>
        <v>CALDAS</v>
      </c>
      <c r="C3789" t="s">
        <v>23</v>
      </c>
      <c r="D3789" t="s">
        <v>141</v>
      </c>
      <c r="E3789" t="s">
        <v>417</v>
      </c>
      <c r="F3789">
        <v>2</v>
      </c>
      <c r="G3789">
        <v>0.78125</v>
      </c>
      <c r="H3789">
        <v>0</v>
      </c>
      <c r="I3789">
        <v>0</v>
      </c>
      <c r="J3789">
        <v>2</v>
      </c>
      <c r="K3789">
        <v>7</v>
      </c>
      <c r="L3789">
        <v>3</v>
      </c>
      <c r="M3789">
        <v>1</v>
      </c>
      <c r="N3789">
        <v>0</v>
      </c>
      <c r="O3789">
        <v>0</v>
      </c>
      <c r="P3789">
        <v>5775250</v>
      </c>
      <c r="Q3789">
        <v>0.1769641300579799</v>
      </c>
    </row>
    <row r="3790" spans="1:17" x14ac:dyDescent="0.25">
      <c r="A3790" t="str">
        <f t="shared" ca="1" si="59"/>
        <v>CALDAS;ANSERMA;Beneficiados</v>
      </c>
      <c r="B3790" t="str">
        <f ca="1">+IFERROR(_xlfn.XLOOKUP(C3790,DIVIPOLA!G:G,DIVIPOLA!F:F),C3790)</f>
        <v>CALDAS</v>
      </c>
      <c r="C3790" t="s">
        <v>23</v>
      </c>
      <c r="D3790" t="s">
        <v>142</v>
      </c>
      <c r="E3790" t="s">
        <v>417</v>
      </c>
      <c r="F3790">
        <v>1</v>
      </c>
      <c r="G3790">
        <v>0.390625</v>
      </c>
      <c r="H3790">
        <v>0</v>
      </c>
      <c r="I3790">
        <v>0</v>
      </c>
      <c r="J3790">
        <v>6</v>
      </c>
      <c r="K3790">
        <v>0</v>
      </c>
      <c r="L3790">
        <v>4</v>
      </c>
      <c r="M3790">
        <v>0</v>
      </c>
      <c r="N3790">
        <v>0</v>
      </c>
      <c r="O3790">
        <v>0</v>
      </c>
      <c r="P3790">
        <v>3380000</v>
      </c>
      <c r="Q3790">
        <v>0.1035693276647716</v>
      </c>
    </row>
    <row r="3791" spans="1:17" x14ac:dyDescent="0.25">
      <c r="A3791" t="str">
        <f t="shared" ca="1" si="59"/>
        <v>CALDAS;CHINCHINÁ;Beneficiados</v>
      </c>
      <c r="B3791" t="str">
        <f ca="1">+IFERROR(_xlfn.XLOOKUP(C3791,DIVIPOLA!G:G,DIVIPOLA!F:F),C3791)</f>
        <v>CALDAS</v>
      </c>
      <c r="C3791" t="s">
        <v>23</v>
      </c>
      <c r="D3791" t="s">
        <v>143</v>
      </c>
      <c r="E3791" t="s">
        <v>417</v>
      </c>
      <c r="F3791">
        <v>4</v>
      </c>
      <c r="G3791">
        <v>1.5625</v>
      </c>
      <c r="H3791">
        <v>0</v>
      </c>
      <c r="I3791">
        <v>0</v>
      </c>
      <c r="J3791">
        <v>59</v>
      </c>
      <c r="K3791">
        <v>32</v>
      </c>
      <c r="L3791">
        <v>12</v>
      </c>
      <c r="M3791">
        <v>6</v>
      </c>
      <c r="N3791">
        <v>78</v>
      </c>
      <c r="O3791">
        <v>27</v>
      </c>
      <c r="P3791">
        <v>71639100</v>
      </c>
      <c r="Q3791">
        <v>2.1951518998548338</v>
      </c>
    </row>
    <row r="3792" spans="1:17" x14ac:dyDescent="0.25">
      <c r="A3792" t="str">
        <f t="shared" ca="1" si="59"/>
        <v>CALDAS;LA DORADA;Beneficiados</v>
      </c>
      <c r="B3792" t="str">
        <f ca="1">+IFERROR(_xlfn.XLOOKUP(C3792,DIVIPOLA!G:G,DIVIPOLA!F:F),C3792)</f>
        <v>CALDAS</v>
      </c>
      <c r="C3792" t="s">
        <v>23</v>
      </c>
      <c r="D3792" t="s">
        <v>144</v>
      </c>
      <c r="E3792" t="s">
        <v>417</v>
      </c>
      <c r="F3792">
        <v>1</v>
      </c>
      <c r="G3792">
        <v>0.390625</v>
      </c>
      <c r="H3792">
        <v>0</v>
      </c>
      <c r="I3792">
        <v>0</v>
      </c>
      <c r="J3792">
        <v>0</v>
      </c>
      <c r="K3792">
        <v>1</v>
      </c>
      <c r="L3792">
        <v>1</v>
      </c>
      <c r="M3792">
        <v>0</v>
      </c>
      <c r="N3792">
        <v>1</v>
      </c>
      <c r="O3792">
        <v>2</v>
      </c>
      <c r="P3792">
        <v>1625000</v>
      </c>
      <c r="Q3792">
        <v>4.9792945992678653E-2</v>
      </c>
    </row>
    <row r="3793" spans="1:17" x14ac:dyDescent="0.25">
      <c r="A3793" t="str">
        <f t="shared" ca="1" si="59"/>
        <v>CALDAS;MANIZALES;Beneficiados</v>
      </c>
      <c r="B3793" t="str">
        <f ca="1">+IFERROR(_xlfn.XLOOKUP(C3793,DIVIPOLA!G:G,DIVIPOLA!F:F),C3793)</f>
        <v>CALDAS</v>
      </c>
      <c r="C3793" t="s">
        <v>23</v>
      </c>
      <c r="D3793" t="s">
        <v>145</v>
      </c>
      <c r="E3793" t="s">
        <v>417</v>
      </c>
      <c r="F3793">
        <v>138</v>
      </c>
      <c r="G3793">
        <v>53.90625</v>
      </c>
      <c r="H3793">
        <v>8</v>
      </c>
      <c r="I3793">
        <v>7</v>
      </c>
      <c r="J3793">
        <v>3081</v>
      </c>
      <c r="K3793">
        <v>1059</v>
      </c>
      <c r="L3793">
        <v>1488</v>
      </c>
      <c r="M3793">
        <v>391</v>
      </c>
      <c r="N3793">
        <v>1468</v>
      </c>
      <c r="O3793">
        <v>365</v>
      </c>
      <c r="P3793">
        <v>2758544425</v>
      </c>
      <c r="Q3793">
        <v>84.526802198418309</v>
      </c>
    </row>
    <row r="3794" spans="1:17" x14ac:dyDescent="0.25">
      <c r="A3794" t="str">
        <f t="shared" ca="1" si="59"/>
        <v>CALDAS;MANZANARES;Beneficiados</v>
      </c>
      <c r="B3794" t="str">
        <f ca="1">+IFERROR(_xlfn.XLOOKUP(C3794,DIVIPOLA!G:G,DIVIPOLA!F:F),C3794)</f>
        <v>CALDAS</v>
      </c>
      <c r="C3794" t="s">
        <v>23</v>
      </c>
      <c r="D3794" t="s">
        <v>146</v>
      </c>
      <c r="E3794" t="s">
        <v>417</v>
      </c>
      <c r="F3794">
        <v>1</v>
      </c>
      <c r="G3794">
        <v>0.390625</v>
      </c>
      <c r="H3794">
        <v>0</v>
      </c>
      <c r="I3794">
        <v>0</v>
      </c>
      <c r="J3794">
        <v>1</v>
      </c>
      <c r="K3794">
        <v>7</v>
      </c>
      <c r="L3794">
        <v>0</v>
      </c>
      <c r="M3794">
        <v>0</v>
      </c>
      <c r="N3794">
        <v>0</v>
      </c>
      <c r="O3794">
        <v>0</v>
      </c>
      <c r="P3794">
        <v>4030000</v>
      </c>
      <c r="Q3794">
        <v>0.123486506061843</v>
      </c>
    </row>
    <row r="3795" spans="1:17" x14ac:dyDescent="0.25">
      <c r="A3795" t="str">
        <f t="shared" ca="1" si="59"/>
        <v>CALDAS;MARMATO;Beneficiados</v>
      </c>
      <c r="B3795" t="str">
        <f ca="1">+IFERROR(_xlfn.XLOOKUP(C3795,DIVIPOLA!G:G,DIVIPOLA!F:F),C3795)</f>
        <v>CALDAS</v>
      </c>
      <c r="C3795" t="s">
        <v>23</v>
      </c>
      <c r="D3795" t="s">
        <v>147</v>
      </c>
      <c r="E3795" t="s">
        <v>417</v>
      </c>
      <c r="F3795">
        <v>1</v>
      </c>
      <c r="G3795">
        <v>0.390625</v>
      </c>
      <c r="H3795">
        <v>0</v>
      </c>
      <c r="I3795">
        <v>0</v>
      </c>
      <c r="J3795">
        <v>7</v>
      </c>
      <c r="K3795">
        <v>4</v>
      </c>
      <c r="L3795">
        <v>0</v>
      </c>
      <c r="M3795">
        <v>0</v>
      </c>
      <c r="N3795">
        <v>22</v>
      </c>
      <c r="O3795">
        <v>5</v>
      </c>
      <c r="P3795">
        <v>10725000</v>
      </c>
      <c r="Q3795">
        <v>0.32863344355167912</v>
      </c>
    </row>
    <row r="3796" spans="1:17" x14ac:dyDescent="0.25">
      <c r="A3796" t="str">
        <f t="shared" ca="1" si="59"/>
        <v>CALDAS;PENSILVANIA;Beneficiados</v>
      </c>
      <c r="B3796" t="str">
        <f ca="1">+IFERROR(_xlfn.XLOOKUP(C3796,DIVIPOLA!G:G,DIVIPOLA!F:F),C3796)</f>
        <v>CALDAS</v>
      </c>
      <c r="C3796" t="s">
        <v>23</v>
      </c>
      <c r="D3796" t="s">
        <v>148</v>
      </c>
      <c r="E3796" t="s">
        <v>417</v>
      </c>
      <c r="F3796">
        <v>1</v>
      </c>
      <c r="G3796">
        <v>0.390625</v>
      </c>
      <c r="H3796">
        <v>0</v>
      </c>
      <c r="I3796">
        <v>0</v>
      </c>
      <c r="J3796">
        <v>38</v>
      </c>
      <c r="K3796">
        <v>27</v>
      </c>
      <c r="L3796">
        <v>0</v>
      </c>
      <c r="M3796">
        <v>0</v>
      </c>
      <c r="N3796">
        <v>9</v>
      </c>
      <c r="O3796">
        <v>3</v>
      </c>
      <c r="P3796">
        <v>31590000</v>
      </c>
      <c r="Q3796">
        <v>0.9679748700976728</v>
      </c>
    </row>
    <row r="3797" spans="1:17" x14ac:dyDescent="0.25">
      <c r="A3797" t="str">
        <f t="shared" ca="1" si="59"/>
        <v>CALDAS;RIOSUCIO;Beneficiados</v>
      </c>
      <c r="B3797" t="str">
        <f ca="1">+IFERROR(_xlfn.XLOOKUP(C3797,DIVIPOLA!G:G,DIVIPOLA!F:F),C3797)</f>
        <v>CALDAS</v>
      </c>
      <c r="C3797" t="s">
        <v>23</v>
      </c>
      <c r="D3797" t="s">
        <v>149</v>
      </c>
      <c r="E3797" t="s">
        <v>417</v>
      </c>
      <c r="F3797">
        <v>4</v>
      </c>
      <c r="G3797">
        <v>1.5625</v>
      </c>
      <c r="H3797">
        <v>0</v>
      </c>
      <c r="I3797">
        <v>0</v>
      </c>
      <c r="J3797">
        <v>45</v>
      </c>
      <c r="K3797">
        <v>40</v>
      </c>
      <c r="L3797">
        <v>13</v>
      </c>
      <c r="M3797">
        <v>41</v>
      </c>
      <c r="N3797">
        <v>107</v>
      </c>
      <c r="O3797">
        <v>25</v>
      </c>
      <c r="P3797">
        <v>87327500</v>
      </c>
      <c r="Q3797">
        <v>2.6758729176465499</v>
      </c>
    </row>
    <row r="3798" spans="1:17" x14ac:dyDescent="0.25">
      <c r="A3798" t="str">
        <f t="shared" ca="1" si="59"/>
        <v>CALDAS;VILLAMARÍA;Beneficiados</v>
      </c>
      <c r="B3798" t="str">
        <f ca="1">+IFERROR(_xlfn.XLOOKUP(C3798,DIVIPOLA!G:G,DIVIPOLA!F:F),C3798)</f>
        <v>CALDAS</v>
      </c>
      <c r="C3798" t="s">
        <v>23</v>
      </c>
      <c r="D3798" t="s">
        <v>150</v>
      </c>
      <c r="E3798" t="s">
        <v>417</v>
      </c>
      <c r="F3798">
        <v>6</v>
      </c>
      <c r="G3798">
        <v>2.34375</v>
      </c>
      <c r="H3798">
        <v>0</v>
      </c>
      <c r="I3798">
        <v>8</v>
      </c>
      <c r="J3798">
        <v>45</v>
      </c>
      <c r="K3798">
        <v>38</v>
      </c>
      <c r="L3798">
        <v>413</v>
      </c>
      <c r="M3798">
        <v>219</v>
      </c>
      <c r="N3798">
        <v>130</v>
      </c>
      <c r="O3798">
        <v>69</v>
      </c>
      <c r="P3798">
        <v>288878200</v>
      </c>
      <c r="Q3798">
        <v>8.8517517606536735</v>
      </c>
    </row>
    <row r="3799" spans="1:17" x14ac:dyDescent="0.25">
      <c r="A3799" t="str">
        <f t="shared" ca="1" si="59"/>
        <v>CAQUETÁ;ALBANIA;Beneficiados</v>
      </c>
      <c r="B3799" t="str">
        <f ca="1">+IFERROR(_xlfn.XLOOKUP(C3799,DIVIPOLA!G:G,DIVIPOLA!F:F),C3799)</f>
        <v>CAQUETÁ</v>
      </c>
      <c r="C3799" t="s">
        <v>24</v>
      </c>
      <c r="D3799" t="s">
        <v>151</v>
      </c>
      <c r="E3799" t="s">
        <v>417</v>
      </c>
      <c r="F3799">
        <v>1</v>
      </c>
      <c r="G3799">
        <v>2.8571428571428572</v>
      </c>
      <c r="H3799">
        <v>0</v>
      </c>
      <c r="I3799">
        <v>0</v>
      </c>
      <c r="J3799">
        <v>0</v>
      </c>
      <c r="K3799">
        <v>11</v>
      </c>
      <c r="L3799">
        <v>0</v>
      </c>
      <c r="M3799">
        <v>0</v>
      </c>
      <c r="N3799">
        <v>0</v>
      </c>
      <c r="O3799">
        <v>0</v>
      </c>
      <c r="P3799">
        <v>5720000</v>
      </c>
      <c r="Q3799">
        <v>2.0055517318395011</v>
      </c>
    </row>
    <row r="3800" spans="1:17" x14ac:dyDescent="0.25">
      <c r="A3800" t="str">
        <f t="shared" ca="1" si="59"/>
        <v>CAQUETÁ;EL DONCELLO;Beneficiados</v>
      </c>
      <c r="B3800" t="str">
        <f ca="1">+IFERROR(_xlfn.XLOOKUP(C3800,DIVIPOLA!G:G,DIVIPOLA!F:F),C3800)</f>
        <v>CAQUETÁ</v>
      </c>
      <c r="C3800" t="s">
        <v>24</v>
      </c>
      <c r="D3800" t="s">
        <v>152</v>
      </c>
      <c r="E3800" t="s">
        <v>417</v>
      </c>
      <c r="F3800">
        <v>2</v>
      </c>
      <c r="G3800">
        <v>5.7142857142857144</v>
      </c>
      <c r="H3800">
        <v>0</v>
      </c>
      <c r="I3800">
        <v>0</v>
      </c>
      <c r="J3800">
        <v>0</v>
      </c>
      <c r="K3800">
        <v>1</v>
      </c>
      <c r="L3800">
        <v>2</v>
      </c>
      <c r="M3800">
        <v>5</v>
      </c>
      <c r="N3800">
        <v>0</v>
      </c>
      <c r="O3800">
        <v>0</v>
      </c>
      <c r="P3800">
        <v>3064100</v>
      </c>
      <c r="Q3800">
        <v>1.074337598169478</v>
      </c>
    </row>
    <row r="3801" spans="1:17" x14ac:dyDescent="0.25">
      <c r="A3801" t="str">
        <f t="shared" ca="1" si="59"/>
        <v>CAQUETÁ;FLORENCIA;Beneficiados</v>
      </c>
      <c r="B3801" t="str">
        <f ca="1">+IFERROR(_xlfn.XLOOKUP(C3801,DIVIPOLA!G:G,DIVIPOLA!F:F),C3801)</f>
        <v>CAQUETÁ</v>
      </c>
      <c r="C3801" t="s">
        <v>24</v>
      </c>
      <c r="D3801" t="s">
        <v>153</v>
      </c>
      <c r="E3801" t="s">
        <v>417</v>
      </c>
      <c r="F3801">
        <v>21</v>
      </c>
      <c r="G3801">
        <v>60</v>
      </c>
      <c r="H3801">
        <v>0</v>
      </c>
      <c r="I3801">
        <v>1</v>
      </c>
      <c r="J3801">
        <v>99</v>
      </c>
      <c r="K3801">
        <v>90</v>
      </c>
      <c r="L3801">
        <v>44</v>
      </c>
      <c r="M3801">
        <v>40</v>
      </c>
      <c r="N3801">
        <v>49</v>
      </c>
      <c r="O3801">
        <v>18</v>
      </c>
      <c r="P3801">
        <v>132219100</v>
      </c>
      <c r="Q3801">
        <v>46.358784088681851</v>
      </c>
    </row>
    <row r="3802" spans="1:17" x14ac:dyDescent="0.25">
      <c r="A3802" t="str">
        <f t="shared" ca="1" si="59"/>
        <v>CAQUETÁ;SAN VICENTE DEL CAGUÁN;Beneficiados</v>
      </c>
      <c r="B3802" t="str">
        <f ca="1">+IFERROR(_xlfn.XLOOKUP(C3802,DIVIPOLA!G:G,DIVIPOLA!F:F),C3802)</f>
        <v>CAQUETÁ</v>
      </c>
      <c r="C3802" t="s">
        <v>24</v>
      </c>
      <c r="D3802" t="s">
        <v>154</v>
      </c>
      <c r="E3802" t="s">
        <v>417</v>
      </c>
      <c r="F3802">
        <v>2</v>
      </c>
      <c r="G3802">
        <v>5.7142857142857144</v>
      </c>
      <c r="H3802">
        <v>0</v>
      </c>
      <c r="I3802">
        <v>0</v>
      </c>
      <c r="J3802">
        <v>95</v>
      </c>
      <c r="K3802">
        <v>169</v>
      </c>
      <c r="L3802">
        <v>16</v>
      </c>
      <c r="M3802">
        <v>9</v>
      </c>
      <c r="N3802">
        <v>9</v>
      </c>
      <c r="O3802">
        <v>24</v>
      </c>
      <c r="P3802">
        <v>144205100</v>
      </c>
      <c r="Q3802">
        <v>50.561326581309167</v>
      </c>
    </row>
    <row r="3803" spans="1:17" x14ac:dyDescent="0.25">
      <c r="A3803" t="str">
        <f t="shared" ca="1" si="59"/>
        <v>CASANARE;AGUAZUL;Beneficiados</v>
      </c>
      <c r="B3803" t="str">
        <f ca="1">+IFERROR(_xlfn.XLOOKUP(C3803,DIVIPOLA!G:G,DIVIPOLA!F:F),C3803)</f>
        <v>CASANARE</v>
      </c>
      <c r="C3803" t="s">
        <v>25</v>
      </c>
      <c r="D3803" t="s">
        <v>155</v>
      </c>
      <c r="E3803" t="s">
        <v>417</v>
      </c>
      <c r="F3803">
        <v>2</v>
      </c>
      <c r="G3803">
        <v>2.7027027027027031</v>
      </c>
      <c r="H3803">
        <v>0</v>
      </c>
      <c r="I3803">
        <v>0</v>
      </c>
      <c r="J3803">
        <v>3</v>
      </c>
      <c r="K3803">
        <v>3</v>
      </c>
      <c r="L3803">
        <v>4</v>
      </c>
      <c r="M3803">
        <v>3</v>
      </c>
      <c r="N3803">
        <v>4</v>
      </c>
      <c r="O3803">
        <v>2</v>
      </c>
      <c r="P3803">
        <v>6370000</v>
      </c>
      <c r="Q3803">
        <v>1.938333310257937</v>
      </c>
    </row>
    <row r="3804" spans="1:17" x14ac:dyDescent="0.25">
      <c r="A3804" t="str">
        <f t="shared" ca="1" si="59"/>
        <v>CASANARE;MANÍ;Beneficiados</v>
      </c>
      <c r="B3804" t="str">
        <f ca="1">+IFERROR(_xlfn.XLOOKUP(C3804,DIVIPOLA!G:G,DIVIPOLA!F:F),C3804)</f>
        <v>CASANARE</v>
      </c>
      <c r="C3804" t="s">
        <v>25</v>
      </c>
      <c r="D3804" t="s">
        <v>156</v>
      </c>
      <c r="E3804" t="s">
        <v>417</v>
      </c>
      <c r="F3804">
        <v>1</v>
      </c>
      <c r="G3804">
        <v>1.3513513513513511</v>
      </c>
      <c r="H3804">
        <v>0</v>
      </c>
      <c r="I3804">
        <v>0</v>
      </c>
      <c r="J3804">
        <v>11</v>
      </c>
      <c r="K3804">
        <v>0</v>
      </c>
      <c r="L3804">
        <v>2</v>
      </c>
      <c r="M3804">
        <v>0</v>
      </c>
      <c r="N3804">
        <v>4</v>
      </c>
      <c r="O3804">
        <v>1</v>
      </c>
      <c r="P3804">
        <v>5915000</v>
      </c>
      <c r="Q3804">
        <v>1.799880930953798</v>
      </c>
    </row>
    <row r="3805" spans="1:17" x14ac:dyDescent="0.25">
      <c r="A3805" t="str">
        <f t="shared" ca="1" si="59"/>
        <v>CASANARE;MONTERREY;Beneficiados</v>
      </c>
      <c r="B3805" t="str">
        <f ca="1">+IFERROR(_xlfn.XLOOKUP(C3805,DIVIPOLA!G:G,DIVIPOLA!F:F),C3805)</f>
        <v>CASANARE</v>
      </c>
      <c r="C3805" t="s">
        <v>25</v>
      </c>
      <c r="D3805" t="s">
        <v>157</v>
      </c>
      <c r="E3805" t="s">
        <v>417</v>
      </c>
      <c r="F3805">
        <v>1</v>
      </c>
      <c r="G3805">
        <v>1.3513513513513511</v>
      </c>
      <c r="H3805">
        <v>0</v>
      </c>
      <c r="I3805">
        <v>0</v>
      </c>
      <c r="J3805">
        <v>1</v>
      </c>
      <c r="K3805">
        <v>0</v>
      </c>
      <c r="L3805">
        <v>0</v>
      </c>
      <c r="M3805">
        <v>0</v>
      </c>
      <c r="N3805">
        <v>0</v>
      </c>
      <c r="O3805">
        <v>1</v>
      </c>
      <c r="P3805">
        <v>715000</v>
      </c>
      <c r="Q3805">
        <v>0.21756802462078881</v>
      </c>
    </row>
    <row r="3806" spans="1:17" x14ac:dyDescent="0.25">
      <c r="A3806" t="str">
        <f t="shared" ca="1" si="59"/>
        <v>CASANARE;PORE;Beneficiados</v>
      </c>
      <c r="B3806" t="str">
        <f ca="1">+IFERROR(_xlfn.XLOOKUP(C3806,DIVIPOLA!G:G,DIVIPOLA!F:F),C3806)</f>
        <v>CASANARE</v>
      </c>
      <c r="C3806" t="s">
        <v>25</v>
      </c>
      <c r="D3806" t="s">
        <v>158</v>
      </c>
      <c r="E3806" t="s">
        <v>417</v>
      </c>
      <c r="F3806">
        <v>1</v>
      </c>
      <c r="G3806">
        <v>1.3513513513513511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8</v>
      </c>
      <c r="N3806">
        <v>0</v>
      </c>
      <c r="O3806">
        <v>0</v>
      </c>
      <c r="P3806">
        <v>3194100</v>
      </c>
      <c r="Q3806">
        <v>0.97193570271505125</v>
      </c>
    </row>
    <row r="3807" spans="1:17" x14ac:dyDescent="0.25">
      <c r="A3807" t="str">
        <f t="shared" ca="1" si="59"/>
        <v>CASANARE;VILLANUEVA;Beneficiados</v>
      </c>
      <c r="B3807" t="str">
        <f ca="1">+IFERROR(_xlfn.XLOOKUP(C3807,DIVIPOLA!G:G,DIVIPOLA!F:F),C3807)</f>
        <v>CASANARE</v>
      </c>
      <c r="C3807" t="s">
        <v>25</v>
      </c>
      <c r="D3807" t="s">
        <v>159</v>
      </c>
      <c r="E3807" t="s">
        <v>417</v>
      </c>
      <c r="F3807">
        <v>3</v>
      </c>
      <c r="G3807">
        <v>4.0540540540540544</v>
      </c>
      <c r="H3807">
        <v>3</v>
      </c>
      <c r="I3807">
        <v>0</v>
      </c>
      <c r="J3807">
        <v>15</v>
      </c>
      <c r="K3807">
        <v>11</v>
      </c>
      <c r="L3807">
        <v>0</v>
      </c>
      <c r="M3807">
        <v>0</v>
      </c>
      <c r="N3807">
        <v>4</v>
      </c>
      <c r="O3807">
        <v>0</v>
      </c>
      <c r="P3807">
        <v>13764400</v>
      </c>
      <c r="Q3807">
        <v>4.1883822630634766</v>
      </c>
    </row>
    <row r="3808" spans="1:17" x14ac:dyDescent="0.25">
      <c r="A3808" t="str">
        <f t="shared" ca="1" si="59"/>
        <v>CASANARE;YOPAL;Beneficiados</v>
      </c>
      <c r="B3808" t="str">
        <f ca="1">+IFERROR(_xlfn.XLOOKUP(C3808,DIVIPOLA!G:G,DIVIPOLA!F:F),C3808)</f>
        <v>CASANARE</v>
      </c>
      <c r="C3808" t="s">
        <v>25</v>
      </c>
      <c r="D3808" t="s">
        <v>160</v>
      </c>
      <c r="E3808" t="s">
        <v>417</v>
      </c>
      <c r="F3808">
        <v>36</v>
      </c>
      <c r="G3808">
        <v>48.648648648648653</v>
      </c>
      <c r="H3808">
        <v>7</v>
      </c>
      <c r="I3808">
        <v>1</v>
      </c>
      <c r="J3808">
        <v>148</v>
      </c>
      <c r="K3808">
        <v>130</v>
      </c>
      <c r="L3808">
        <v>190</v>
      </c>
      <c r="M3808">
        <v>154</v>
      </c>
      <c r="N3808">
        <v>146</v>
      </c>
      <c r="O3808">
        <v>70</v>
      </c>
      <c r="P3808">
        <v>298674350</v>
      </c>
      <c r="Q3808">
        <v>90.883899768388957</v>
      </c>
    </row>
    <row r="3809" spans="1:17" x14ac:dyDescent="0.25">
      <c r="A3809" t="str">
        <f t="shared" ca="1" si="59"/>
        <v>CAUCA;CALOTO;Beneficiados</v>
      </c>
      <c r="B3809" t="str">
        <f ca="1">+IFERROR(_xlfn.XLOOKUP(C3809,DIVIPOLA!G:G,DIVIPOLA!F:F),C3809)</f>
        <v>CAUCA</v>
      </c>
      <c r="C3809" t="s">
        <v>26</v>
      </c>
      <c r="D3809" t="s">
        <v>161</v>
      </c>
      <c r="E3809" t="s">
        <v>417</v>
      </c>
      <c r="F3809">
        <v>1</v>
      </c>
      <c r="G3809">
        <v>1.408450704225352</v>
      </c>
      <c r="H3809">
        <v>0</v>
      </c>
      <c r="I3809">
        <v>0</v>
      </c>
      <c r="J3809">
        <v>4</v>
      </c>
      <c r="K3809">
        <v>0</v>
      </c>
      <c r="L3809">
        <v>11</v>
      </c>
      <c r="M3809">
        <v>0</v>
      </c>
      <c r="N3809">
        <v>1</v>
      </c>
      <c r="O3809">
        <v>0</v>
      </c>
      <c r="P3809">
        <v>4615000</v>
      </c>
      <c r="Q3809">
        <v>0.38982384080253202</v>
      </c>
    </row>
    <row r="3810" spans="1:17" x14ac:dyDescent="0.25">
      <c r="A3810" t="str">
        <f t="shared" ca="1" si="59"/>
        <v>CAUCA;FLORENCIA;Beneficiados</v>
      </c>
      <c r="B3810" t="str">
        <f ca="1">+IFERROR(_xlfn.XLOOKUP(C3810,DIVIPOLA!G:G,DIVIPOLA!F:F),C3810)</f>
        <v>CAUCA</v>
      </c>
      <c r="C3810" t="s">
        <v>26</v>
      </c>
      <c r="D3810" t="s">
        <v>153</v>
      </c>
      <c r="E3810" t="s">
        <v>417</v>
      </c>
      <c r="F3810">
        <v>6</v>
      </c>
      <c r="G3810">
        <v>8.4507042253521121</v>
      </c>
      <c r="H3810">
        <v>0</v>
      </c>
      <c r="I3810">
        <v>0</v>
      </c>
      <c r="J3810">
        <v>59</v>
      </c>
      <c r="K3810">
        <v>76</v>
      </c>
      <c r="L3810">
        <v>29</v>
      </c>
      <c r="M3810">
        <v>61</v>
      </c>
      <c r="N3810">
        <v>216</v>
      </c>
      <c r="O3810">
        <v>84</v>
      </c>
      <c r="P3810">
        <v>168448475</v>
      </c>
      <c r="Q3810">
        <v>14.22865254644188</v>
      </c>
    </row>
    <row r="3811" spans="1:17" x14ac:dyDescent="0.25">
      <c r="A3811" t="str">
        <f t="shared" ca="1" si="59"/>
        <v>CAUCA;PIENDAMÓ - TUNÍA;Beneficiados</v>
      </c>
      <c r="B3811" t="str">
        <f ca="1">+IFERROR(_xlfn.XLOOKUP(C3811,DIVIPOLA!G:G,DIVIPOLA!F:F),C3811)</f>
        <v>CAUCA</v>
      </c>
      <c r="C3811" t="s">
        <v>26</v>
      </c>
      <c r="D3811" t="s">
        <v>162</v>
      </c>
      <c r="E3811" t="s">
        <v>417</v>
      </c>
      <c r="F3811">
        <v>3</v>
      </c>
      <c r="G3811">
        <v>4.225352112676056</v>
      </c>
      <c r="H3811">
        <v>0</v>
      </c>
      <c r="I3811">
        <v>0</v>
      </c>
      <c r="J3811">
        <v>12</v>
      </c>
      <c r="K3811">
        <v>7</v>
      </c>
      <c r="L3811">
        <v>15</v>
      </c>
      <c r="M3811">
        <v>2</v>
      </c>
      <c r="N3811">
        <v>0</v>
      </c>
      <c r="O3811">
        <v>1</v>
      </c>
      <c r="P3811">
        <v>13325000</v>
      </c>
      <c r="Q3811">
        <v>1.1255477093594231</v>
      </c>
    </row>
    <row r="3812" spans="1:17" x14ac:dyDescent="0.25">
      <c r="A3812" t="str">
        <f t="shared" ca="1" si="59"/>
        <v>CAUCA;POPAYÁN;Beneficiados</v>
      </c>
      <c r="B3812" t="str">
        <f ca="1">+IFERROR(_xlfn.XLOOKUP(C3812,DIVIPOLA!G:G,DIVIPOLA!F:F),C3812)</f>
        <v>CAUCA</v>
      </c>
      <c r="C3812" t="s">
        <v>26</v>
      </c>
      <c r="D3812" t="s">
        <v>163</v>
      </c>
      <c r="E3812" t="s">
        <v>417</v>
      </c>
      <c r="F3812">
        <v>27</v>
      </c>
      <c r="G3812">
        <v>38.028169014084497</v>
      </c>
      <c r="H3812">
        <v>5</v>
      </c>
      <c r="I3812">
        <v>0</v>
      </c>
      <c r="J3812">
        <v>469</v>
      </c>
      <c r="K3812">
        <v>378</v>
      </c>
      <c r="L3812">
        <v>633</v>
      </c>
      <c r="M3812">
        <v>213</v>
      </c>
      <c r="N3812">
        <v>859</v>
      </c>
      <c r="O3812">
        <v>267</v>
      </c>
      <c r="P3812">
        <v>908677575</v>
      </c>
      <c r="Q3812">
        <v>76.75496908724395</v>
      </c>
    </row>
    <row r="3813" spans="1:17" x14ac:dyDescent="0.25">
      <c r="A3813" t="str">
        <f t="shared" ca="1" si="59"/>
        <v>CAUCA;PUERTO TEJADA;Beneficiados</v>
      </c>
      <c r="B3813" t="str">
        <f ca="1">+IFERROR(_xlfn.XLOOKUP(C3813,DIVIPOLA!G:G,DIVIPOLA!F:F),C3813)</f>
        <v>CAUCA</v>
      </c>
      <c r="C3813" t="s">
        <v>26</v>
      </c>
      <c r="D3813" t="s">
        <v>164</v>
      </c>
      <c r="E3813" t="s">
        <v>417</v>
      </c>
      <c r="F3813">
        <v>1</v>
      </c>
      <c r="G3813">
        <v>1.408450704225352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27</v>
      </c>
      <c r="P3813">
        <v>8960250</v>
      </c>
      <c r="Q3813">
        <v>0.75686220358632439</v>
      </c>
    </row>
    <row r="3814" spans="1:17" x14ac:dyDescent="0.25">
      <c r="A3814" t="str">
        <f t="shared" ca="1" si="59"/>
        <v>CAUCA;SANTANDER DE QUILICHAO;Beneficiados</v>
      </c>
      <c r="B3814" t="str">
        <f ca="1">+IFERROR(_xlfn.XLOOKUP(C3814,DIVIPOLA!G:G,DIVIPOLA!F:F),C3814)</f>
        <v>CAUCA</v>
      </c>
      <c r="C3814" t="s">
        <v>26</v>
      </c>
      <c r="D3814" t="s">
        <v>165</v>
      </c>
      <c r="E3814" t="s">
        <v>417</v>
      </c>
      <c r="F3814">
        <v>5</v>
      </c>
      <c r="G3814">
        <v>7.042253521126761</v>
      </c>
      <c r="H3814">
        <v>0</v>
      </c>
      <c r="I3814">
        <v>0</v>
      </c>
      <c r="J3814">
        <v>10</v>
      </c>
      <c r="K3814">
        <v>31</v>
      </c>
      <c r="L3814">
        <v>11</v>
      </c>
      <c r="M3814">
        <v>0</v>
      </c>
      <c r="N3814">
        <v>3</v>
      </c>
      <c r="O3814">
        <v>30</v>
      </c>
      <c r="P3814">
        <v>34450000</v>
      </c>
      <c r="Q3814">
        <v>2.909952614441436</v>
      </c>
    </row>
    <row r="3815" spans="1:17" x14ac:dyDescent="0.25">
      <c r="A3815" t="str">
        <f t="shared" ca="1" si="59"/>
        <v>CAUCA;VILLA RICA;Beneficiados</v>
      </c>
      <c r="B3815" t="str">
        <f ca="1">+IFERROR(_xlfn.XLOOKUP(C3815,DIVIPOLA!G:G,DIVIPOLA!F:F),C3815)</f>
        <v>CAUCA</v>
      </c>
      <c r="C3815" t="s">
        <v>26</v>
      </c>
      <c r="D3815" t="s">
        <v>166</v>
      </c>
      <c r="E3815" t="s">
        <v>417</v>
      </c>
      <c r="F3815">
        <v>3</v>
      </c>
      <c r="G3815">
        <v>4.225352112676056</v>
      </c>
      <c r="H3815">
        <v>0</v>
      </c>
      <c r="I3815">
        <v>0</v>
      </c>
      <c r="J3815">
        <v>50</v>
      </c>
      <c r="K3815">
        <v>41</v>
      </c>
      <c r="L3815">
        <v>0</v>
      </c>
      <c r="M3815">
        <v>1</v>
      </c>
      <c r="N3815">
        <v>2</v>
      </c>
      <c r="O3815">
        <v>8</v>
      </c>
      <c r="P3815">
        <v>45391775</v>
      </c>
      <c r="Q3815">
        <v>3.834191998124453</v>
      </c>
    </row>
    <row r="3816" spans="1:17" x14ac:dyDescent="0.25">
      <c r="A3816" t="str">
        <f t="shared" ca="1" si="59"/>
        <v>CESAR;AGUACHICA;Beneficiados</v>
      </c>
      <c r="B3816" t="str">
        <f ca="1">+IFERROR(_xlfn.XLOOKUP(C3816,DIVIPOLA!G:G,DIVIPOLA!F:F),C3816)</f>
        <v>CESAR</v>
      </c>
      <c r="C3816" t="s">
        <v>27</v>
      </c>
      <c r="D3816" t="s">
        <v>167</v>
      </c>
      <c r="E3816" t="s">
        <v>417</v>
      </c>
      <c r="F3816">
        <v>6</v>
      </c>
      <c r="G3816">
        <v>6.3829787234042552</v>
      </c>
      <c r="H3816">
        <v>0</v>
      </c>
      <c r="I3816">
        <v>0</v>
      </c>
      <c r="J3816">
        <v>27</v>
      </c>
      <c r="K3816">
        <v>6</v>
      </c>
      <c r="L3816">
        <v>12</v>
      </c>
      <c r="M3816">
        <v>4</v>
      </c>
      <c r="N3816">
        <v>23</v>
      </c>
      <c r="O3816">
        <v>11</v>
      </c>
      <c r="P3816">
        <v>27013675</v>
      </c>
      <c r="Q3816">
        <v>3.961701817342949</v>
      </c>
    </row>
    <row r="3817" spans="1:17" x14ac:dyDescent="0.25">
      <c r="A3817" t="str">
        <f t="shared" ca="1" si="59"/>
        <v>CESAR;CHIRIGUANÁ;Beneficiados</v>
      </c>
      <c r="B3817" t="str">
        <f ca="1">+IFERROR(_xlfn.XLOOKUP(C3817,DIVIPOLA!G:G,DIVIPOLA!F:F),C3817)</f>
        <v>CESAR</v>
      </c>
      <c r="C3817" t="s">
        <v>27</v>
      </c>
      <c r="D3817" t="s">
        <v>168</v>
      </c>
      <c r="E3817" t="s">
        <v>417</v>
      </c>
      <c r="F3817">
        <v>1</v>
      </c>
      <c r="G3817">
        <v>1.063829787234043</v>
      </c>
      <c r="H3817">
        <v>0</v>
      </c>
      <c r="I3817">
        <v>0</v>
      </c>
      <c r="J3817">
        <v>1</v>
      </c>
      <c r="K3817">
        <v>3</v>
      </c>
      <c r="L3817">
        <v>0</v>
      </c>
      <c r="M3817">
        <v>0</v>
      </c>
      <c r="N3817">
        <v>0</v>
      </c>
      <c r="O3817">
        <v>0</v>
      </c>
      <c r="P3817">
        <v>1950000</v>
      </c>
      <c r="Q3817">
        <v>0.28597806643556462</v>
      </c>
    </row>
    <row r="3818" spans="1:17" x14ac:dyDescent="0.25">
      <c r="A3818" t="str">
        <f t="shared" ca="1" si="59"/>
        <v>CESAR;LA PAZ;Beneficiados</v>
      </c>
      <c r="B3818" t="str">
        <f ca="1">+IFERROR(_xlfn.XLOOKUP(C3818,DIVIPOLA!G:G,DIVIPOLA!F:F),C3818)</f>
        <v>CESAR</v>
      </c>
      <c r="C3818" t="s">
        <v>27</v>
      </c>
      <c r="D3818" t="s">
        <v>169</v>
      </c>
      <c r="E3818" t="s">
        <v>417</v>
      </c>
      <c r="F3818">
        <v>1</v>
      </c>
      <c r="G3818">
        <v>1.063829787234043</v>
      </c>
      <c r="H3818">
        <v>0</v>
      </c>
      <c r="I3818">
        <v>0</v>
      </c>
      <c r="J3818">
        <v>23</v>
      </c>
      <c r="K3818">
        <v>16</v>
      </c>
      <c r="L3818">
        <v>10</v>
      </c>
      <c r="M3818">
        <v>4</v>
      </c>
      <c r="N3818">
        <v>8</v>
      </c>
      <c r="O3818">
        <v>4</v>
      </c>
      <c r="P3818">
        <v>24310000</v>
      </c>
      <c r="Q3818">
        <v>3.5651932282300391</v>
      </c>
    </row>
    <row r="3819" spans="1:17" x14ac:dyDescent="0.25">
      <c r="A3819" t="str">
        <f t="shared" ca="1" si="59"/>
        <v>CESAR;SAN MARTÍN;Beneficiados</v>
      </c>
      <c r="B3819" t="str">
        <f ca="1">+IFERROR(_xlfn.XLOOKUP(C3819,DIVIPOLA!G:G,DIVIPOLA!F:F),C3819)</f>
        <v>CESAR</v>
      </c>
      <c r="C3819" t="s">
        <v>27</v>
      </c>
      <c r="D3819" t="s">
        <v>170</v>
      </c>
      <c r="E3819" t="s">
        <v>417</v>
      </c>
      <c r="F3819">
        <v>2</v>
      </c>
      <c r="G3819">
        <v>2.1276595744680851</v>
      </c>
      <c r="H3819">
        <v>0</v>
      </c>
      <c r="I3819">
        <v>0</v>
      </c>
      <c r="J3819">
        <v>3</v>
      </c>
      <c r="K3819">
        <v>13</v>
      </c>
      <c r="L3819">
        <v>1</v>
      </c>
      <c r="M3819">
        <v>4</v>
      </c>
      <c r="N3819">
        <v>2</v>
      </c>
      <c r="O3819">
        <v>1</v>
      </c>
      <c r="P3819">
        <v>10909600</v>
      </c>
      <c r="Q3819">
        <v>1.5999519556848389</v>
      </c>
    </row>
    <row r="3820" spans="1:17" x14ac:dyDescent="0.25">
      <c r="A3820" t="str">
        <f t="shared" ca="1" si="59"/>
        <v>CESAR;VALLEDUPAR;Beneficiados</v>
      </c>
      <c r="B3820" t="str">
        <f ca="1">+IFERROR(_xlfn.XLOOKUP(C3820,DIVIPOLA!G:G,DIVIPOLA!F:F),C3820)</f>
        <v>CESAR</v>
      </c>
      <c r="C3820" t="s">
        <v>27</v>
      </c>
      <c r="D3820" t="s">
        <v>171</v>
      </c>
      <c r="E3820" t="s">
        <v>417</v>
      </c>
      <c r="F3820">
        <v>33</v>
      </c>
      <c r="G3820">
        <v>35.106382978723403</v>
      </c>
      <c r="H3820">
        <v>5</v>
      </c>
      <c r="I3820">
        <v>2</v>
      </c>
      <c r="J3820">
        <v>374</v>
      </c>
      <c r="K3820">
        <v>495</v>
      </c>
      <c r="L3820">
        <v>173</v>
      </c>
      <c r="M3820">
        <v>173</v>
      </c>
      <c r="N3820">
        <v>223</v>
      </c>
      <c r="O3820">
        <v>156</v>
      </c>
      <c r="P3820">
        <v>617687200</v>
      </c>
      <c r="Q3820">
        <v>90.58717493230661</v>
      </c>
    </row>
    <row r="3821" spans="1:17" x14ac:dyDescent="0.25">
      <c r="A3821" t="str">
        <f t="shared" ca="1" si="59"/>
        <v>CHOCÓ;QUIBDÓ;Beneficiados</v>
      </c>
      <c r="B3821" t="str">
        <f ca="1">+IFERROR(_xlfn.XLOOKUP(C3821,DIVIPOLA!G:G,DIVIPOLA!F:F),C3821)</f>
        <v>CHOCÓ</v>
      </c>
      <c r="C3821" t="s">
        <v>28</v>
      </c>
      <c r="D3821" t="s">
        <v>172</v>
      </c>
      <c r="E3821" t="s">
        <v>417</v>
      </c>
      <c r="F3821">
        <v>3</v>
      </c>
      <c r="G3821">
        <v>50</v>
      </c>
      <c r="H3821">
        <v>0</v>
      </c>
      <c r="I3821">
        <v>0</v>
      </c>
      <c r="J3821">
        <v>2</v>
      </c>
      <c r="K3821">
        <v>0</v>
      </c>
      <c r="L3821">
        <v>3</v>
      </c>
      <c r="M3821">
        <v>8</v>
      </c>
      <c r="N3821">
        <v>0</v>
      </c>
      <c r="O3821">
        <v>0</v>
      </c>
      <c r="P3821">
        <v>4828200</v>
      </c>
      <c r="Q3821">
        <v>100</v>
      </c>
    </row>
    <row r="3822" spans="1:17" x14ac:dyDescent="0.25">
      <c r="A3822" t="str">
        <f t="shared" ca="1" si="59"/>
        <v>CUNDINAMARCA;CAJICÁ;Beneficiados</v>
      </c>
      <c r="B3822" t="str">
        <f ca="1">+IFERROR(_xlfn.XLOOKUP(C3822,DIVIPOLA!G:G,DIVIPOLA!F:F),C3822)</f>
        <v>CUNDINAMARCA</v>
      </c>
      <c r="C3822" t="s">
        <v>29</v>
      </c>
      <c r="D3822" t="s">
        <v>173</v>
      </c>
      <c r="E3822" t="s">
        <v>417</v>
      </c>
      <c r="F3822">
        <v>33</v>
      </c>
      <c r="G3822">
        <v>5.6027164685908319</v>
      </c>
      <c r="H3822">
        <v>3</v>
      </c>
      <c r="I3822">
        <v>0</v>
      </c>
      <c r="J3822">
        <v>154</v>
      </c>
      <c r="K3822">
        <v>53</v>
      </c>
      <c r="L3822">
        <v>99</v>
      </c>
      <c r="M3822">
        <v>13</v>
      </c>
      <c r="N3822">
        <v>79</v>
      </c>
      <c r="O3822">
        <v>28</v>
      </c>
      <c r="P3822">
        <v>146158675</v>
      </c>
      <c r="Q3822">
        <v>1.42357377830274</v>
      </c>
    </row>
    <row r="3823" spans="1:17" x14ac:dyDescent="0.25">
      <c r="A3823" t="str">
        <f t="shared" ca="1" si="59"/>
        <v>CUNDINAMARCA;CARMEN DE CARUPA;Beneficiados</v>
      </c>
      <c r="B3823" t="str">
        <f ca="1">+IFERROR(_xlfn.XLOOKUP(C3823,DIVIPOLA!G:G,DIVIPOLA!F:F),C3823)</f>
        <v>CUNDINAMARCA</v>
      </c>
      <c r="C3823" t="s">
        <v>29</v>
      </c>
      <c r="D3823" t="s">
        <v>174</v>
      </c>
      <c r="E3823" t="s">
        <v>417</v>
      </c>
      <c r="F3823">
        <v>1</v>
      </c>
      <c r="G3823">
        <v>0.1697792869269949</v>
      </c>
      <c r="H3823">
        <v>0</v>
      </c>
      <c r="I3823">
        <v>0</v>
      </c>
      <c r="J3823">
        <v>1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390000</v>
      </c>
      <c r="Q3823">
        <v>3.7985687372854779E-3</v>
      </c>
    </row>
    <row r="3824" spans="1:17" x14ac:dyDescent="0.25">
      <c r="A3824" t="str">
        <f t="shared" ca="1" si="59"/>
        <v>CUNDINAMARCA;CHÍA;Beneficiados</v>
      </c>
      <c r="B3824" t="str">
        <f ca="1">+IFERROR(_xlfn.XLOOKUP(C3824,DIVIPOLA!G:G,DIVIPOLA!F:F),C3824)</f>
        <v>CUNDINAMARCA</v>
      </c>
      <c r="C3824" t="s">
        <v>29</v>
      </c>
      <c r="D3824" t="s">
        <v>175</v>
      </c>
      <c r="E3824" t="s">
        <v>417</v>
      </c>
      <c r="F3824">
        <v>38</v>
      </c>
      <c r="G3824">
        <v>6.4516129032258061</v>
      </c>
      <c r="H3824">
        <v>7</v>
      </c>
      <c r="I3824">
        <v>0</v>
      </c>
      <c r="J3824">
        <v>1649</v>
      </c>
      <c r="K3824">
        <v>474</v>
      </c>
      <c r="L3824">
        <v>785</v>
      </c>
      <c r="M3824">
        <v>186</v>
      </c>
      <c r="N3824">
        <v>646</v>
      </c>
      <c r="O3824">
        <v>245</v>
      </c>
      <c r="P3824">
        <v>1418945125</v>
      </c>
      <c r="Q3824">
        <v>13.820411773714451</v>
      </c>
    </row>
    <row r="3825" spans="1:17" x14ac:dyDescent="0.25">
      <c r="A3825" t="str">
        <f t="shared" ca="1" si="59"/>
        <v>CUNDINAMARCA;COGUA;Beneficiados</v>
      </c>
      <c r="B3825" t="str">
        <f ca="1">+IFERROR(_xlfn.XLOOKUP(C3825,DIVIPOLA!G:G,DIVIPOLA!F:F),C3825)</f>
        <v>CUNDINAMARCA</v>
      </c>
      <c r="C3825" t="s">
        <v>29</v>
      </c>
      <c r="D3825" t="s">
        <v>176</v>
      </c>
      <c r="E3825" t="s">
        <v>417</v>
      </c>
      <c r="F3825">
        <v>2</v>
      </c>
      <c r="G3825">
        <v>0.3395585738539898</v>
      </c>
      <c r="H3825">
        <v>0</v>
      </c>
      <c r="I3825">
        <v>0</v>
      </c>
      <c r="J3825">
        <v>8</v>
      </c>
      <c r="K3825">
        <v>4</v>
      </c>
      <c r="L3825">
        <v>1</v>
      </c>
      <c r="M3825">
        <v>0</v>
      </c>
      <c r="N3825">
        <v>0</v>
      </c>
      <c r="O3825">
        <v>0</v>
      </c>
      <c r="P3825">
        <v>5781100</v>
      </c>
      <c r="Q3825">
        <v>5.6307450582361737E-2</v>
      </c>
    </row>
    <row r="3826" spans="1:17" x14ac:dyDescent="0.25">
      <c r="A3826" t="str">
        <f t="shared" ca="1" si="59"/>
        <v>CUNDINAMARCA;COTA;Beneficiados</v>
      </c>
      <c r="B3826" t="str">
        <f ca="1">+IFERROR(_xlfn.XLOOKUP(C3826,DIVIPOLA!G:G,DIVIPOLA!F:F),C3826)</f>
        <v>CUNDINAMARCA</v>
      </c>
      <c r="C3826" t="s">
        <v>29</v>
      </c>
      <c r="D3826" t="s">
        <v>177</v>
      </c>
      <c r="E3826" t="s">
        <v>417</v>
      </c>
      <c r="F3826">
        <v>66</v>
      </c>
      <c r="G3826">
        <v>11.20543293718166</v>
      </c>
      <c r="H3826">
        <v>0</v>
      </c>
      <c r="I3826">
        <v>0</v>
      </c>
      <c r="J3826">
        <v>1319</v>
      </c>
      <c r="K3826">
        <v>499</v>
      </c>
      <c r="L3826">
        <v>519</v>
      </c>
      <c r="M3826">
        <v>133</v>
      </c>
      <c r="N3826">
        <v>350</v>
      </c>
      <c r="O3826">
        <v>94</v>
      </c>
      <c r="P3826">
        <v>1075431500</v>
      </c>
      <c r="Q3826">
        <v>10.47461660254366</v>
      </c>
    </row>
    <row r="3827" spans="1:17" x14ac:dyDescent="0.25">
      <c r="A3827" t="str">
        <f t="shared" ca="1" si="59"/>
        <v>CUNDINAMARCA;EL ROSAL;Beneficiados</v>
      </c>
      <c r="B3827" t="str">
        <f ca="1">+IFERROR(_xlfn.XLOOKUP(C3827,DIVIPOLA!G:G,DIVIPOLA!F:F),C3827)</f>
        <v>CUNDINAMARCA</v>
      </c>
      <c r="C3827" t="s">
        <v>29</v>
      </c>
      <c r="D3827" t="s">
        <v>178</v>
      </c>
      <c r="E3827" t="s">
        <v>417</v>
      </c>
      <c r="F3827">
        <v>2</v>
      </c>
      <c r="G3827">
        <v>0.3395585738539898</v>
      </c>
      <c r="H3827">
        <v>0</v>
      </c>
      <c r="I3827">
        <v>0</v>
      </c>
      <c r="J3827">
        <v>16</v>
      </c>
      <c r="K3827">
        <v>0</v>
      </c>
      <c r="L3827">
        <v>4</v>
      </c>
      <c r="M3827">
        <v>0</v>
      </c>
      <c r="N3827">
        <v>16</v>
      </c>
      <c r="O3827">
        <v>0</v>
      </c>
      <c r="P3827">
        <v>10566725</v>
      </c>
      <c r="Q3827">
        <v>0.10291905446280231</v>
      </c>
    </row>
    <row r="3828" spans="1:17" x14ac:dyDescent="0.25">
      <c r="A3828" t="str">
        <f t="shared" ca="1" si="59"/>
        <v>CUNDINAMARCA;FACATATIVÁ;Beneficiados</v>
      </c>
      <c r="B3828" t="str">
        <f ca="1">+IFERROR(_xlfn.XLOOKUP(C3828,DIVIPOLA!G:G,DIVIPOLA!F:F),C3828)</f>
        <v>CUNDINAMARCA</v>
      </c>
      <c r="C3828" t="s">
        <v>29</v>
      </c>
      <c r="D3828" t="s">
        <v>179</v>
      </c>
      <c r="E3828" t="s">
        <v>417</v>
      </c>
      <c r="F3828">
        <v>19</v>
      </c>
      <c r="G3828">
        <v>3.225806451612903</v>
      </c>
      <c r="H3828">
        <v>0</v>
      </c>
      <c r="I3828">
        <v>0</v>
      </c>
      <c r="J3828">
        <v>1921</v>
      </c>
      <c r="K3828">
        <v>809</v>
      </c>
      <c r="L3828">
        <v>855</v>
      </c>
      <c r="M3828">
        <v>220</v>
      </c>
      <c r="N3828">
        <v>395</v>
      </c>
      <c r="O3828">
        <v>35</v>
      </c>
      <c r="P3828">
        <v>1583203050</v>
      </c>
      <c r="Q3828">
        <v>15.42027079616671</v>
      </c>
    </row>
    <row r="3829" spans="1:17" x14ac:dyDescent="0.25">
      <c r="A3829" t="str">
        <f t="shared" ca="1" si="59"/>
        <v>CUNDINAMARCA;FUNZA;Beneficiados</v>
      </c>
      <c r="B3829" t="str">
        <f ca="1">+IFERROR(_xlfn.XLOOKUP(C3829,DIVIPOLA!G:G,DIVIPOLA!F:F),C3829)</f>
        <v>CUNDINAMARCA</v>
      </c>
      <c r="C3829" t="s">
        <v>29</v>
      </c>
      <c r="D3829" t="s">
        <v>180</v>
      </c>
      <c r="E3829" t="s">
        <v>417</v>
      </c>
      <c r="F3829">
        <v>29</v>
      </c>
      <c r="G3829">
        <v>4.9235993208828521</v>
      </c>
      <c r="H3829">
        <v>0</v>
      </c>
      <c r="I3829">
        <v>4</v>
      </c>
      <c r="J3829">
        <v>1406</v>
      </c>
      <c r="K3829">
        <v>673</v>
      </c>
      <c r="L3829">
        <v>1261</v>
      </c>
      <c r="M3829">
        <v>467</v>
      </c>
      <c r="N3829">
        <v>423</v>
      </c>
      <c r="O3829">
        <v>64</v>
      </c>
      <c r="P3829">
        <v>1549489175</v>
      </c>
      <c r="Q3829">
        <v>15.091900356198121</v>
      </c>
    </row>
    <row r="3830" spans="1:17" x14ac:dyDescent="0.25">
      <c r="A3830" t="str">
        <f t="shared" ca="1" si="59"/>
        <v>CUNDINAMARCA;FUSAGASUGÁ;Beneficiados</v>
      </c>
      <c r="B3830" t="str">
        <f ca="1">+IFERROR(_xlfn.XLOOKUP(C3830,DIVIPOLA!G:G,DIVIPOLA!F:F),C3830)</f>
        <v>CUNDINAMARCA</v>
      </c>
      <c r="C3830" t="s">
        <v>29</v>
      </c>
      <c r="D3830" t="s">
        <v>181</v>
      </c>
      <c r="E3830" t="s">
        <v>417</v>
      </c>
      <c r="F3830">
        <v>9</v>
      </c>
      <c r="G3830">
        <v>1.5280135823429539</v>
      </c>
      <c r="H3830">
        <v>0</v>
      </c>
      <c r="I3830">
        <v>0</v>
      </c>
      <c r="J3830">
        <v>57</v>
      </c>
      <c r="K3830">
        <v>41</v>
      </c>
      <c r="L3830">
        <v>57</v>
      </c>
      <c r="M3830">
        <v>21</v>
      </c>
      <c r="N3830">
        <v>44</v>
      </c>
      <c r="O3830">
        <v>13</v>
      </c>
      <c r="P3830">
        <v>80056600</v>
      </c>
      <c r="Q3830">
        <v>0.77974486659838105</v>
      </c>
    </row>
    <row r="3831" spans="1:17" x14ac:dyDescent="0.25">
      <c r="A3831" t="str">
        <f t="shared" ca="1" si="59"/>
        <v>CUNDINAMARCA;FÓMEQUE;Beneficiados</v>
      </c>
      <c r="B3831" t="str">
        <f ca="1">+IFERROR(_xlfn.XLOOKUP(C3831,DIVIPOLA!G:G,DIVIPOLA!F:F),C3831)</f>
        <v>CUNDINAMARCA</v>
      </c>
      <c r="C3831" t="s">
        <v>29</v>
      </c>
      <c r="D3831" t="s">
        <v>182</v>
      </c>
      <c r="E3831" t="s">
        <v>417</v>
      </c>
      <c r="F3831">
        <v>5</v>
      </c>
      <c r="G3831">
        <v>0.84889643463497455</v>
      </c>
      <c r="H3831">
        <v>0</v>
      </c>
      <c r="I3831">
        <v>0</v>
      </c>
      <c r="J3831">
        <v>35</v>
      </c>
      <c r="K3831">
        <v>59</v>
      </c>
      <c r="L3831">
        <v>0</v>
      </c>
      <c r="M3831">
        <v>24</v>
      </c>
      <c r="N3831">
        <v>24</v>
      </c>
      <c r="O3831">
        <v>27</v>
      </c>
      <c r="P3831">
        <v>68577600</v>
      </c>
      <c r="Q3831">
        <v>0.6679403267642785</v>
      </c>
    </row>
    <row r="3832" spans="1:17" x14ac:dyDescent="0.25">
      <c r="A3832" t="str">
        <f t="shared" ca="1" si="59"/>
        <v>CUNDINAMARCA;GACHANCIPÁ;Beneficiados</v>
      </c>
      <c r="B3832" t="str">
        <f ca="1">+IFERROR(_xlfn.XLOOKUP(C3832,DIVIPOLA!G:G,DIVIPOLA!F:F),C3832)</f>
        <v>CUNDINAMARCA</v>
      </c>
      <c r="C3832" t="s">
        <v>29</v>
      </c>
      <c r="D3832" t="s">
        <v>183</v>
      </c>
      <c r="E3832" t="s">
        <v>417</v>
      </c>
      <c r="F3832">
        <v>2</v>
      </c>
      <c r="G3832">
        <v>0.3395585738539898</v>
      </c>
      <c r="H3832">
        <v>0</v>
      </c>
      <c r="I3832">
        <v>0</v>
      </c>
      <c r="J3832">
        <v>14</v>
      </c>
      <c r="K3832">
        <v>1</v>
      </c>
      <c r="L3832">
        <v>6</v>
      </c>
      <c r="M3832">
        <v>0</v>
      </c>
      <c r="N3832">
        <v>10</v>
      </c>
      <c r="O3832">
        <v>0</v>
      </c>
      <c r="P3832">
        <v>10206300</v>
      </c>
      <c r="Q3832">
        <v>9.9408543854760972E-2</v>
      </c>
    </row>
    <row r="3833" spans="1:17" x14ac:dyDescent="0.25">
      <c r="A3833" t="str">
        <f t="shared" ca="1" si="59"/>
        <v>CUNDINAMARCA;GIRARDOT;Beneficiados</v>
      </c>
      <c r="B3833" t="str">
        <f ca="1">+IFERROR(_xlfn.XLOOKUP(C3833,DIVIPOLA!G:G,DIVIPOLA!F:F),C3833)</f>
        <v>CUNDINAMARCA</v>
      </c>
      <c r="C3833" t="s">
        <v>29</v>
      </c>
      <c r="D3833" t="s">
        <v>184</v>
      </c>
      <c r="E3833" t="s">
        <v>417</v>
      </c>
      <c r="F3833">
        <v>11</v>
      </c>
      <c r="G3833">
        <v>1.8675721561969441</v>
      </c>
      <c r="H3833">
        <v>0</v>
      </c>
      <c r="I3833">
        <v>1</v>
      </c>
      <c r="J3833">
        <v>441</v>
      </c>
      <c r="K3833">
        <v>247</v>
      </c>
      <c r="L3833">
        <v>181</v>
      </c>
      <c r="M3833">
        <v>57</v>
      </c>
      <c r="N3833">
        <v>63</v>
      </c>
      <c r="O3833">
        <v>7</v>
      </c>
      <c r="P3833">
        <v>390039650</v>
      </c>
      <c r="Q3833">
        <v>3.7989549251071022</v>
      </c>
    </row>
    <row r="3834" spans="1:17" x14ac:dyDescent="0.25">
      <c r="A3834" t="str">
        <f t="shared" ca="1" si="59"/>
        <v>CUNDINAMARCA;GRANADA;Beneficiados</v>
      </c>
      <c r="B3834" t="str">
        <f ca="1">+IFERROR(_xlfn.XLOOKUP(C3834,DIVIPOLA!G:G,DIVIPOLA!F:F),C3834)</f>
        <v>CUNDINAMARCA</v>
      </c>
      <c r="C3834" t="s">
        <v>29</v>
      </c>
      <c r="D3834" t="s">
        <v>185</v>
      </c>
      <c r="E3834" t="s">
        <v>417</v>
      </c>
      <c r="F3834">
        <v>1</v>
      </c>
      <c r="G3834">
        <v>0.1697792869269949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2</v>
      </c>
      <c r="P3834">
        <v>650000</v>
      </c>
      <c r="Q3834">
        <v>6.3309478954757976E-3</v>
      </c>
    </row>
    <row r="3835" spans="1:17" x14ac:dyDescent="0.25">
      <c r="A3835" t="str">
        <f t="shared" ca="1" si="59"/>
        <v>CUNDINAMARCA;GUADUAS;Beneficiados</v>
      </c>
      <c r="B3835" t="str">
        <f ca="1">+IFERROR(_xlfn.XLOOKUP(C3835,DIVIPOLA!G:G,DIVIPOLA!F:F),C3835)</f>
        <v>CUNDINAMARCA</v>
      </c>
      <c r="C3835" t="s">
        <v>29</v>
      </c>
      <c r="D3835" t="s">
        <v>186</v>
      </c>
      <c r="E3835" t="s">
        <v>417</v>
      </c>
      <c r="F3835">
        <v>2</v>
      </c>
      <c r="G3835">
        <v>0.3395585738539898</v>
      </c>
      <c r="H3835">
        <v>0</v>
      </c>
      <c r="I3835">
        <v>0</v>
      </c>
      <c r="J3835">
        <v>0</v>
      </c>
      <c r="K3835">
        <v>0</v>
      </c>
      <c r="L3835">
        <v>2</v>
      </c>
      <c r="M3835">
        <v>2</v>
      </c>
      <c r="N3835">
        <v>1</v>
      </c>
      <c r="O3835">
        <v>0</v>
      </c>
      <c r="P3835">
        <v>1513525</v>
      </c>
      <c r="Q3835">
        <v>1.4741612174615389E-2</v>
      </c>
    </row>
    <row r="3836" spans="1:17" x14ac:dyDescent="0.25">
      <c r="A3836" t="str">
        <f t="shared" ca="1" si="59"/>
        <v>CUNDINAMARCA;GUASCA;Beneficiados</v>
      </c>
      <c r="B3836" t="str">
        <f ca="1">+IFERROR(_xlfn.XLOOKUP(C3836,DIVIPOLA!G:G,DIVIPOLA!F:F),C3836)</f>
        <v>CUNDINAMARCA</v>
      </c>
      <c r="C3836" t="s">
        <v>29</v>
      </c>
      <c r="D3836" t="s">
        <v>187</v>
      </c>
      <c r="E3836" t="s">
        <v>417</v>
      </c>
      <c r="F3836">
        <v>2</v>
      </c>
      <c r="G3836">
        <v>0.3395585738539898</v>
      </c>
      <c r="H3836">
        <v>0</v>
      </c>
      <c r="I3836">
        <v>0</v>
      </c>
      <c r="J3836">
        <v>20</v>
      </c>
      <c r="K3836">
        <v>8</v>
      </c>
      <c r="L3836">
        <v>3</v>
      </c>
      <c r="M3836">
        <v>0</v>
      </c>
      <c r="N3836">
        <v>3</v>
      </c>
      <c r="O3836">
        <v>0</v>
      </c>
      <c r="P3836">
        <v>13979550</v>
      </c>
      <c r="Q3836">
        <v>0.13615969638799799</v>
      </c>
    </row>
    <row r="3837" spans="1:17" x14ac:dyDescent="0.25">
      <c r="A3837" t="str">
        <f t="shared" ca="1" si="59"/>
        <v>CUNDINAMARCA;GUATAVITA;Beneficiados</v>
      </c>
      <c r="B3837" t="str">
        <f ca="1">+IFERROR(_xlfn.XLOOKUP(C3837,DIVIPOLA!G:G,DIVIPOLA!F:F),C3837)</f>
        <v>CUNDINAMARCA</v>
      </c>
      <c r="C3837" t="s">
        <v>29</v>
      </c>
      <c r="D3837" t="s">
        <v>188</v>
      </c>
      <c r="E3837" t="s">
        <v>417</v>
      </c>
      <c r="F3837">
        <v>1</v>
      </c>
      <c r="G3837">
        <v>0.1697792869269949</v>
      </c>
      <c r="H3837">
        <v>0</v>
      </c>
      <c r="I3837">
        <v>0</v>
      </c>
      <c r="J3837">
        <v>0</v>
      </c>
      <c r="K3837">
        <v>0</v>
      </c>
      <c r="L3837">
        <v>4</v>
      </c>
      <c r="M3837">
        <v>0</v>
      </c>
      <c r="N3837">
        <v>0</v>
      </c>
      <c r="O3837">
        <v>0</v>
      </c>
      <c r="P3837">
        <v>1040000</v>
      </c>
      <c r="Q3837">
        <v>1.012951663276127E-2</v>
      </c>
    </row>
    <row r="3838" spans="1:17" x14ac:dyDescent="0.25">
      <c r="A3838" t="str">
        <f t="shared" ca="1" si="59"/>
        <v>CUNDINAMARCA;LA CALERA;Beneficiados</v>
      </c>
      <c r="B3838" t="str">
        <f ca="1">+IFERROR(_xlfn.XLOOKUP(C3838,DIVIPOLA!G:G,DIVIPOLA!F:F),C3838)</f>
        <v>CUNDINAMARCA</v>
      </c>
      <c r="C3838" t="s">
        <v>29</v>
      </c>
      <c r="D3838" t="s">
        <v>189</v>
      </c>
      <c r="E3838" t="s">
        <v>417</v>
      </c>
      <c r="F3838">
        <v>5</v>
      </c>
      <c r="G3838">
        <v>0.84889643463497455</v>
      </c>
      <c r="H3838">
        <v>0</v>
      </c>
      <c r="I3838">
        <v>0</v>
      </c>
      <c r="J3838">
        <v>26</v>
      </c>
      <c r="K3838">
        <v>3</v>
      </c>
      <c r="L3838">
        <v>35</v>
      </c>
      <c r="M3838">
        <v>7</v>
      </c>
      <c r="N3838">
        <v>48</v>
      </c>
      <c r="O3838">
        <v>0</v>
      </c>
      <c r="P3838">
        <v>33729800</v>
      </c>
      <c r="Q3838">
        <v>0.32852554819203011</v>
      </c>
    </row>
    <row r="3839" spans="1:17" x14ac:dyDescent="0.25">
      <c r="A3839" t="str">
        <f t="shared" ca="1" si="59"/>
        <v>CUNDINAMARCA;LA MESA;Beneficiados</v>
      </c>
      <c r="B3839" t="str">
        <f ca="1">+IFERROR(_xlfn.XLOOKUP(C3839,DIVIPOLA!G:G,DIVIPOLA!F:F),C3839)</f>
        <v>CUNDINAMARCA</v>
      </c>
      <c r="C3839" t="s">
        <v>29</v>
      </c>
      <c r="D3839" t="s">
        <v>190</v>
      </c>
      <c r="E3839" t="s">
        <v>417</v>
      </c>
      <c r="F3839">
        <v>5</v>
      </c>
      <c r="G3839">
        <v>0.84889643463497455</v>
      </c>
      <c r="H3839">
        <v>0</v>
      </c>
      <c r="I3839">
        <v>0</v>
      </c>
      <c r="J3839">
        <v>4</v>
      </c>
      <c r="K3839">
        <v>14</v>
      </c>
      <c r="L3839">
        <v>5</v>
      </c>
      <c r="M3839">
        <v>2</v>
      </c>
      <c r="N3839">
        <v>10</v>
      </c>
      <c r="O3839">
        <v>10</v>
      </c>
      <c r="P3839">
        <v>16305250</v>
      </c>
      <c r="Q3839">
        <v>0.15881182795801041</v>
      </c>
    </row>
    <row r="3840" spans="1:17" x14ac:dyDescent="0.25">
      <c r="A3840" t="str">
        <f t="shared" ca="1" si="59"/>
        <v>CUNDINAMARCA;MADRID;Beneficiados</v>
      </c>
      <c r="B3840" t="str">
        <f ca="1">+IFERROR(_xlfn.XLOOKUP(C3840,DIVIPOLA!G:G,DIVIPOLA!F:F),C3840)</f>
        <v>CUNDINAMARCA</v>
      </c>
      <c r="C3840" t="s">
        <v>29</v>
      </c>
      <c r="D3840" t="s">
        <v>191</v>
      </c>
      <c r="E3840" t="s">
        <v>417</v>
      </c>
      <c r="F3840">
        <v>15</v>
      </c>
      <c r="G3840">
        <v>2.5466893039049241</v>
      </c>
      <c r="H3840">
        <v>4</v>
      </c>
      <c r="I3840">
        <v>0</v>
      </c>
      <c r="J3840">
        <v>1160</v>
      </c>
      <c r="K3840">
        <v>26</v>
      </c>
      <c r="L3840">
        <v>554</v>
      </c>
      <c r="M3840">
        <v>15</v>
      </c>
      <c r="N3840">
        <v>531</v>
      </c>
      <c r="O3840">
        <v>5</v>
      </c>
      <c r="P3840">
        <v>738385700</v>
      </c>
      <c r="Q3840">
        <v>7.1918175284068049</v>
      </c>
    </row>
    <row r="3841" spans="1:17" x14ac:dyDescent="0.25">
      <c r="A3841" t="str">
        <f t="shared" ca="1" si="59"/>
        <v>CUNDINAMARCA;MANTA;Beneficiados</v>
      </c>
      <c r="B3841" t="str">
        <f ca="1">+IFERROR(_xlfn.XLOOKUP(C3841,DIVIPOLA!G:G,DIVIPOLA!F:F),C3841)</f>
        <v>CUNDINAMARCA</v>
      </c>
      <c r="C3841" t="s">
        <v>29</v>
      </c>
      <c r="D3841" t="s">
        <v>192</v>
      </c>
      <c r="E3841" t="s">
        <v>417</v>
      </c>
      <c r="F3841">
        <v>1</v>
      </c>
      <c r="G3841">
        <v>0.1697792869269949</v>
      </c>
      <c r="H3841">
        <v>0</v>
      </c>
      <c r="I3841">
        <v>0</v>
      </c>
      <c r="J3841">
        <v>0</v>
      </c>
      <c r="K3841">
        <v>9</v>
      </c>
      <c r="L3841">
        <v>4</v>
      </c>
      <c r="M3841">
        <v>12</v>
      </c>
      <c r="N3841">
        <v>3</v>
      </c>
      <c r="O3841">
        <v>0</v>
      </c>
      <c r="P3841">
        <v>11664250</v>
      </c>
      <c r="Q3841">
        <v>0.11360885998431321</v>
      </c>
    </row>
    <row r="3842" spans="1:17" x14ac:dyDescent="0.25">
      <c r="A3842" t="str">
        <f t="shared" ca="1" si="59"/>
        <v>CUNDINAMARCA;MOSQUERA;Beneficiados</v>
      </c>
      <c r="B3842" t="str">
        <f ca="1">+IFERROR(_xlfn.XLOOKUP(C3842,DIVIPOLA!G:G,DIVIPOLA!F:F),C3842)</f>
        <v>CUNDINAMARCA</v>
      </c>
      <c r="C3842" t="s">
        <v>29</v>
      </c>
      <c r="D3842" t="s">
        <v>193</v>
      </c>
      <c r="E3842" t="s">
        <v>417</v>
      </c>
      <c r="F3842">
        <v>34</v>
      </c>
      <c r="G3842">
        <v>5.7724957555178262</v>
      </c>
      <c r="H3842">
        <v>5</v>
      </c>
      <c r="I3842">
        <v>10</v>
      </c>
      <c r="J3842">
        <v>427</v>
      </c>
      <c r="K3842">
        <v>142</v>
      </c>
      <c r="L3842">
        <v>183</v>
      </c>
      <c r="M3842">
        <v>46</v>
      </c>
      <c r="N3842">
        <v>358</v>
      </c>
      <c r="O3842">
        <v>42</v>
      </c>
      <c r="P3842">
        <v>404582425</v>
      </c>
      <c r="Q3842">
        <v>3.9406003878465299</v>
      </c>
    </row>
    <row r="3843" spans="1:17" x14ac:dyDescent="0.25">
      <c r="A3843" t="str">
        <f t="shared" ref="A3843:A3906" ca="1" si="60">B3843&amp;";"&amp;D3843&amp;";"&amp;E3843</f>
        <v>CUNDINAMARCA;PACHO;Beneficiados</v>
      </c>
      <c r="B3843" t="str">
        <f ca="1">+IFERROR(_xlfn.XLOOKUP(C3843,DIVIPOLA!G:G,DIVIPOLA!F:F),C3843)</f>
        <v>CUNDINAMARCA</v>
      </c>
      <c r="C3843" t="s">
        <v>29</v>
      </c>
      <c r="D3843" t="s">
        <v>194</v>
      </c>
      <c r="E3843" t="s">
        <v>417</v>
      </c>
      <c r="F3843">
        <v>2</v>
      </c>
      <c r="G3843">
        <v>0.3395585738539898</v>
      </c>
      <c r="H3843">
        <v>0</v>
      </c>
      <c r="I3843">
        <v>0</v>
      </c>
      <c r="J3843">
        <v>1</v>
      </c>
      <c r="K3843">
        <v>4</v>
      </c>
      <c r="L3843">
        <v>0</v>
      </c>
      <c r="M3843">
        <v>6</v>
      </c>
      <c r="N3843">
        <v>0</v>
      </c>
      <c r="O3843">
        <v>0</v>
      </c>
      <c r="P3843">
        <v>5069350</v>
      </c>
      <c r="Q3843">
        <v>4.9375062636815743E-2</v>
      </c>
    </row>
    <row r="3844" spans="1:17" x14ac:dyDescent="0.25">
      <c r="A3844" t="str">
        <f t="shared" ca="1" si="60"/>
        <v>CUNDINAMARCA;SAN ANTONIO DEL TEQUENDAMA;Beneficiados</v>
      </c>
      <c r="B3844" t="str">
        <f ca="1">+IFERROR(_xlfn.XLOOKUP(C3844,DIVIPOLA!G:G,DIVIPOLA!F:F),C3844)</f>
        <v>CUNDINAMARCA</v>
      </c>
      <c r="C3844" t="s">
        <v>29</v>
      </c>
      <c r="D3844" t="s">
        <v>195</v>
      </c>
      <c r="E3844" t="s">
        <v>417</v>
      </c>
      <c r="F3844">
        <v>1</v>
      </c>
      <c r="G3844">
        <v>0.1697792869269949</v>
      </c>
      <c r="H3844">
        <v>0</v>
      </c>
      <c r="I3844">
        <v>0</v>
      </c>
      <c r="J3844">
        <v>9</v>
      </c>
      <c r="K3844">
        <v>8</v>
      </c>
      <c r="L3844">
        <v>0</v>
      </c>
      <c r="M3844">
        <v>0</v>
      </c>
      <c r="N3844">
        <v>0</v>
      </c>
      <c r="O3844">
        <v>0</v>
      </c>
      <c r="P3844">
        <v>7670000</v>
      </c>
      <c r="Q3844">
        <v>7.470518516661441E-2</v>
      </c>
    </row>
    <row r="3845" spans="1:17" x14ac:dyDescent="0.25">
      <c r="A3845" t="str">
        <f t="shared" ca="1" si="60"/>
        <v>CUNDINAMARCA;SAN JUAN DE RIOSECO;Beneficiados</v>
      </c>
      <c r="B3845" t="str">
        <f ca="1">+IFERROR(_xlfn.XLOOKUP(C3845,DIVIPOLA!G:G,DIVIPOLA!F:F),C3845)</f>
        <v>CUNDINAMARCA</v>
      </c>
      <c r="C3845" t="s">
        <v>29</v>
      </c>
      <c r="D3845" t="s">
        <v>196</v>
      </c>
      <c r="E3845" t="s">
        <v>417</v>
      </c>
      <c r="F3845">
        <v>1</v>
      </c>
      <c r="G3845">
        <v>0.1697792869269949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3</v>
      </c>
      <c r="P3845">
        <v>975000</v>
      </c>
      <c r="Q3845">
        <v>9.4964218432136947E-3</v>
      </c>
    </row>
    <row r="3846" spans="1:17" x14ac:dyDescent="0.25">
      <c r="A3846" t="str">
        <f t="shared" ca="1" si="60"/>
        <v>CUNDINAMARCA;SESQUILÉ;Beneficiados</v>
      </c>
      <c r="B3846" t="str">
        <f ca="1">+IFERROR(_xlfn.XLOOKUP(C3846,DIVIPOLA!G:G,DIVIPOLA!F:F),C3846)</f>
        <v>CUNDINAMARCA</v>
      </c>
      <c r="C3846" t="s">
        <v>29</v>
      </c>
      <c r="D3846" t="s">
        <v>197</v>
      </c>
      <c r="E3846" t="s">
        <v>417</v>
      </c>
      <c r="F3846">
        <v>1</v>
      </c>
      <c r="G3846">
        <v>0.1697792869269949</v>
      </c>
      <c r="H3846">
        <v>0</v>
      </c>
      <c r="I3846">
        <v>0</v>
      </c>
      <c r="J3846">
        <v>0</v>
      </c>
      <c r="K3846">
        <v>0</v>
      </c>
      <c r="L3846">
        <v>11</v>
      </c>
      <c r="M3846">
        <v>0</v>
      </c>
      <c r="N3846">
        <v>0</v>
      </c>
      <c r="O3846">
        <v>0</v>
      </c>
      <c r="P3846">
        <v>2860000</v>
      </c>
      <c r="Q3846">
        <v>2.785617074009351E-2</v>
      </c>
    </row>
    <row r="3847" spans="1:17" x14ac:dyDescent="0.25">
      <c r="A3847" t="str">
        <f t="shared" ca="1" si="60"/>
        <v>CUNDINAMARCA;SIBATÉ;Beneficiados</v>
      </c>
      <c r="B3847" t="str">
        <f ca="1">+IFERROR(_xlfn.XLOOKUP(C3847,DIVIPOLA!G:G,DIVIPOLA!F:F),C3847)</f>
        <v>CUNDINAMARCA</v>
      </c>
      <c r="C3847" t="s">
        <v>29</v>
      </c>
      <c r="D3847" t="s">
        <v>198</v>
      </c>
      <c r="E3847" t="s">
        <v>417</v>
      </c>
      <c r="F3847">
        <v>2</v>
      </c>
      <c r="G3847">
        <v>0.3395585738539898</v>
      </c>
      <c r="H3847">
        <v>0</v>
      </c>
      <c r="I3847">
        <v>0</v>
      </c>
      <c r="J3847">
        <v>12</v>
      </c>
      <c r="K3847">
        <v>7</v>
      </c>
      <c r="L3847">
        <v>8</v>
      </c>
      <c r="M3847">
        <v>2</v>
      </c>
      <c r="N3847">
        <v>0</v>
      </c>
      <c r="O3847">
        <v>0</v>
      </c>
      <c r="P3847">
        <v>11501100</v>
      </c>
      <c r="Q3847">
        <v>0.11201979206254881</v>
      </c>
    </row>
    <row r="3848" spans="1:17" x14ac:dyDescent="0.25">
      <c r="A3848" t="str">
        <f t="shared" ca="1" si="60"/>
        <v>CUNDINAMARCA;SIMIJACA;Beneficiados</v>
      </c>
      <c r="B3848" t="str">
        <f ca="1">+IFERROR(_xlfn.XLOOKUP(C3848,DIVIPOLA!G:G,DIVIPOLA!F:F),C3848)</f>
        <v>CUNDINAMARCA</v>
      </c>
      <c r="C3848" t="s">
        <v>29</v>
      </c>
      <c r="D3848" t="s">
        <v>199</v>
      </c>
      <c r="E3848" t="s">
        <v>417</v>
      </c>
      <c r="F3848">
        <v>1</v>
      </c>
      <c r="G3848">
        <v>0.1697792869269949</v>
      </c>
      <c r="H3848">
        <v>0</v>
      </c>
      <c r="I3848">
        <v>0</v>
      </c>
      <c r="J3848">
        <v>16</v>
      </c>
      <c r="K3848">
        <v>0</v>
      </c>
      <c r="L3848">
        <v>3</v>
      </c>
      <c r="M3848">
        <v>19</v>
      </c>
      <c r="N3848">
        <v>20</v>
      </c>
      <c r="O3848">
        <v>0</v>
      </c>
      <c r="P3848">
        <v>18824000</v>
      </c>
      <c r="Q3848">
        <v>0.18334425105297911</v>
      </c>
    </row>
    <row r="3849" spans="1:17" x14ac:dyDescent="0.25">
      <c r="A3849" t="str">
        <f t="shared" ca="1" si="60"/>
        <v>CUNDINAMARCA;SOACHA;Beneficiados</v>
      </c>
      <c r="B3849" t="str">
        <f ca="1">+IFERROR(_xlfn.XLOOKUP(C3849,DIVIPOLA!G:G,DIVIPOLA!F:F),C3849)</f>
        <v>CUNDINAMARCA</v>
      </c>
      <c r="C3849" t="s">
        <v>29</v>
      </c>
      <c r="D3849" t="s">
        <v>200</v>
      </c>
      <c r="E3849" t="s">
        <v>417</v>
      </c>
      <c r="F3849">
        <v>25</v>
      </c>
      <c r="G3849">
        <v>4.2444821731748723</v>
      </c>
      <c r="H3849">
        <v>20</v>
      </c>
      <c r="I3849">
        <v>3</v>
      </c>
      <c r="J3849">
        <v>1528</v>
      </c>
      <c r="K3849">
        <v>1207</v>
      </c>
      <c r="L3849">
        <v>1011</v>
      </c>
      <c r="M3849">
        <v>213</v>
      </c>
      <c r="N3849">
        <v>584</v>
      </c>
      <c r="O3849">
        <v>67</v>
      </c>
      <c r="P3849">
        <v>1746942925</v>
      </c>
      <c r="Q3849">
        <v>17.015084053146278</v>
      </c>
    </row>
    <row r="3850" spans="1:17" x14ac:dyDescent="0.25">
      <c r="A3850" t="str">
        <f t="shared" ca="1" si="60"/>
        <v>CUNDINAMARCA;SOPÓ;Beneficiados</v>
      </c>
      <c r="B3850" t="str">
        <f ca="1">+IFERROR(_xlfn.XLOOKUP(C3850,DIVIPOLA!G:G,DIVIPOLA!F:F),C3850)</f>
        <v>CUNDINAMARCA</v>
      </c>
      <c r="C3850" t="s">
        <v>29</v>
      </c>
      <c r="D3850" t="s">
        <v>201</v>
      </c>
      <c r="E3850" t="s">
        <v>417</v>
      </c>
      <c r="F3850">
        <v>8</v>
      </c>
      <c r="G3850">
        <v>1.358234295415959</v>
      </c>
      <c r="H3850">
        <v>0</v>
      </c>
      <c r="I3850">
        <v>0</v>
      </c>
      <c r="J3850">
        <v>422</v>
      </c>
      <c r="K3850">
        <v>41</v>
      </c>
      <c r="L3850">
        <v>30</v>
      </c>
      <c r="M3850">
        <v>1</v>
      </c>
      <c r="N3850">
        <v>8</v>
      </c>
      <c r="O3850">
        <v>2</v>
      </c>
      <c r="P3850">
        <v>202425600</v>
      </c>
      <c r="Q3850">
        <v>1.9716091174006549</v>
      </c>
    </row>
    <row r="3851" spans="1:17" x14ac:dyDescent="0.25">
      <c r="A3851" t="str">
        <f t="shared" ca="1" si="60"/>
        <v>CUNDINAMARCA;SUBACHOQUE;Beneficiados</v>
      </c>
      <c r="B3851" t="str">
        <f ca="1">+IFERROR(_xlfn.XLOOKUP(C3851,DIVIPOLA!G:G,DIVIPOLA!F:F),C3851)</f>
        <v>CUNDINAMARCA</v>
      </c>
      <c r="C3851" t="s">
        <v>29</v>
      </c>
      <c r="D3851" t="s">
        <v>202</v>
      </c>
      <c r="E3851" t="s">
        <v>417</v>
      </c>
      <c r="F3851">
        <v>1</v>
      </c>
      <c r="G3851">
        <v>0.1697792869269949</v>
      </c>
      <c r="H3851">
        <v>0</v>
      </c>
      <c r="I3851">
        <v>0</v>
      </c>
      <c r="J3851">
        <v>0</v>
      </c>
      <c r="K3851">
        <v>6</v>
      </c>
      <c r="L3851">
        <v>0</v>
      </c>
      <c r="M3851">
        <v>0</v>
      </c>
      <c r="N3851">
        <v>0</v>
      </c>
      <c r="O3851">
        <v>0</v>
      </c>
      <c r="P3851">
        <v>3120000</v>
      </c>
      <c r="Q3851">
        <v>3.038854989828383E-2</v>
      </c>
    </row>
    <row r="3852" spans="1:17" x14ac:dyDescent="0.25">
      <c r="A3852" t="str">
        <f t="shared" ca="1" si="60"/>
        <v>CUNDINAMARCA;TABIO;Beneficiados</v>
      </c>
      <c r="B3852" t="str">
        <f ca="1">+IFERROR(_xlfn.XLOOKUP(C3852,DIVIPOLA!G:G,DIVIPOLA!F:F),C3852)</f>
        <v>CUNDINAMARCA</v>
      </c>
      <c r="C3852" t="s">
        <v>29</v>
      </c>
      <c r="D3852" t="s">
        <v>203</v>
      </c>
      <c r="E3852" t="s">
        <v>417</v>
      </c>
      <c r="F3852">
        <v>4</v>
      </c>
      <c r="G3852">
        <v>0.6791171477079796</v>
      </c>
      <c r="H3852">
        <v>0</v>
      </c>
      <c r="I3852">
        <v>0</v>
      </c>
      <c r="J3852">
        <v>14</v>
      </c>
      <c r="K3852">
        <v>2</v>
      </c>
      <c r="L3852">
        <v>18</v>
      </c>
      <c r="M3852">
        <v>4</v>
      </c>
      <c r="N3852">
        <v>7</v>
      </c>
      <c r="O3852">
        <v>0</v>
      </c>
      <c r="P3852">
        <v>14105000</v>
      </c>
      <c r="Q3852">
        <v>0.1373815693318248</v>
      </c>
    </row>
    <row r="3853" spans="1:17" x14ac:dyDescent="0.25">
      <c r="A3853" t="str">
        <f t="shared" ca="1" si="60"/>
        <v>CUNDINAMARCA;TENJO;Beneficiados</v>
      </c>
      <c r="B3853" t="str">
        <f ca="1">+IFERROR(_xlfn.XLOOKUP(C3853,DIVIPOLA!G:G,DIVIPOLA!F:F),C3853)</f>
        <v>CUNDINAMARCA</v>
      </c>
      <c r="C3853" t="s">
        <v>29</v>
      </c>
      <c r="D3853" t="s">
        <v>204</v>
      </c>
      <c r="E3853" t="s">
        <v>417</v>
      </c>
      <c r="F3853">
        <v>8</v>
      </c>
      <c r="G3853">
        <v>1.358234295415959</v>
      </c>
      <c r="H3853">
        <v>0</v>
      </c>
      <c r="I3853">
        <v>0</v>
      </c>
      <c r="J3853">
        <v>187</v>
      </c>
      <c r="K3853">
        <v>41</v>
      </c>
      <c r="L3853">
        <v>137</v>
      </c>
      <c r="M3853">
        <v>7</v>
      </c>
      <c r="N3853">
        <v>75</v>
      </c>
      <c r="O3853">
        <v>14</v>
      </c>
      <c r="P3853">
        <v>154769875</v>
      </c>
      <c r="Q3853">
        <v>1.507446176022003</v>
      </c>
    </row>
    <row r="3854" spans="1:17" x14ac:dyDescent="0.25">
      <c r="A3854" t="str">
        <f t="shared" ca="1" si="60"/>
        <v>CUNDINAMARCA;TOCAIMA;Beneficiados</v>
      </c>
      <c r="B3854" t="str">
        <f ca="1">+IFERROR(_xlfn.XLOOKUP(C3854,DIVIPOLA!G:G,DIVIPOLA!F:F),C3854)</f>
        <v>CUNDINAMARCA</v>
      </c>
      <c r="C3854" t="s">
        <v>29</v>
      </c>
      <c r="D3854" t="s">
        <v>205</v>
      </c>
      <c r="E3854" t="s">
        <v>417</v>
      </c>
      <c r="F3854">
        <v>2</v>
      </c>
      <c r="G3854">
        <v>0.3395585738539898</v>
      </c>
      <c r="H3854">
        <v>0</v>
      </c>
      <c r="I3854">
        <v>0</v>
      </c>
      <c r="J3854">
        <v>0</v>
      </c>
      <c r="K3854">
        <v>5</v>
      </c>
      <c r="L3854">
        <v>0</v>
      </c>
      <c r="M3854">
        <v>0</v>
      </c>
      <c r="N3854">
        <v>1</v>
      </c>
      <c r="O3854">
        <v>0</v>
      </c>
      <c r="P3854">
        <v>2795000</v>
      </c>
      <c r="Q3854">
        <v>2.722307595054593E-2</v>
      </c>
    </row>
    <row r="3855" spans="1:17" x14ac:dyDescent="0.25">
      <c r="A3855" t="str">
        <f t="shared" ca="1" si="60"/>
        <v>CUNDINAMARCA;TOCANCIPÁ;Beneficiados</v>
      </c>
      <c r="B3855" t="str">
        <f ca="1">+IFERROR(_xlfn.XLOOKUP(C3855,DIVIPOLA!G:G,DIVIPOLA!F:F),C3855)</f>
        <v>CUNDINAMARCA</v>
      </c>
      <c r="C3855" t="s">
        <v>29</v>
      </c>
      <c r="D3855" t="s">
        <v>206</v>
      </c>
      <c r="E3855" t="s">
        <v>417</v>
      </c>
      <c r="F3855">
        <v>19</v>
      </c>
      <c r="G3855">
        <v>3.225806451612903</v>
      </c>
      <c r="H3855">
        <v>1</v>
      </c>
      <c r="I3855">
        <v>2</v>
      </c>
      <c r="J3855">
        <v>441</v>
      </c>
      <c r="K3855">
        <v>132</v>
      </c>
      <c r="L3855">
        <v>130</v>
      </c>
      <c r="M3855">
        <v>26</v>
      </c>
      <c r="N3855">
        <v>310</v>
      </c>
      <c r="O3855">
        <v>46</v>
      </c>
      <c r="P3855">
        <v>368350450</v>
      </c>
      <c r="Q3855">
        <v>3.587703855730866</v>
      </c>
    </row>
    <row r="3856" spans="1:17" x14ac:dyDescent="0.25">
      <c r="A3856" t="str">
        <f t="shared" ca="1" si="60"/>
        <v>CUNDINAMARCA;UBAQUE;Beneficiados</v>
      </c>
      <c r="B3856" t="str">
        <f ca="1">+IFERROR(_xlfn.XLOOKUP(C3856,DIVIPOLA!G:G,DIVIPOLA!F:F),C3856)</f>
        <v>CUNDINAMARCA</v>
      </c>
      <c r="C3856" t="s">
        <v>29</v>
      </c>
      <c r="D3856" t="s">
        <v>207</v>
      </c>
      <c r="E3856" t="s">
        <v>417</v>
      </c>
      <c r="F3856">
        <v>2</v>
      </c>
      <c r="G3856">
        <v>0.3395585738539898</v>
      </c>
      <c r="H3856">
        <v>0</v>
      </c>
      <c r="I3856">
        <v>0</v>
      </c>
      <c r="J3856">
        <v>4</v>
      </c>
      <c r="K3856">
        <v>3</v>
      </c>
      <c r="L3856">
        <v>3</v>
      </c>
      <c r="M3856">
        <v>6</v>
      </c>
      <c r="N3856">
        <v>5</v>
      </c>
      <c r="O3856">
        <v>0</v>
      </c>
      <c r="P3856">
        <v>7733700</v>
      </c>
      <c r="Q3856">
        <v>7.5325618060371038E-2</v>
      </c>
    </row>
    <row r="3857" spans="1:17" x14ac:dyDescent="0.25">
      <c r="A3857" t="str">
        <f t="shared" ca="1" si="60"/>
        <v>CUNDINAMARCA;VILLA DE SAN DIEGO DE UBATÉ;Beneficiados</v>
      </c>
      <c r="B3857" t="str">
        <f ca="1">+IFERROR(_xlfn.XLOOKUP(C3857,DIVIPOLA!G:G,DIVIPOLA!F:F),C3857)</f>
        <v>CUNDINAMARCA</v>
      </c>
      <c r="C3857" t="s">
        <v>29</v>
      </c>
      <c r="D3857" t="s">
        <v>208</v>
      </c>
      <c r="E3857" t="s">
        <v>417</v>
      </c>
      <c r="F3857">
        <v>5</v>
      </c>
      <c r="G3857">
        <v>0.84889643463497455</v>
      </c>
      <c r="H3857">
        <v>0</v>
      </c>
      <c r="I3857">
        <v>0</v>
      </c>
      <c r="J3857">
        <v>11</v>
      </c>
      <c r="K3857">
        <v>14</v>
      </c>
      <c r="L3857">
        <v>19</v>
      </c>
      <c r="M3857">
        <v>7</v>
      </c>
      <c r="N3857">
        <v>3</v>
      </c>
      <c r="O3857">
        <v>2</v>
      </c>
      <c r="P3857">
        <v>20475000</v>
      </c>
      <c r="Q3857">
        <v>0.19942485870748761</v>
      </c>
    </row>
    <row r="3858" spans="1:17" x14ac:dyDescent="0.25">
      <c r="A3858" t="str">
        <f t="shared" ca="1" si="60"/>
        <v>CUNDINAMARCA;VILLAPINZÓN;Beneficiados</v>
      </c>
      <c r="B3858" t="str">
        <f ca="1">+IFERROR(_xlfn.XLOOKUP(C3858,DIVIPOLA!G:G,DIVIPOLA!F:F),C3858)</f>
        <v>CUNDINAMARCA</v>
      </c>
      <c r="C3858" t="s">
        <v>29</v>
      </c>
      <c r="D3858" t="s">
        <v>209</v>
      </c>
      <c r="E3858" t="s">
        <v>417</v>
      </c>
      <c r="F3858">
        <v>1</v>
      </c>
      <c r="G3858">
        <v>0.1697792869269949</v>
      </c>
      <c r="H3858">
        <v>0</v>
      </c>
      <c r="I3858">
        <v>0</v>
      </c>
      <c r="J3858">
        <v>6</v>
      </c>
      <c r="K3858">
        <v>4</v>
      </c>
      <c r="L3858">
        <v>4</v>
      </c>
      <c r="M3858">
        <v>6</v>
      </c>
      <c r="N3858">
        <v>6</v>
      </c>
      <c r="O3858">
        <v>7</v>
      </c>
      <c r="P3858">
        <v>11245000</v>
      </c>
      <c r="Q3858">
        <v>0.1095253985917313</v>
      </c>
    </row>
    <row r="3859" spans="1:17" x14ac:dyDescent="0.25">
      <c r="A3859" t="str">
        <f t="shared" ca="1" si="60"/>
        <v>CUNDINAMARCA;VILLETA;Beneficiados</v>
      </c>
      <c r="B3859" t="str">
        <f ca="1">+IFERROR(_xlfn.XLOOKUP(C3859,DIVIPOLA!G:G,DIVIPOLA!F:F),C3859)</f>
        <v>CUNDINAMARCA</v>
      </c>
      <c r="C3859" t="s">
        <v>29</v>
      </c>
      <c r="D3859" t="s">
        <v>210</v>
      </c>
      <c r="E3859" t="s">
        <v>417</v>
      </c>
      <c r="F3859">
        <v>3</v>
      </c>
      <c r="G3859">
        <v>0.50933786078098475</v>
      </c>
      <c r="H3859">
        <v>0</v>
      </c>
      <c r="I3859">
        <v>0</v>
      </c>
      <c r="J3859">
        <v>4</v>
      </c>
      <c r="K3859">
        <v>1</v>
      </c>
      <c r="L3859">
        <v>2</v>
      </c>
      <c r="M3859">
        <v>0</v>
      </c>
      <c r="N3859">
        <v>16</v>
      </c>
      <c r="O3859">
        <v>0</v>
      </c>
      <c r="P3859">
        <v>5720000</v>
      </c>
      <c r="Q3859">
        <v>5.5712341480187007E-2</v>
      </c>
    </row>
    <row r="3860" spans="1:17" x14ac:dyDescent="0.25">
      <c r="A3860" t="str">
        <f t="shared" ca="1" si="60"/>
        <v>CUNDINAMARCA;ZIPAQUIRÁ;Beneficiados</v>
      </c>
      <c r="B3860" t="str">
        <f ca="1">+IFERROR(_xlfn.XLOOKUP(C3860,DIVIPOLA!G:G,DIVIPOLA!F:F),C3860)</f>
        <v>CUNDINAMARCA</v>
      </c>
      <c r="C3860" t="s">
        <v>29</v>
      </c>
      <c r="D3860" t="s">
        <v>211</v>
      </c>
      <c r="E3860" t="s">
        <v>417</v>
      </c>
      <c r="F3860">
        <v>20</v>
      </c>
      <c r="G3860">
        <v>3.3955857385398982</v>
      </c>
      <c r="H3860">
        <v>0</v>
      </c>
      <c r="I3860">
        <v>0</v>
      </c>
      <c r="J3860">
        <v>102</v>
      </c>
      <c r="K3860">
        <v>52</v>
      </c>
      <c r="L3860">
        <v>121</v>
      </c>
      <c r="M3860">
        <v>14</v>
      </c>
      <c r="N3860">
        <v>59</v>
      </c>
      <c r="O3860">
        <v>11</v>
      </c>
      <c r="P3860">
        <v>121746950</v>
      </c>
      <c r="Q3860">
        <v>1.1858055336663029</v>
      </c>
    </row>
    <row r="3861" spans="1:17" x14ac:dyDescent="0.25">
      <c r="A3861" t="str">
        <f t="shared" ca="1" si="60"/>
        <v>CÓRDOBA;AYAPEL;Beneficiados</v>
      </c>
      <c r="B3861" t="str">
        <f ca="1">+IFERROR(_xlfn.XLOOKUP(C3861,DIVIPOLA!G:G,DIVIPOLA!F:F),C3861)</f>
        <v>CÓRDOBA</v>
      </c>
      <c r="C3861" t="s">
        <v>30</v>
      </c>
      <c r="D3861" t="s">
        <v>212</v>
      </c>
      <c r="E3861" t="s">
        <v>417</v>
      </c>
      <c r="F3861">
        <v>1</v>
      </c>
      <c r="G3861">
        <v>0.75187969924812026</v>
      </c>
      <c r="H3861">
        <v>0</v>
      </c>
      <c r="I3861">
        <v>0</v>
      </c>
      <c r="J3861">
        <v>0</v>
      </c>
      <c r="K3861">
        <v>1</v>
      </c>
      <c r="L3861">
        <v>0</v>
      </c>
      <c r="M3861">
        <v>4</v>
      </c>
      <c r="N3861">
        <v>0</v>
      </c>
      <c r="O3861">
        <v>0</v>
      </c>
      <c r="P3861">
        <v>2080000</v>
      </c>
      <c r="Q3861">
        <v>2.7043680360938481E-2</v>
      </c>
    </row>
    <row r="3862" spans="1:17" x14ac:dyDescent="0.25">
      <c r="A3862" t="str">
        <f t="shared" ca="1" si="60"/>
        <v>CÓRDOBA;CERETÉ;Beneficiados</v>
      </c>
      <c r="B3862" t="str">
        <f ca="1">+IFERROR(_xlfn.XLOOKUP(C3862,DIVIPOLA!G:G,DIVIPOLA!F:F),C3862)</f>
        <v>CÓRDOBA</v>
      </c>
      <c r="C3862" t="s">
        <v>30</v>
      </c>
      <c r="D3862" t="s">
        <v>213</v>
      </c>
      <c r="E3862" t="s">
        <v>417</v>
      </c>
      <c r="F3862">
        <v>7</v>
      </c>
      <c r="G3862">
        <v>5.2631578947368416</v>
      </c>
      <c r="H3862">
        <v>0</v>
      </c>
      <c r="I3862">
        <v>0</v>
      </c>
      <c r="J3862">
        <v>185</v>
      </c>
      <c r="K3862">
        <v>99</v>
      </c>
      <c r="L3862">
        <v>78</v>
      </c>
      <c r="M3862">
        <v>54</v>
      </c>
      <c r="N3862">
        <v>712</v>
      </c>
      <c r="O3862">
        <v>93</v>
      </c>
      <c r="P3862">
        <v>345069725</v>
      </c>
      <c r="Q3862">
        <v>4.4865169928542992</v>
      </c>
    </row>
    <row r="3863" spans="1:17" x14ac:dyDescent="0.25">
      <c r="A3863" t="str">
        <f t="shared" ca="1" si="60"/>
        <v>CÓRDOBA;CHINÚ;Beneficiados</v>
      </c>
      <c r="B3863" t="str">
        <f ca="1">+IFERROR(_xlfn.XLOOKUP(C3863,DIVIPOLA!G:G,DIVIPOLA!F:F),C3863)</f>
        <v>CÓRDOBA</v>
      </c>
      <c r="C3863" t="s">
        <v>30</v>
      </c>
      <c r="D3863" t="s">
        <v>214</v>
      </c>
      <c r="E3863" t="s">
        <v>417</v>
      </c>
      <c r="F3863">
        <v>1</v>
      </c>
      <c r="G3863">
        <v>0.75187969924812026</v>
      </c>
      <c r="H3863">
        <v>0</v>
      </c>
      <c r="I3863">
        <v>0</v>
      </c>
      <c r="J3863">
        <v>4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1560000</v>
      </c>
      <c r="Q3863">
        <v>2.0282760270703859E-2</v>
      </c>
    </row>
    <row r="3864" spans="1:17" x14ac:dyDescent="0.25">
      <c r="A3864" t="str">
        <f t="shared" ca="1" si="60"/>
        <v>CÓRDOBA;CIÉNAGA DE ORO;Beneficiados</v>
      </c>
      <c r="B3864" t="str">
        <f ca="1">+IFERROR(_xlfn.XLOOKUP(C3864,DIVIPOLA!G:G,DIVIPOLA!F:F),C3864)</f>
        <v>CÓRDOBA</v>
      </c>
      <c r="C3864" t="s">
        <v>30</v>
      </c>
      <c r="D3864" t="s">
        <v>215</v>
      </c>
      <c r="E3864" t="s">
        <v>417</v>
      </c>
      <c r="F3864">
        <v>1</v>
      </c>
      <c r="G3864">
        <v>0.75187969924812026</v>
      </c>
      <c r="H3864">
        <v>0</v>
      </c>
      <c r="I3864">
        <v>0</v>
      </c>
      <c r="J3864">
        <v>1</v>
      </c>
      <c r="K3864">
        <v>0</v>
      </c>
      <c r="L3864">
        <v>2</v>
      </c>
      <c r="M3864">
        <v>0</v>
      </c>
      <c r="N3864">
        <v>0</v>
      </c>
      <c r="O3864">
        <v>0</v>
      </c>
      <c r="P3864">
        <v>996450</v>
      </c>
      <c r="Q3864">
        <v>1.295561312291209E-2</v>
      </c>
    </row>
    <row r="3865" spans="1:17" x14ac:dyDescent="0.25">
      <c r="A3865" t="str">
        <f t="shared" ca="1" si="60"/>
        <v>CÓRDOBA;LORICA;Beneficiados</v>
      </c>
      <c r="B3865" t="str">
        <f ca="1">+IFERROR(_xlfn.XLOOKUP(C3865,DIVIPOLA!G:G,DIVIPOLA!F:F),C3865)</f>
        <v>CÓRDOBA</v>
      </c>
      <c r="C3865" t="s">
        <v>30</v>
      </c>
      <c r="D3865" t="s">
        <v>216</v>
      </c>
      <c r="E3865" t="s">
        <v>417</v>
      </c>
      <c r="F3865">
        <v>1</v>
      </c>
      <c r="G3865">
        <v>0.75187969924812026</v>
      </c>
      <c r="H3865">
        <v>0</v>
      </c>
      <c r="I3865">
        <v>0</v>
      </c>
      <c r="J3865">
        <v>3</v>
      </c>
      <c r="K3865">
        <v>2</v>
      </c>
      <c r="L3865">
        <v>19</v>
      </c>
      <c r="M3865">
        <v>2</v>
      </c>
      <c r="N3865">
        <v>2</v>
      </c>
      <c r="O3865">
        <v>8</v>
      </c>
      <c r="P3865">
        <v>10920000</v>
      </c>
      <c r="Q3865">
        <v>0.14197932189492701</v>
      </c>
    </row>
    <row r="3866" spans="1:17" x14ac:dyDescent="0.25">
      <c r="A3866" t="str">
        <f t="shared" ca="1" si="60"/>
        <v>CÓRDOBA;MONTELÍBANO;Beneficiados</v>
      </c>
      <c r="B3866" t="str">
        <f ca="1">+IFERROR(_xlfn.XLOOKUP(C3866,DIVIPOLA!G:G,DIVIPOLA!F:F),C3866)</f>
        <v>CÓRDOBA</v>
      </c>
      <c r="C3866" t="s">
        <v>30</v>
      </c>
      <c r="D3866" t="s">
        <v>217</v>
      </c>
      <c r="E3866" t="s">
        <v>417</v>
      </c>
      <c r="F3866">
        <v>3</v>
      </c>
      <c r="G3866">
        <v>2.255639097744361</v>
      </c>
      <c r="H3866">
        <v>0</v>
      </c>
      <c r="I3866">
        <v>0</v>
      </c>
      <c r="J3866">
        <v>1</v>
      </c>
      <c r="K3866">
        <v>1</v>
      </c>
      <c r="L3866">
        <v>0</v>
      </c>
      <c r="M3866">
        <v>3</v>
      </c>
      <c r="N3866">
        <v>0</v>
      </c>
      <c r="O3866">
        <v>4</v>
      </c>
      <c r="P3866">
        <v>3380000</v>
      </c>
      <c r="Q3866">
        <v>4.3945980586525032E-2</v>
      </c>
    </row>
    <row r="3867" spans="1:17" x14ac:dyDescent="0.25">
      <c r="A3867" t="str">
        <f t="shared" ca="1" si="60"/>
        <v>CÓRDOBA;MONTERÍA;Beneficiados</v>
      </c>
      <c r="B3867" t="str">
        <f ca="1">+IFERROR(_xlfn.XLOOKUP(C3867,DIVIPOLA!G:G,DIVIPOLA!F:F),C3867)</f>
        <v>CÓRDOBA</v>
      </c>
      <c r="C3867" t="s">
        <v>30</v>
      </c>
      <c r="D3867" t="s">
        <v>218</v>
      </c>
      <c r="E3867" t="s">
        <v>417</v>
      </c>
      <c r="F3867">
        <v>71</v>
      </c>
      <c r="G3867">
        <v>53.383458646616553</v>
      </c>
      <c r="H3867">
        <v>20</v>
      </c>
      <c r="I3867">
        <v>13</v>
      </c>
      <c r="J3867">
        <v>5051</v>
      </c>
      <c r="K3867">
        <v>5434</v>
      </c>
      <c r="L3867">
        <v>2883</v>
      </c>
      <c r="M3867">
        <v>1799</v>
      </c>
      <c r="N3867">
        <v>2459</v>
      </c>
      <c r="O3867">
        <v>1067</v>
      </c>
      <c r="P3867">
        <v>7215301275</v>
      </c>
      <c r="Q3867">
        <v>93.811683360082625</v>
      </c>
    </row>
    <row r="3868" spans="1:17" x14ac:dyDescent="0.25">
      <c r="A3868" t="str">
        <f t="shared" ca="1" si="60"/>
        <v>CÓRDOBA;PLANETA RICA;Beneficiados</v>
      </c>
      <c r="B3868" t="str">
        <f ca="1">+IFERROR(_xlfn.XLOOKUP(C3868,DIVIPOLA!G:G,DIVIPOLA!F:F),C3868)</f>
        <v>CÓRDOBA</v>
      </c>
      <c r="C3868" t="s">
        <v>30</v>
      </c>
      <c r="D3868" t="s">
        <v>219</v>
      </c>
      <c r="E3868" t="s">
        <v>417</v>
      </c>
      <c r="F3868">
        <v>2</v>
      </c>
      <c r="G3868">
        <v>1.503759398496241</v>
      </c>
      <c r="H3868">
        <v>0</v>
      </c>
      <c r="I3868">
        <v>0</v>
      </c>
      <c r="J3868">
        <v>44</v>
      </c>
      <c r="K3868">
        <v>35</v>
      </c>
      <c r="L3868">
        <v>3</v>
      </c>
      <c r="M3868">
        <v>11</v>
      </c>
      <c r="N3868">
        <v>29</v>
      </c>
      <c r="O3868">
        <v>6</v>
      </c>
      <c r="P3868">
        <v>48837750</v>
      </c>
      <c r="Q3868">
        <v>0.63497716372472268</v>
      </c>
    </row>
    <row r="3869" spans="1:17" x14ac:dyDescent="0.25">
      <c r="A3869" t="str">
        <f t="shared" ca="1" si="60"/>
        <v>CÓRDOBA;SAHAGÚN;Beneficiados</v>
      </c>
      <c r="B3869" t="str">
        <f ca="1">+IFERROR(_xlfn.XLOOKUP(C3869,DIVIPOLA!G:G,DIVIPOLA!F:F),C3869)</f>
        <v>CÓRDOBA</v>
      </c>
      <c r="C3869" t="s">
        <v>30</v>
      </c>
      <c r="D3869" t="s">
        <v>220</v>
      </c>
      <c r="E3869" t="s">
        <v>417</v>
      </c>
      <c r="F3869">
        <v>1</v>
      </c>
      <c r="G3869">
        <v>0.75187969924812026</v>
      </c>
      <c r="H3869">
        <v>0</v>
      </c>
      <c r="I3869">
        <v>0</v>
      </c>
      <c r="J3869">
        <v>0</v>
      </c>
      <c r="K3869">
        <v>3</v>
      </c>
      <c r="L3869">
        <v>1</v>
      </c>
      <c r="M3869">
        <v>0</v>
      </c>
      <c r="N3869">
        <v>3</v>
      </c>
      <c r="O3869">
        <v>1</v>
      </c>
      <c r="P3869">
        <v>2730000</v>
      </c>
      <c r="Q3869">
        <v>3.5494830473731753E-2</v>
      </c>
    </row>
    <row r="3870" spans="1:17" x14ac:dyDescent="0.25">
      <c r="A3870" t="str">
        <f t="shared" ca="1" si="60"/>
        <v>CÓRDOBA;TIERRALTA;Beneficiados</v>
      </c>
      <c r="B3870" t="str">
        <f ca="1">+IFERROR(_xlfn.XLOOKUP(C3870,DIVIPOLA!G:G,DIVIPOLA!F:F),C3870)</f>
        <v>CÓRDOBA</v>
      </c>
      <c r="C3870" t="s">
        <v>30</v>
      </c>
      <c r="D3870" t="s">
        <v>221</v>
      </c>
      <c r="E3870" t="s">
        <v>417</v>
      </c>
      <c r="F3870">
        <v>1</v>
      </c>
      <c r="G3870">
        <v>0.75187969924812026</v>
      </c>
      <c r="H3870">
        <v>0</v>
      </c>
      <c r="I3870">
        <v>0</v>
      </c>
      <c r="J3870">
        <v>0</v>
      </c>
      <c r="K3870">
        <v>3</v>
      </c>
      <c r="L3870">
        <v>0</v>
      </c>
      <c r="M3870">
        <v>12</v>
      </c>
      <c r="N3870">
        <v>3</v>
      </c>
      <c r="O3870">
        <v>0</v>
      </c>
      <c r="P3870">
        <v>6825000</v>
      </c>
      <c r="Q3870">
        <v>8.8737076184329397E-2</v>
      </c>
    </row>
    <row r="3871" spans="1:17" x14ac:dyDescent="0.25">
      <c r="A3871" t="str">
        <f t="shared" ca="1" si="60"/>
        <v>CÓRDOBA;VALENCIA;Beneficiados</v>
      </c>
      <c r="B3871" t="str">
        <f ca="1">+IFERROR(_xlfn.XLOOKUP(C3871,DIVIPOLA!G:G,DIVIPOLA!F:F),C3871)</f>
        <v>CÓRDOBA</v>
      </c>
      <c r="C3871" t="s">
        <v>30</v>
      </c>
      <c r="D3871" t="s">
        <v>222</v>
      </c>
      <c r="E3871" t="s">
        <v>417</v>
      </c>
      <c r="F3871">
        <v>1</v>
      </c>
      <c r="G3871">
        <v>0.75187969924812026</v>
      </c>
      <c r="H3871">
        <v>0</v>
      </c>
      <c r="I3871">
        <v>0</v>
      </c>
      <c r="J3871">
        <v>11</v>
      </c>
      <c r="K3871">
        <v>37</v>
      </c>
      <c r="L3871">
        <v>11</v>
      </c>
      <c r="M3871">
        <v>18</v>
      </c>
      <c r="N3871">
        <v>55</v>
      </c>
      <c r="O3871">
        <v>26</v>
      </c>
      <c r="P3871">
        <v>53560650</v>
      </c>
      <c r="Q3871">
        <v>0.69638322044427858</v>
      </c>
    </row>
    <row r="3872" spans="1:17" x14ac:dyDescent="0.25">
      <c r="A3872" t="str">
        <f t="shared" ca="1" si="60"/>
        <v>GUAVIARE;SAN JOSÉ DEL GUAVIARE;Beneficiados</v>
      </c>
      <c r="B3872" t="str">
        <f ca="1">+IFERROR(_xlfn.XLOOKUP(C3872,DIVIPOLA!G:G,DIVIPOLA!F:F),C3872)</f>
        <v>GUAVIARE</v>
      </c>
      <c r="C3872" t="s">
        <v>31</v>
      </c>
      <c r="D3872" t="s">
        <v>223</v>
      </c>
      <c r="E3872" t="s">
        <v>417</v>
      </c>
      <c r="F3872">
        <v>3</v>
      </c>
      <c r="G3872">
        <v>42.857142857142847</v>
      </c>
      <c r="H3872">
        <v>0</v>
      </c>
      <c r="I3872">
        <v>0</v>
      </c>
      <c r="J3872">
        <v>9</v>
      </c>
      <c r="K3872">
        <v>9</v>
      </c>
      <c r="L3872">
        <v>12</v>
      </c>
      <c r="M3872">
        <v>5</v>
      </c>
      <c r="N3872">
        <v>0</v>
      </c>
      <c r="O3872">
        <v>1</v>
      </c>
      <c r="P3872">
        <v>13585000</v>
      </c>
      <c r="Q3872">
        <v>100</v>
      </c>
    </row>
    <row r="3873" spans="1:17" x14ac:dyDescent="0.25">
      <c r="A3873" t="str">
        <f t="shared" ca="1" si="60"/>
        <v>HUILA;CAMPOALEGRE;Beneficiados</v>
      </c>
      <c r="B3873" t="str">
        <f ca="1">+IFERROR(_xlfn.XLOOKUP(C3873,DIVIPOLA!G:G,DIVIPOLA!F:F),C3873)</f>
        <v>HUILA</v>
      </c>
      <c r="C3873" t="s">
        <v>32</v>
      </c>
      <c r="D3873" t="s">
        <v>224</v>
      </c>
      <c r="E3873" t="s">
        <v>417</v>
      </c>
      <c r="F3873">
        <v>1</v>
      </c>
      <c r="G3873">
        <v>0.67114093959731547</v>
      </c>
      <c r="H3873">
        <v>0</v>
      </c>
      <c r="I3873">
        <v>0</v>
      </c>
      <c r="J3873">
        <v>2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854100</v>
      </c>
      <c r="Q3873">
        <v>3.4756001758431507E-2</v>
      </c>
    </row>
    <row r="3874" spans="1:17" x14ac:dyDescent="0.25">
      <c r="A3874" t="str">
        <f t="shared" ca="1" si="60"/>
        <v>HUILA;GARZÓN;Beneficiados</v>
      </c>
      <c r="B3874" t="str">
        <f ca="1">+IFERROR(_xlfn.XLOOKUP(C3874,DIVIPOLA!G:G,DIVIPOLA!F:F),C3874)</f>
        <v>HUILA</v>
      </c>
      <c r="C3874" t="s">
        <v>32</v>
      </c>
      <c r="D3874" t="s">
        <v>225</v>
      </c>
      <c r="E3874" t="s">
        <v>417</v>
      </c>
      <c r="F3874">
        <v>1</v>
      </c>
      <c r="G3874">
        <v>0.67114093959731547</v>
      </c>
      <c r="H3874">
        <v>0</v>
      </c>
      <c r="I3874">
        <v>0</v>
      </c>
      <c r="J3874">
        <v>2</v>
      </c>
      <c r="K3874">
        <v>4</v>
      </c>
      <c r="L3874">
        <v>0</v>
      </c>
      <c r="M3874">
        <v>3</v>
      </c>
      <c r="N3874">
        <v>2</v>
      </c>
      <c r="O3874">
        <v>1</v>
      </c>
      <c r="P3874">
        <v>5177250</v>
      </c>
      <c r="Q3874">
        <v>0.2106785038096704</v>
      </c>
    </row>
    <row r="3875" spans="1:17" x14ac:dyDescent="0.25">
      <c r="A3875" t="str">
        <f t="shared" ca="1" si="60"/>
        <v>HUILA;LA PLATA;Beneficiados</v>
      </c>
      <c r="B3875" t="str">
        <f ca="1">+IFERROR(_xlfn.XLOOKUP(C3875,DIVIPOLA!G:G,DIVIPOLA!F:F),C3875)</f>
        <v>HUILA</v>
      </c>
      <c r="C3875" t="s">
        <v>32</v>
      </c>
      <c r="D3875" t="s">
        <v>226</v>
      </c>
      <c r="E3875" t="s">
        <v>417</v>
      </c>
      <c r="F3875">
        <v>1</v>
      </c>
      <c r="G3875">
        <v>0.67114093959731547</v>
      </c>
      <c r="H3875">
        <v>0</v>
      </c>
      <c r="I3875">
        <v>0</v>
      </c>
      <c r="J3875">
        <v>5</v>
      </c>
      <c r="K3875">
        <v>5</v>
      </c>
      <c r="L3875">
        <v>3</v>
      </c>
      <c r="M3875">
        <v>1</v>
      </c>
      <c r="N3875">
        <v>15</v>
      </c>
      <c r="O3875">
        <v>3</v>
      </c>
      <c r="P3875">
        <v>9620000</v>
      </c>
      <c r="Q3875">
        <v>0.39146790412845228</v>
      </c>
    </row>
    <row r="3876" spans="1:17" x14ac:dyDescent="0.25">
      <c r="A3876" t="str">
        <f t="shared" ca="1" si="60"/>
        <v>HUILA;NEIVA;Beneficiados</v>
      </c>
      <c r="B3876" t="str">
        <f ca="1">+IFERROR(_xlfn.XLOOKUP(C3876,DIVIPOLA!G:G,DIVIPOLA!F:F),C3876)</f>
        <v>HUILA</v>
      </c>
      <c r="C3876" t="s">
        <v>32</v>
      </c>
      <c r="D3876" t="s">
        <v>227</v>
      </c>
      <c r="E3876" t="s">
        <v>417</v>
      </c>
      <c r="F3876">
        <v>66</v>
      </c>
      <c r="G3876">
        <v>44.29530201342282</v>
      </c>
      <c r="H3876">
        <v>18</v>
      </c>
      <c r="I3876">
        <v>5</v>
      </c>
      <c r="J3876">
        <v>2141</v>
      </c>
      <c r="K3876">
        <v>1529</v>
      </c>
      <c r="L3876">
        <v>1042</v>
      </c>
      <c r="M3876">
        <v>484</v>
      </c>
      <c r="N3876">
        <v>755</v>
      </c>
      <c r="O3876">
        <v>246</v>
      </c>
      <c r="P3876">
        <v>2386597525</v>
      </c>
      <c r="Q3876">
        <v>97.118121736995988</v>
      </c>
    </row>
    <row r="3877" spans="1:17" x14ac:dyDescent="0.25">
      <c r="A3877" t="str">
        <f t="shared" ca="1" si="60"/>
        <v>HUILA;PALERMO;Beneficiados</v>
      </c>
      <c r="B3877" t="str">
        <f ca="1">+IFERROR(_xlfn.XLOOKUP(C3877,DIVIPOLA!G:G,DIVIPOLA!F:F),C3877)</f>
        <v>HUILA</v>
      </c>
      <c r="C3877" t="s">
        <v>32</v>
      </c>
      <c r="D3877" t="s">
        <v>228</v>
      </c>
      <c r="E3877" t="s">
        <v>417</v>
      </c>
      <c r="F3877">
        <v>4</v>
      </c>
      <c r="G3877">
        <v>2.6845637583892619</v>
      </c>
      <c r="H3877">
        <v>0</v>
      </c>
      <c r="I3877">
        <v>0</v>
      </c>
      <c r="J3877">
        <v>12</v>
      </c>
      <c r="K3877">
        <v>0</v>
      </c>
      <c r="L3877">
        <v>0</v>
      </c>
      <c r="M3877">
        <v>0</v>
      </c>
      <c r="N3877">
        <v>57</v>
      </c>
      <c r="O3877">
        <v>11</v>
      </c>
      <c r="P3877">
        <v>20172750</v>
      </c>
      <c r="Q3877">
        <v>0.82089232463692674</v>
      </c>
    </row>
    <row r="3878" spans="1:17" x14ac:dyDescent="0.25">
      <c r="A3878" t="str">
        <f t="shared" ca="1" si="60"/>
        <v>HUILA;PALESTINA;Beneficiados</v>
      </c>
      <c r="B3878" t="str">
        <f ca="1">+IFERROR(_xlfn.XLOOKUP(C3878,DIVIPOLA!G:G,DIVIPOLA!F:F),C3878)</f>
        <v>HUILA</v>
      </c>
      <c r="C3878" t="s">
        <v>32</v>
      </c>
      <c r="D3878" t="s">
        <v>229</v>
      </c>
      <c r="E3878" t="s">
        <v>417</v>
      </c>
      <c r="F3878">
        <v>1</v>
      </c>
      <c r="G3878">
        <v>0.67114093959731547</v>
      </c>
      <c r="H3878">
        <v>0</v>
      </c>
      <c r="I3878">
        <v>0</v>
      </c>
      <c r="J3878">
        <v>4</v>
      </c>
      <c r="K3878">
        <v>0</v>
      </c>
      <c r="L3878">
        <v>2</v>
      </c>
      <c r="M3878">
        <v>0</v>
      </c>
      <c r="N3878">
        <v>10</v>
      </c>
      <c r="O3878">
        <v>4</v>
      </c>
      <c r="P3878">
        <v>5330000</v>
      </c>
      <c r="Q3878">
        <v>0.21689437931441269</v>
      </c>
    </row>
    <row r="3879" spans="1:17" x14ac:dyDescent="0.25">
      <c r="A3879" t="str">
        <f t="shared" ca="1" si="60"/>
        <v>HUILA;PITALITO;Beneficiados</v>
      </c>
      <c r="B3879" t="str">
        <f ca="1">+IFERROR(_xlfn.XLOOKUP(C3879,DIVIPOLA!G:G,DIVIPOLA!F:F),C3879)</f>
        <v>HUILA</v>
      </c>
      <c r="C3879" t="s">
        <v>32</v>
      </c>
      <c r="D3879" t="s">
        <v>230</v>
      </c>
      <c r="E3879" t="s">
        <v>417</v>
      </c>
      <c r="F3879">
        <v>11</v>
      </c>
      <c r="G3879">
        <v>7.3825503355704702</v>
      </c>
      <c r="H3879">
        <v>0</v>
      </c>
      <c r="I3879">
        <v>0</v>
      </c>
      <c r="J3879">
        <v>9</v>
      </c>
      <c r="K3879">
        <v>25</v>
      </c>
      <c r="L3879">
        <v>0</v>
      </c>
      <c r="M3879">
        <v>8</v>
      </c>
      <c r="N3879">
        <v>7</v>
      </c>
      <c r="O3879">
        <v>0</v>
      </c>
      <c r="P3879">
        <v>21803925</v>
      </c>
      <c r="Q3879">
        <v>0.88726993986735592</v>
      </c>
    </row>
    <row r="3880" spans="1:17" x14ac:dyDescent="0.25">
      <c r="A3880" t="str">
        <f t="shared" ca="1" si="60"/>
        <v>HUILA;RIVERA;Beneficiados</v>
      </c>
      <c r="B3880" t="str">
        <f ca="1">+IFERROR(_xlfn.XLOOKUP(C3880,DIVIPOLA!G:G,DIVIPOLA!F:F),C3880)</f>
        <v>HUILA</v>
      </c>
      <c r="C3880" t="s">
        <v>32</v>
      </c>
      <c r="D3880" t="s">
        <v>231</v>
      </c>
      <c r="E3880" t="s">
        <v>417</v>
      </c>
      <c r="F3880">
        <v>3</v>
      </c>
      <c r="G3880">
        <v>2.0134228187919461</v>
      </c>
      <c r="H3880">
        <v>0</v>
      </c>
      <c r="I3880">
        <v>0</v>
      </c>
      <c r="J3880">
        <v>0</v>
      </c>
      <c r="K3880">
        <v>0</v>
      </c>
      <c r="L3880">
        <v>9</v>
      </c>
      <c r="M3880">
        <v>2</v>
      </c>
      <c r="N3880">
        <v>0</v>
      </c>
      <c r="O3880">
        <v>2</v>
      </c>
      <c r="P3880">
        <v>3831750</v>
      </c>
      <c r="Q3880">
        <v>0.1559258982998126</v>
      </c>
    </row>
    <row r="3881" spans="1:17" x14ac:dyDescent="0.25">
      <c r="A3881" t="str">
        <f t="shared" ca="1" si="60"/>
        <v>HUILA;TIMANÁ;Beneficiados</v>
      </c>
      <c r="B3881" t="str">
        <f ca="1">+IFERROR(_xlfn.XLOOKUP(C3881,DIVIPOLA!G:G,DIVIPOLA!F:F),C3881)</f>
        <v>HUILA</v>
      </c>
      <c r="C3881" t="s">
        <v>32</v>
      </c>
      <c r="D3881" t="s">
        <v>232</v>
      </c>
      <c r="E3881" t="s">
        <v>417</v>
      </c>
      <c r="F3881">
        <v>1</v>
      </c>
      <c r="G3881">
        <v>0.67114093959731547</v>
      </c>
      <c r="H3881">
        <v>0</v>
      </c>
      <c r="I3881">
        <v>0</v>
      </c>
      <c r="J3881">
        <v>6</v>
      </c>
      <c r="K3881">
        <v>2</v>
      </c>
      <c r="L3881">
        <v>0</v>
      </c>
      <c r="M3881">
        <v>0</v>
      </c>
      <c r="N3881">
        <v>0</v>
      </c>
      <c r="O3881">
        <v>2</v>
      </c>
      <c r="P3881">
        <v>4030000</v>
      </c>
      <c r="Q3881">
        <v>0.16399331118894619</v>
      </c>
    </row>
    <row r="3882" spans="1:17" x14ac:dyDescent="0.25">
      <c r="A3882" t="str">
        <f t="shared" ca="1" si="60"/>
        <v>LA_GUAJIRA;DIBULLA;Beneficiados</v>
      </c>
      <c r="B3882" t="str">
        <f ca="1">+IFERROR(_xlfn.XLOOKUP(C3882,DIVIPOLA!G:G,DIVIPOLA!F:F),C3882)</f>
        <v>LA_GUAJIRA</v>
      </c>
      <c r="C3882" t="s">
        <v>1187</v>
      </c>
      <c r="D3882" t="s">
        <v>233</v>
      </c>
      <c r="E3882" t="s">
        <v>417</v>
      </c>
      <c r="F3882">
        <v>1</v>
      </c>
      <c r="G3882">
        <v>4.5454545454545459</v>
      </c>
      <c r="H3882">
        <v>0</v>
      </c>
      <c r="I3882">
        <v>0</v>
      </c>
      <c r="J3882">
        <v>0</v>
      </c>
      <c r="K3882">
        <v>2</v>
      </c>
      <c r="L3882">
        <v>0</v>
      </c>
      <c r="M3882">
        <v>1</v>
      </c>
      <c r="N3882">
        <v>0</v>
      </c>
      <c r="O3882">
        <v>0</v>
      </c>
      <c r="P3882">
        <v>1430000</v>
      </c>
      <c r="Q3882">
        <v>0.26920584886416549</v>
      </c>
    </row>
    <row r="3883" spans="1:17" x14ac:dyDescent="0.25">
      <c r="A3883" t="str">
        <f t="shared" ca="1" si="60"/>
        <v>LA_GUAJIRA;MAICAO;Beneficiados</v>
      </c>
      <c r="B3883" t="str">
        <f ca="1">+IFERROR(_xlfn.XLOOKUP(C3883,DIVIPOLA!G:G,DIVIPOLA!F:F),C3883)</f>
        <v>LA_GUAJIRA</v>
      </c>
      <c r="C3883" t="s">
        <v>1187</v>
      </c>
      <c r="D3883" t="s">
        <v>234</v>
      </c>
      <c r="E3883" t="s">
        <v>417</v>
      </c>
      <c r="F3883">
        <v>3</v>
      </c>
      <c r="G3883">
        <v>13.63636363636363</v>
      </c>
      <c r="H3883">
        <v>0</v>
      </c>
      <c r="I3883">
        <v>0</v>
      </c>
      <c r="J3883">
        <v>320</v>
      </c>
      <c r="K3883">
        <v>147</v>
      </c>
      <c r="L3883">
        <v>5</v>
      </c>
      <c r="M3883">
        <v>0</v>
      </c>
      <c r="N3883">
        <v>1</v>
      </c>
      <c r="O3883">
        <v>2</v>
      </c>
      <c r="P3883">
        <v>203385000</v>
      </c>
      <c r="Q3883">
        <v>38.288413686180633</v>
      </c>
    </row>
    <row r="3884" spans="1:17" x14ac:dyDescent="0.25">
      <c r="A3884" t="str">
        <f t="shared" ca="1" si="60"/>
        <v>LA_GUAJIRA;RIOHACHA;Beneficiados</v>
      </c>
      <c r="B3884" t="str">
        <f ca="1">+IFERROR(_xlfn.XLOOKUP(C3884,DIVIPOLA!G:G,DIVIPOLA!F:F),C3884)</f>
        <v>LA_GUAJIRA</v>
      </c>
      <c r="C3884" t="s">
        <v>1187</v>
      </c>
      <c r="D3884" t="s">
        <v>235</v>
      </c>
      <c r="E3884" t="s">
        <v>417</v>
      </c>
      <c r="F3884">
        <v>9</v>
      </c>
      <c r="G3884">
        <v>40.909090909090907</v>
      </c>
      <c r="H3884">
        <v>0</v>
      </c>
      <c r="I3884">
        <v>3</v>
      </c>
      <c r="J3884">
        <v>200</v>
      </c>
      <c r="K3884">
        <v>223</v>
      </c>
      <c r="L3884">
        <v>63</v>
      </c>
      <c r="M3884">
        <v>153</v>
      </c>
      <c r="N3884">
        <v>138</v>
      </c>
      <c r="O3884">
        <v>62</v>
      </c>
      <c r="P3884">
        <v>326377025</v>
      </c>
      <c r="Q3884">
        <v>61.442380464955207</v>
      </c>
    </row>
    <row r="3885" spans="1:17" x14ac:dyDescent="0.25">
      <c r="A3885" t="str">
        <f t="shared" ca="1" si="60"/>
        <v>MAGDALENA;GUAMAL;Beneficiados</v>
      </c>
      <c r="B3885" t="str">
        <f ca="1">+IFERROR(_xlfn.XLOOKUP(C3885,DIVIPOLA!G:G,DIVIPOLA!F:F),C3885)</f>
        <v>MAGDALENA</v>
      </c>
      <c r="C3885" t="s">
        <v>33</v>
      </c>
      <c r="D3885" t="s">
        <v>236</v>
      </c>
      <c r="E3885" t="s">
        <v>417</v>
      </c>
      <c r="F3885">
        <v>1</v>
      </c>
      <c r="G3885">
        <v>0.86206896551724133</v>
      </c>
      <c r="H3885">
        <v>0</v>
      </c>
      <c r="I3885">
        <v>0</v>
      </c>
      <c r="J3885">
        <v>115</v>
      </c>
      <c r="K3885">
        <v>12</v>
      </c>
      <c r="L3885">
        <v>107</v>
      </c>
      <c r="M3885">
        <v>5</v>
      </c>
      <c r="N3885">
        <v>57</v>
      </c>
      <c r="O3885">
        <v>0</v>
      </c>
      <c r="P3885">
        <v>95081025</v>
      </c>
      <c r="Q3885">
        <v>5.7523163554761902</v>
      </c>
    </row>
    <row r="3886" spans="1:17" x14ac:dyDescent="0.25">
      <c r="A3886" t="str">
        <f t="shared" ca="1" si="60"/>
        <v>MAGDALENA;NUEVA GRANADA;Beneficiados</v>
      </c>
      <c r="B3886" t="str">
        <f ca="1">+IFERROR(_xlfn.XLOOKUP(C3886,DIVIPOLA!G:G,DIVIPOLA!F:F),C3886)</f>
        <v>MAGDALENA</v>
      </c>
      <c r="C3886" t="s">
        <v>33</v>
      </c>
      <c r="D3886" t="s">
        <v>237</v>
      </c>
      <c r="E3886" t="s">
        <v>417</v>
      </c>
      <c r="F3886">
        <v>1</v>
      </c>
      <c r="G3886">
        <v>0.86206896551724133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4</v>
      </c>
      <c r="N3886">
        <v>0</v>
      </c>
      <c r="O3886">
        <v>8</v>
      </c>
      <c r="P3886">
        <v>4555200</v>
      </c>
      <c r="Q3886">
        <v>0.27558549629082291</v>
      </c>
    </row>
    <row r="3887" spans="1:17" x14ac:dyDescent="0.25">
      <c r="A3887" t="str">
        <f t="shared" ca="1" si="60"/>
        <v>MAGDALENA;SAN SEBASTIÁN DE BUENAVISTA;Beneficiados</v>
      </c>
      <c r="B3887" t="str">
        <f ca="1">+IFERROR(_xlfn.XLOOKUP(C3887,DIVIPOLA!G:G,DIVIPOLA!F:F),C3887)</f>
        <v>MAGDALENA</v>
      </c>
      <c r="C3887" t="s">
        <v>33</v>
      </c>
      <c r="D3887" t="s">
        <v>238</v>
      </c>
      <c r="E3887" t="s">
        <v>417</v>
      </c>
      <c r="F3887">
        <v>3</v>
      </c>
      <c r="G3887">
        <v>2.5862068965517242</v>
      </c>
      <c r="H3887">
        <v>0</v>
      </c>
      <c r="I3887">
        <v>0</v>
      </c>
      <c r="J3887">
        <v>133</v>
      </c>
      <c r="K3887">
        <v>13</v>
      </c>
      <c r="L3887">
        <v>15</v>
      </c>
      <c r="M3887">
        <v>8</v>
      </c>
      <c r="N3887">
        <v>26</v>
      </c>
      <c r="O3887">
        <v>6</v>
      </c>
      <c r="P3887">
        <v>74331075</v>
      </c>
      <c r="Q3887">
        <v>4.4969630737849888</v>
      </c>
    </row>
    <row r="3888" spans="1:17" x14ac:dyDescent="0.25">
      <c r="A3888" t="str">
        <f t="shared" ca="1" si="60"/>
        <v>MAGDALENA;SANTA MARTA;Beneficiados</v>
      </c>
      <c r="B3888" t="str">
        <f ca="1">+IFERROR(_xlfn.XLOOKUP(C3888,DIVIPOLA!G:G,DIVIPOLA!F:F),C3888)</f>
        <v>MAGDALENA</v>
      </c>
      <c r="C3888" t="s">
        <v>33</v>
      </c>
      <c r="D3888" t="s">
        <v>239</v>
      </c>
      <c r="E3888" t="s">
        <v>417</v>
      </c>
      <c r="F3888">
        <v>65</v>
      </c>
      <c r="G3888">
        <v>56.034482758620683</v>
      </c>
      <c r="H3888">
        <v>7</v>
      </c>
      <c r="I3888">
        <v>11</v>
      </c>
      <c r="J3888">
        <v>1069</v>
      </c>
      <c r="K3888">
        <v>759</v>
      </c>
      <c r="L3888">
        <v>583</v>
      </c>
      <c r="M3888">
        <v>374</v>
      </c>
      <c r="N3888">
        <v>1158</v>
      </c>
      <c r="O3888">
        <v>302</v>
      </c>
      <c r="P3888">
        <v>1478949875</v>
      </c>
      <c r="Q3888">
        <v>89.475135074447991</v>
      </c>
    </row>
    <row r="3889" spans="1:17" x14ac:dyDescent="0.25">
      <c r="A3889" t="str">
        <f t="shared" ca="1" si="60"/>
        <v>META;ACACÍAS;Beneficiados</v>
      </c>
      <c r="B3889" t="str">
        <f ca="1">+IFERROR(_xlfn.XLOOKUP(C3889,DIVIPOLA!G:G,DIVIPOLA!F:F),C3889)</f>
        <v>META</v>
      </c>
      <c r="C3889" t="s">
        <v>34</v>
      </c>
      <c r="D3889" t="s">
        <v>240</v>
      </c>
      <c r="E3889" t="s">
        <v>417</v>
      </c>
      <c r="F3889">
        <v>7</v>
      </c>
      <c r="G3889">
        <v>3.608247422680412</v>
      </c>
      <c r="H3889">
        <v>0</v>
      </c>
      <c r="I3889">
        <v>0</v>
      </c>
      <c r="J3889">
        <v>64</v>
      </c>
      <c r="K3889">
        <v>93</v>
      </c>
      <c r="L3889">
        <v>57</v>
      </c>
      <c r="M3889">
        <v>13</v>
      </c>
      <c r="N3889">
        <v>26</v>
      </c>
      <c r="O3889">
        <v>46</v>
      </c>
      <c r="P3889">
        <v>113909250</v>
      </c>
      <c r="Q3889">
        <v>6.2383650282763519</v>
      </c>
    </row>
    <row r="3890" spans="1:17" x14ac:dyDescent="0.25">
      <c r="A3890" t="str">
        <f t="shared" ca="1" si="60"/>
        <v>META;BARRANCA DE UPÍA;Beneficiados</v>
      </c>
      <c r="B3890" t="str">
        <f ca="1">+IFERROR(_xlfn.XLOOKUP(C3890,DIVIPOLA!G:G,DIVIPOLA!F:F),C3890)</f>
        <v>META</v>
      </c>
      <c r="C3890" t="s">
        <v>34</v>
      </c>
      <c r="D3890" t="s">
        <v>241</v>
      </c>
      <c r="E3890" t="s">
        <v>417</v>
      </c>
      <c r="F3890">
        <v>1</v>
      </c>
      <c r="G3890">
        <v>0.51546391752577314</v>
      </c>
      <c r="H3890">
        <v>0</v>
      </c>
      <c r="I3890">
        <v>0</v>
      </c>
      <c r="J3890">
        <v>27</v>
      </c>
      <c r="K3890">
        <v>10</v>
      </c>
      <c r="L3890">
        <v>7</v>
      </c>
      <c r="M3890">
        <v>5</v>
      </c>
      <c r="N3890">
        <v>27</v>
      </c>
      <c r="O3890">
        <v>8</v>
      </c>
      <c r="P3890">
        <v>27365000</v>
      </c>
      <c r="Q3890">
        <v>1.4986742428624751</v>
      </c>
    </row>
    <row r="3891" spans="1:17" x14ac:dyDescent="0.25">
      <c r="A3891" t="str">
        <f t="shared" ca="1" si="60"/>
        <v>META;CASTILLA LA NUEVA;Beneficiados</v>
      </c>
      <c r="B3891" t="str">
        <f ca="1">+IFERROR(_xlfn.XLOOKUP(C3891,DIVIPOLA!G:G,DIVIPOLA!F:F),C3891)</f>
        <v>META</v>
      </c>
      <c r="C3891" t="s">
        <v>34</v>
      </c>
      <c r="D3891" t="s">
        <v>242</v>
      </c>
      <c r="E3891" t="s">
        <v>417</v>
      </c>
      <c r="F3891">
        <v>2</v>
      </c>
      <c r="G3891">
        <v>1.0309278350515461</v>
      </c>
      <c r="H3891">
        <v>0</v>
      </c>
      <c r="I3891">
        <v>0</v>
      </c>
      <c r="J3891">
        <v>13</v>
      </c>
      <c r="K3891">
        <v>4</v>
      </c>
      <c r="L3891">
        <v>9</v>
      </c>
      <c r="M3891">
        <v>0</v>
      </c>
      <c r="N3891">
        <v>17</v>
      </c>
      <c r="O3891">
        <v>5</v>
      </c>
      <c r="P3891">
        <v>14430000</v>
      </c>
      <c r="Q3891">
        <v>0.79027477889660191</v>
      </c>
    </row>
    <row r="3892" spans="1:17" x14ac:dyDescent="0.25">
      <c r="A3892" t="str">
        <f t="shared" ca="1" si="60"/>
        <v>META;CUMARAL;Beneficiados</v>
      </c>
      <c r="B3892" t="str">
        <f ca="1">+IFERROR(_xlfn.XLOOKUP(C3892,DIVIPOLA!G:G,DIVIPOLA!F:F),C3892)</f>
        <v>META</v>
      </c>
      <c r="C3892" t="s">
        <v>34</v>
      </c>
      <c r="D3892" t="s">
        <v>243</v>
      </c>
      <c r="E3892" t="s">
        <v>417</v>
      </c>
      <c r="F3892">
        <v>3</v>
      </c>
      <c r="G3892">
        <v>1.5463917525773201</v>
      </c>
      <c r="H3892">
        <v>0</v>
      </c>
      <c r="I3892">
        <v>0</v>
      </c>
      <c r="J3892">
        <v>4</v>
      </c>
      <c r="K3892">
        <v>4</v>
      </c>
      <c r="L3892">
        <v>7</v>
      </c>
      <c r="M3892">
        <v>3</v>
      </c>
      <c r="N3892">
        <v>6</v>
      </c>
      <c r="O3892">
        <v>0</v>
      </c>
      <c r="P3892">
        <v>7800000</v>
      </c>
      <c r="Q3892">
        <v>0.42717555616032538</v>
      </c>
    </row>
    <row r="3893" spans="1:17" x14ac:dyDescent="0.25">
      <c r="A3893" t="str">
        <f t="shared" ca="1" si="60"/>
        <v>META;GRANADA;Beneficiados</v>
      </c>
      <c r="B3893" t="str">
        <f ca="1">+IFERROR(_xlfn.XLOOKUP(C3893,DIVIPOLA!G:G,DIVIPOLA!F:F),C3893)</f>
        <v>META</v>
      </c>
      <c r="C3893" t="s">
        <v>34</v>
      </c>
      <c r="D3893" t="s">
        <v>185</v>
      </c>
      <c r="E3893" t="s">
        <v>417</v>
      </c>
      <c r="F3893">
        <v>2</v>
      </c>
      <c r="G3893">
        <v>1.0309278350515461</v>
      </c>
      <c r="H3893">
        <v>0</v>
      </c>
      <c r="I3893">
        <v>0</v>
      </c>
      <c r="J3893">
        <v>3</v>
      </c>
      <c r="K3893">
        <v>14</v>
      </c>
      <c r="L3893">
        <v>0</v>
      </c>
      <c r="M3893">
        <v>3</v>
      </c>
      <c r="N3893">
        <v>2</v>
      </c>
      <c r="O3893">
        <v>2</v>
      </c>
      <c r="P3893">
        <v>10660000</v>
      </c>
      <c r="Q3893">
        <v>0.58380659341911145</v>
      </c>
    </row>
    <row r="3894" spans="1:17" x14ac:dyDescent="0.25">
      <c r="A3894" t="str">
        <f t="shared" ca="1" si="60"/>
        <v>META;PUERTO GAITÁN;Beneficiados</v>
      </c>
      <c r="B3894" t="str">
        <f ca="1">+IFERROR(_xlfn.XLOOKUP(C3894,DIVIPOLA!G:G,DIVIPOLA!F:F),C3894)</f>
        <v>META</v>
      </c>
      <c r="C3894" t="s">
        <v>34</v>
      </c>
      <c r="D3894" t="s">
        <v>244</v>
      </c>
      <c r="E3894" t="s">
        <v>417</v>
      </c>
      <c r="F3894">
        <v>5</v>
      </c>
      <c r="G3894">
        <v>2.5773195876288661</v>
      </c>
      <c r="H3894">
        <v>0</v>
      </c>
      <c r="I3894">
        <v>0</v>
      </c>
      <c r="J3894">
        <v>17</v>
      </c>
      <c r="K3894">
        <v>25</v>
      </c>
      <c r="L3894">
        <v>21</v>
      </c>
      <c r="M3894">
        <v>11</v>
      </c>
      <c r="N3894">
        <v>32</v>
      </c>
      <c r="O3894">
        <v>8</v>
      </c>
      <c r="P3894">
        <v>38522575</v>
      </c>
      <c r="Q3894">
        <v>2.109731076968314</v>
      </c>
    </row>
    <row r="3895" spans="1:17" x14ac:dyDescent="0.25">
      <c r="A3895" t="str">
        <f t="shared" ca="1" si="60"/>
        <v>META;RESTREPO;Beneficiados</v>
      </c>
      <c r="B3895" t="str">
        <f ca="1">+IFERROR(_xlfn.XLOOKUP(C3895,DIVIPOLA!G:G,DIVIPOLA!F:F),C3895)</f>
        <v>META</v>
      </c>
      <c r="C3895" t="s">
        <v>34</v>
      </c>
      <c r="D3895" t="s">
        <v>245</v>
      </c>
      <c r="E3895" t="s">
        <v>417</v>
      </c>
      <c r="F3895">
        <v>4</v>
      </c>
      <c r="G3895">
        <v>2.061855670103093</v>
      </c>
      <c r="H3895">
        <v>0</v>
      </c>
      <c r="I3895">
        <v>0</v>
      </c>
      <c r="J3895">
        <v>13</v>
      </c>
      <c r="K3895">
        <v>7</v>
      </c>
      <c r="L3895">
        <v>8</v>
      </c>
      <c r="M3895">
        <v>0</v>
      </c>
      <c r="N3895">
        <v>8</v>
      </c>
      <c r="O3895">
        <v>7</v>
      </c>
      <c r="P3895">
        <v>15149875</v>
      </c>
      <c r="Q3895">
        <v>0.8296995229338987</v>
      </c>
    </row>
    <row r="3896" spans="1:17" x14ac:dyDescent="0.25">
      <c r="A3896" t="str">
        <f t="shared" ca="1" si="60"/>
        <v>META;SAN MARTÍN;Beneficiados</v>
      </c>
      <c r="B3896" t="str">
        <f ca="1">+IFERROR(_xlfn.XLOOKUP(C3896,DIVIPOLA!G:G,DIVIPOLA!F:F),C3896)</f>
        <v>META</v>
      </c>
      <c r="C3896" t="s">
        <v>34</v>
      </c>
      <c r="D3896" t="s">
        <v>170</v>
      </c>
      <c r="E3896" t="s">
        <v>417</v>
      </c>
      <c r="F3896">
        <v>1</v>
      </c>
      <c r="G3896">
        <v>0.51546391752577314</v>
      </c>
      <c r="H3896">
        <v>0</v>
      </c>
      <c r="I3896">
        <v>0</v>
      </c>
      <c r="J3896">
        <v>5</v>
      </c>
      <c r="K3896">
        <v>11</v>
      </c>
      <c r="L3896">
        <v>0</v>
      </c>
      <c r="M3896">
        <v>0</v>
      </c>
      <c r="N3896">
        <v>3</v>
      </c>
      <c r="O3896">
        <v>0</v>
      </c>
      <c r="P3896">
        <v>8255000</v>
      </c>
      <c r="Q3896">
        <v>0.45209413026967771</v>
      </c>
    </row>
    <row r="3897" spans="1:17" x14ac:dyDescent="0.25">
      <c r="A3897" t="str">
        <f t="shared" ca="1" si="60"/>
        <v>META;VILLAVICENCIO;Beneficiados</v>
      </c>
      <c r="B3897" t="str">
        <f ca="1">+IFERROR(_xlfn.XLOOKUP(C3897,DIVIPOLA!G:G,DIVIPOLA!F:F),C3897)</f>
        <v>META</v>
      </c>
      <c r="C3897" t="s">
        <v>34</v>
      </c>
      <c r="D3897" t="s">
        <v>246</v>
      </c>
      <c r="E3897" t="s">
        <v>417</v>
      </c>
      <c r="F3897">
        <v>102</v>
      </c>
      <c r="G3897">
        <v>52.577319587628871</v>
      </c>
      <c r="H3897">
        <v>5</v>
      </c>
      <c r="I3897">
        <v>7</v>
      </c>
      <c r="J3897">
        <v>1176</v>
      </c>
      <c r="K3897">
        <v>891</v>
      </c>
      <c r="L3897">
        <v>944</v>
      </c>
      <c r="M3897">
        <v>374</v>
      </c>
      <c r="N3897">
        <v>813</v>
      </c>
      <c r="O3897">
        <v>251</v>
      </c>
      <c r="P3897">
        <v>1589855475</v>
      </c>
      <c r="Q3897">
        <v>87.070179070213243</v>
      </c>
    </row>
    <row r="3898" spans="1:17" x14ac:dyDescent="0.25">
      <c r="A3898" t="str">
        <f t="shared" ca="1" si="60"/>
        <v>NARIÑO;BUESACO;Beneficiados</v>
      </c>
      <c r="B3898" t="str">
        <f ca="1">+IFERROR(_xlfn.XLOOKUP(C3898,DIVIPOLA!G:G,DIVIPOLA!F:F),C3898)</f>
        <v>NARIÑO</v>
      </c>
      <c r="C3898" t="s">
        <v>35</v>
      </c>
      <c r="D3898" t="s">
        <v>247</v>
      </c>
      <c r="E3898" t="s">
        <v>417</v>
      </c>
      <c r="F3898">
        <v>1</v>
      </c>
      <c r="G3898">
        <v>0.63291139240506333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1</v>
      </c>
      <c r="N3898">
        <v>0</v>
      </c>
      <c r="O3898">
        <v>0</v>
      </c>
      <c r="P3898">
        <v>427050</v>
      </c>
      <c r="Q3898">
        <v>3.9556354710321963E-2</v>
      </c>
    </row>
    <row r="3899" spans="1:17" x14ac:dyDescent="0.25">
      <c r="A3899" t="str">
        <f t="shared" ca="1" si="60"/>
        <v>NARIÑO;EL ROSARIO;Beneficiados</v>
      </c>
      <c r="B3899" t="str">
        <f ca="1">+IFERROR(_xlfn.XLOOKUP(C3899,DIVIPOLA!G:G,DIVIPOLA!F:F),C3899)</f>
        <v>NARIÑO</v>
      </c>
      <c r="C3899" t="s">
        <v>35</v>
      </c>
      <c r="D3899" t="s">
        <v>248</v>
      </c>
      <c r="E3899" t="s">
        <v>417</v>
      </c>
      <c r="F3899">
        <v>1</v>
      </c>
      <c r="G3899">
        <v>0.63291139240506333</v>
      </c>
      <c r="H3899">
        <v>0</v>
      </c>
      <c r="I3899">
        <v>0</v>
      </c>
      <c r="J3899">
        <v>0</v>
      </c>
      <c r="K3899">
        <v>2</v>
      </c>
      <c r="L3899">
        <v>0</v>
      </c>
      <c r="M3899">
        <v>0</v>
      </c>
      <c r="N3899">
        <v>0</v>
      </c>
      <c r="O3899">
        <v>0</v>
      </c>
      <c r="P3899">
        <v>1040000</v>
      </c>
      <c r="Q3899">
        <v>9.6332066265624225E-2</v>
      </c>
    </row>
    <row r="3900" spans="1:17" x14ac:dyDescent="0.25">
      <c r="A3900" t="str">
        <f t="shared" ca="1" si="60"/>
        <v>NARIÑO;IPIALES;Beneficiados</v>
      </c>
      <c r="B3900" t="str">
        <f ca="1">+IFERROR(_xlfn.XLOOKUP(C3900,DIVIPOLA!G:G,DIVIPOLA!F:F),C3900)</f>
        <v>NARIÑO</v>
      </c>
      <c r="C3900" t="s">
        <v>35</v>
      </c>
      <c r="D3900" t="s">
        <v>249</v>
      </c>
      <c r="E3900" t="s">
        <v>417</v>
      </c>
      <c r="F3900">
        <v>7</v>
      </c>
      <c r="G3900">
        <v>4.4303797468354427</v>
      </c>
      <c r="H3900">
        <v>0</v>
      </c>
      <c r="I3900">
        <v>0</v>
      </c>
      <c r="J3900">
        <v>17</v>
      </c>
      <c r="K3900">
        <v>50</v>
      </c>
      <c r="L3900">
        <v>17</v>
      </c>
      <c r="M3900">
        <v>22</v>
      </c>
      <c r="N3900">
        <v>1</v>
      </c>
      <c r="O3900">
        <v>1</v>
      </c>
      <c r="P3900">
        <v>46594600</v>
      </c>
      <c r="Q3900">
        <v>4.3159173988656301</v>
      </c>
    </row>
    <row r="3901" spans="1:17" x14ac:dyDescent="0.25">
      <c r="A3901" t="str">
        <f t="shared" ca="1" si="60"/>
        <v>NARIÑO;LA UNIÓN;Beneficiados</v>
      </c>
      <c r="B3901" t="str">
        <f ca="1">+IFERROR(_xlfn.XLOOKUP(C3901,DIVIPOLA!G:G,DIVIPOLA!F:F),C3901)</f>
        <v>NARIÑO</v>
      </c>
      <c r="C3901" t="s">
        <v>35</v>
      </c>
      <c r="D3901" t="s">
        <v>79</v>
      </c>
      <c r="E3901" t="s">
        <v>417</v>
      </c>
      <c r="F3901">
        <v>2</v>
      </c>
      <c r="G3901">
        <v>1.2658227848101271</v>
      </c>
      <c r="H3901">
        <v>0</v>
      </c>
      <c r="I3901">
        <v>0</v>
      </c>
      <c r="J3901">
        <v>13</v>
      </c>
      <c r="K3901">
        <v>52</v>
      </c>
      <c r="L3901">
        <v>0</v>
      </c>
      <c r="M3901">
        <v>5</v>
      </c>
      <c r="N3901">
        <v>2</v>
      </c>
      <c r="O3901">
        <v>4</v>
      </c>
      <c r="P3901">
        <v>36305750</v>
      </c>
      <c r="Q3901">
        <v>3.3628922257915259</v>
      </c>
    </row>
    <row r="3902" spans="1:17" x14ac:dyDescent="0.25">
      <c r="A3902" t="str">
        <f t="shared" ca="1" si="60"/>
        <v>NARIÑO;MOSQUERA;Beneficiados</v>
      </c>
      <c r="B3902" t="str">
        <f ca="1">+IFERROR(_xlfn.XLOOKUP(C3902,DIVIPOLA!G:G,DIVIPOLA!F:F),C3902)</f>
        <v>NARIÑO</v>
      </c>
      <c r="C3902" t="s">
        <v>35</v>
      </c>
      <c r="D3902" t="s">
        <v>193</v>
      </c>
      <c r="E3902" t="s">
        <v>417</v>
      </c>
      <c r="F3902">
        <v>1</v>
      </c>
      <c r="G3902">
        <v>0.63291139240506333</v>
      </c>
      <c r="H3902">
        <v>0</v>
      </c>
      <c r="I3902">
        <v>0</v>
      </c>
      <c r="J3902">
        <v>1</v>
      </c>
      <c r="K3902">
        <v>2</v>
      </c>
      <c r="L3902">
        <v>3</v>
      </c>
      <c r="M3902">
        <v>2</v>
      </c>
      <c r="N3902">
        <v>3</v>
      </c>
      <c r="O3902">
        <v>2</v>
      </c>
      <c r="P3902">
        <v>4225000</v>
      </c>
      <c r="Q3902">
        <v>0.39134901920409843</v>
      </c>
    </row>
    <row r="3903" spans="1:17" x14ac:dyDescent="0.25">
      <c r="A3903" t="str">
        <f t="shared" ca="1" si="60"/>
        <v>NARIÑO;NARIÑO;Beneficiados</v>
      </c>
      <c r="B3903" t="str">
        <f ca="1">+IFERROR(_xlfn.XLOOKUP(C3903,DIVIPOLA!G:G,DIVIPOLA!F:F),C3903)</f>
        <v>NARIÑO</v>
      </c>
      <c r="C3903" t="s">
        <v>35</v>
      </c>
      <c r="D3903" t="s">
        <v>35</v>
      </c>
      <c r="E3903" t="s">
        <v>417</v>
      </c>
      <c r="F3903">
        <v>1</v>
      </c>
      <c r="G3903">
        <v>0.63291139240506333</v>
      </c>
      <c r="H3903">
        <v>0</v>
      </c>
      <c r="I3903">
        <v>0</v>
      </c>
      <c r="J3903">
        <v>30</v>
      </c>
      <c r="K3903">
        <v>27</v>
      </c>
      <c r="L3903">
        <v>15</v>
      </c>
      <c r="M3903">
        <v>0</v>
      </c>
      <c r="N3903">
        <v>34</v>
      </c>
      <c r="O3903">
        <v>45</v>
      </c>
      <c r="P3903">
        <v>52920400</v>
      </c>
      <c r="Q3903">
        <v>4.9018571919262888</v>
      </c>
    </row>
    <row r="3904" spans="1:17" x14ac:dyDescent="0.25">
      <c r="A3904" t="str">
        <f t="shared" ca="1" si="60"/>
        <v>NARIÑO;PASTO;Beneficiados</v>
      </c>
      <c r="B3904" t="str">
        <f ca="1">+IFERROR(_xlfn.XLOOKUP(C3904,DIVIPOLA!G:G,DIVIPOLA!F:F),C3904)</f>
        <v>NARIÑO</v>
      </c>
      <c r="C3904" t="s">
        <v>35</v>
      </c>
      <c r="D3904" t="s">
        <v>250</v>
      </c>
      <c r="E3904" t="s">
        <v>417</v>
      </c>
      <c r="F3904">
        <v>71</v>
      </c>
      <c r="G3904">
        <v>44.936708860759502</v>
      </c>
      <c r="H3904">
        <v>2</v>
      </c>
      <c r="I3904">
        <v>13</v>
      </c>
      <c r="J3904">
        <v>451</v>
      </c>
      <c r="K3904">
        <v>534</v>
      </c>
      <c r="L3904">
        <v>744</v>
      </c>
      <c r="M3904">
        <v>307</v>
      </c>
      <c r="N3904">
        <v>373</v>
      </c>
      <c r="O3904">
        <v>185</v>
      </c>
      <c r="P3904">
        <v>934056175</v>
      </c>
      <c r="Q3904">
        <v>86.518808986457216</v>
      </c>
    </row>
    <row r="3905" spans="1:17" x14ac:dyDescent="0.25">
      <c r="A3905" t="str">
        <f t="shared" ca="1" si="60"/>
        <v>NARIÑO;SAN ANDRÉS DE TUMACO;Beneficiados</v>
      </c>
      <c r="B3905" t="str">
        <f ca="1">+IFERROR(_xlfn.XLOOKUP(C3905,DIVIPOLA!G:G,DIVIPOLA!F:F),C3905)</f>
        <v>NARIÑO</v>
      </c>
      <c r="C3905" t="s">
        <v>35</v>
      </c>
      <c r="D3905" t="s">
        <v>251</v>
      </c>
      <c r="E3905" t="s">
        <v>417</v>
      </c>
      <c r="F3905">
        <v>1</v>
      </c>
      <c r="G3905">
        <v>0.63291139240506333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1</v>
      </c>
      <c r="N3905">
        <v>0</v>
      </c>
      <c r="O3905">
        <v>1</v>
      </c>
      <c r="P3905">
        <v>715000</v>
      </c>
      <c r="Q3905">
        <v>6.6228295557616668E-2</v>
      </c>
    </row>
    <row r="3906" spans="1:17" x14ac:dyDescent="0.25">
      <c r="A3906" t="str">
        <f t="shared" ca="1" si="60"/>
        <v>NARIÑO;TAMINANGO;Beneficiados</v>
      </c>
      <c r="B3906" t="str">
        <f ca="1">+IFERROR(_xlfn.XLOOKUP(C3906,DIVIPOLA!G:G,DIVIPOLA!F:F),C3906)</f>
        <v>NARIÑO</v>
      </c>
      <c r="C3906" t="s">
        <v>35</v>
      </c>
      <c r="D3906" t="s">
        <v>252</v>
      </c>
      <c r="E3906" t="s">
        <v>417</v>
      </c>
      <c r="F3906">
        <v>1</v>
      </c>
      <c r="G3906">
        <v>0.63291139240506333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4</v>
      </c>
      <c r="N3906">
        <v>0</v>
      </c>
      <c r="O3906">
        <v>3</v>
      </c>
      <c r="P3906">
        <v>2535000</v>
      </c>
      <c r="Q3906">
        <v>0.23480941152245899</v>
      </c>
    </row>
    <row r="3907" spans="1:17" x14ac:dyDescent="0.25">
      <c r="A3907" t="str">
        <f t="shared" ref="A3907:A3970" ca="1" si="61">B3907&amp;";"&amp;D3907&amp;";"&amp;E3907</f>
        <v>NARIÑO;TÚQUERRES;Beneficiados</v>
      </c>
      <c r="B3907" t="str">
        <f ca="1">+IFERROR(_xlfn.XLOOKUP(C3907,DIVIPOLA!G:G,DIVIPOLA!F:F),C3907)</f>
        <v>NARIÑO</v>
      </c>
      <c r="C3907" t="s">
        <v>35</v>
      </c>
      <c r="D3907" t="s">
        <v>253</v>
      </c>
      <c r="E3907" t="s">
        <v>417</v>
      </c>
      <c r="F3907">
        <v>1</v>
      </c>
      <c r="G3907">
        <v>0.63291139240506333</v>
      </c>
      <c r="H3907">
        <v>0</v>
      </c>
      <c r="I3907">
        <v>0</v>
      </c>
      <c r="J3907">
        <v>1</v>
      </c>
      <c r="K3907">
        <v>0</v>
      </c>
      <c r="L3907">
        <v>0</v>
      </c>
      <c r="M3907">
        <v>1</v>
      </c>
      <c r="N3907">
        <v>0</v>
      </c>
      <c r="O3907">
        <v>0</v>
      </c>
      <c r="P3907">
        <v>780000</v>
      </c>
      <c r="Q3907">
        <v>7.2249049699218179E-2</v>
      </c>
    </row>
    <row r="3908" spans="1:17" x14ac:dyDescent="0.25">
      <c r="A3908" t="str">
        <f t="shared" ca="1" si="61"/>
        <v>NORTE_DE_SANTANDER;CHINÁCOTA;Beneficiados</v>
      </c>
      <c r="B3908" t="str">
        <f ca="1">+IFERROR(_xlfn.XLOOKUP(C3908,DIVIPOLA!G:G,DIVIPOLA!F:F),C3908)</f>
        <v>NORTE_DE_SANTANDER</v>
      </c>
      <c r="C3908" t="s">
        <v>1186</v>
      </c>
      <c r="D3908" t="s">
        <v>254</v>
      </c>
      <c r="E3908" t="s">
        <v>417</v>
      </c>
      <c r="F3908">
        <v>2</v>
      </c>
      <c r="G3908">
        <v>0.46838407494145201</v>
      </c>
      <c r="H3908">
        <v>0</v>
      </c>
      <c r="I3908">
        <v>0</v>
      </c>
      <c r="J3908">
        <v>9</v>
      </c>
      <c r="K3908">
        <v>13</v>
      </c>
      <c r="L3908">
        <v>2</v>
      </c>
      <c r="M3908">
        <v>0</v>
      </c>
      <c r="N3908">
        <v>1</v>
      </c>
      <c r="O3908">
        <v>9</v>
      </c>
      <c r="P3908">
        <v>14212575</v>
      </c>
      <c r="Q3908">
        <v>0.30841433520493472</v>
      </c>
    </row>
    <row r="3909" spans="1:17" x14ac:dyDescent="0.25">
      <c r="A3909" t="str">
        <f t="shared" ca="1" si="61"/>
        <v>NORTE_DE_SANTANDER;CUCUTILLA;Beneficiados</v>
      </c>
      <c r="B3909" t="str">
        <f ca="1">+IFERROR(_xlfn.XLOOKUP(C3909,DIVIPOLA!G:G,DIVIPOLA!F:F),C3909)</f>
        <v>NORTE_DE_SANTANDER</v>
      </c>
      <c r="C3909" t="s">
        <v>1186</v>
      </c>
      <c r="D3909" t="s">
        <v>255</v>
      </c>
      <c r="E3909" t="s">
        <v>417</v>
      </c>
      <c r="F3909">
        <v>1</v>
      </c>
      <c r="G3909">
        <v>0.23419203747072601</v>
      </c>
      <c r="H3909">
        <v>0</v>
      </c>
      <c r="I3909">
        <v>0</v>
      </c>
      <c r="J3909">
        <v>21</v>
      </c>
      <c r="K3909">
        <v>5</v>
      </c>
      <c r="L3909">
        <v>2</v>
      </c>
      <c r="M3909">
        <v>0</v>
      </c>
      <c r="N3909">
        <v>40</v>
      </c>
      <c r="O3909">
        <v>8</v>
      </c>
      <c r="P3909">
        <v>22061975</v>
      </c>
      <c r="Q3909">
        <v>0.47874712027432659</v>
      </c>
    </row>
    <row r="3910" spans="1:17" x14ac:dyDescent="0.25">
      <c r="A3910" t="str">
        <f t="shared" ca="1" si="61"/>
        <v>NORTE_DE_SANTANDER;LA ESPERANZA;Beneficiados</v>
      </c>
      <c r="B3910" t="str">
        <f ca="1">+IFERROR(_xlfn.XLOOKUP(C3910,DIVIPOLA!G:G,DIVIPOLA!F:F),C3910)</f>
        <v>NORTE_DE_SANTANDER</v>
      </c>
      <c r="C3910" t="s">
        <v>1186</v>
      </c>
      <c r="D3910" t="s">
        <v>256</v>
      </c>
      <c r="E3910" t="s">
        <v>417</v>
      </c>
      <c r="F3910">
        <v>1</v>
      </c>
      <c r="G3910">
        <v>0.23419203747072601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4</v>
      </c>
      <c r="O3910">
        <v>0</v>
      </c>
      <c r="P3910">
        <v>780000</v>
      </c>
      <c r="Q3910">
        <v>1.6926080000270821E-2</v>
      </c>
    </row>
    <row r="3911" spans="1:17" x14ac:dyDescent="0.25">
      <c r="A3911" t="str">
        <f t="shared" ca="1" si="61"/>
        <v>NORTE_DE_SANTANDER;LOS PATIOS;Beneficiados</v>
      </c>
      <c r="B3911" t="str">
        <f ca="1">+IFERROR(_xlfn.XLOOKUP(C3911,DIVIPOLA!G:G,DIVIPOLA!F:F),C3911)</f>
        <v>NORTE_DE_SANTANDER</v>
      </c>
      <c r="C3911" t="s">
        <v>1186</v>
      </c>
      <c r="D3911" t="s">
        <v>257</v>
      </c>
      <c r="E3911" t="s">
        <v>417</v>
      </c>
      <c r="F3911">
        <v>11</v>
      </c>
      <c r="G3911">
        <v>2.5761124121779861</v>
      </c>
      <c r="H3911">
        <v>0</v>
      </c>
      <c r="I3911">
        <v>0</v>
      </c>
      <c r="J3911">
        <v>344</v>
      </c>
      <c r="K3911">
        <v>88</v>
      </c>
      <c r="L3911">
        <v>255</v>
      </c>
      <c r="M3911">
        <v>104</v>
      </c>
      <c r="N3911">
        <v>445</v>
      </c>
      <c r="O3911">
        <v>50</v>
      </c>
      <c r="P3911">
        <v>397844850</v>
      </c>
      <c r="Q3911">
        <v>8.6332740497381319</v>
      </c>
    </row>
    <row r="3912" spans="1:17" x14ac:dyDescent="0.25">
      <c r="A3912" t="str">
        <f t="shared" ca="1" si="61"/>
        <v>NORTE_DE_SANTANDER;OCAÑA;Beneficiados</v>
      </c>
      <c r="B3912" t="str">
        <f ca="1">+IFERROR(_xlfn.XLOOKUP(C3912,DIVIPOLA!G:G,DIVIPOLA!F:F),C3912)</f>
        <v>NORTE_DE_SANTANDER</v>
      </c>
      <c r="C3912" t="s">
        <v>1186</v>
      </c>
      <c r="D3912" t="s">
        <v>258</v>
      </c>
      <c r="E3912" t="s">
        <v>417</v>
      </c>
      <c r="F3912">
        <v>10</v>
      </c>
      <c r="G3912">
        <v>2.3419203747072599</v>
      </c>
      <c r="H3912">
        <v>0</v>
      </c>
      <c r="I3912">
        <v>0</v>
      </c>
      <c r="J3912">
        <v>149</v>
      </c>
      <c r="K3912">
        <v>144</v>
      </c>
      <c r="L3912">
        <v>76</v>
      </c>
      <c r="M3912">
        <v>87</v>
      </c>
      <c r="N3912">
        <v>160</v>
      </c>
      <c r="O3912">
        <v>65</v>
      </c>
      <c r="P3912">
        <v>243815325</v>
      </c>
      <c r="Q3912">
        <v>5.2908175592846529</v>
      </c>
    </row>
    <row r="3913" spans="1:17" x14ac:dyDescent="0.25">
      <c r="A3913" t="str">
        <f t="shared" ca="1" si="61"/>
        <v>NORTE_DE_SANTANDER;PAMPLONA;Beneficiados</v>
      </c>
      <c r="B3913" t="str">
        <f ca="1">+IFERROR(_xlfn.XLOOKUP(C3913,DIVIPOLA!G:G,DIVIPOLA!F:F),C3913)</f>
        <v>NORTE_DE_SANTANDER</v>
      </c>
      <c r="C3913" t="s">
        <v>1186</v>
      </c>
      <c r="D3913" t="s">
        <v>259</v>
      </c>
      <c r="E3913" t="s">
        <v>417</v>
      </c>
      <c r="F3913">
        <v>2</v>
      </c>
      <c r="G3913">
        <v>0.46838407494145201</v>
      </c>
      <c r="H3913">
        <v>0</v>
      </c>
      <c r="I3913">
        <v>0</v>
      </c>
      <c r="J3913">
        <v>1</v>
      </c>
      <c r="K3913">
        <v>0</v>
      </c>
      <c r="L3913">
        <v>0</v>
      </c>
      <c r="M3913">
        <v>0</v>
      </c>
      <c r="N3913">
        <v>2</v>
      </c>
      <c r="O3913">
        <v>0</v>
      </c>
      <c r="P3913">
        <v>817050</v>
      </c>
      <c r="Q3913">
        <v>1.7730068800283681E-2</v>
      </c>
    </row>
    <row r="3914" spans="1:17" x14ac:dyDescent="0.25">
      <c r="A3914" t="str">
        <f t="shared" ca="1" si="61"/>
        <v>NORTE_DE_SANTANDER;SAN JOSÉ DE CÚCUTA;Beneficiados</v>
      </c>
      <c r="B3914" t="str">
        <f ca="1">+IFERROR(_xlfn.XLOOKUP(C3914,DIVIPOLA!G:G,DIVIPOLA!F:F),C3914)</f>
        <v>NORTE_DE_SANTANDER</v>
      </c>
      <c r="C3914" t="s">
        <v>1186</v>
      </c>
      <c r="D3914" t="s">
        <v>260</v>
      </c>
      <c r="E3914" t="s">
        <v>417</v>
      </c>
      <c r="F3914">
        <v>234</v>
      </c>
      <c r="G3914">
        <v>54.800936768149889</v>
      </c>
      <c r="H3914">
        <v>31</v>
      </c>
      <c r="I3914">
        <v>7</v>
      </c>
      <c r="J3914">
        <v>3646</v>
      </c>
      <c r="K3914">
        <v>2759</v>
      </c>
      <c r="L3914">
        <v>1389</v>
      </c>
      <c r="M3914">
        <v>696</v>
      </c>
      <c r="N3914">
        <v>858</v>
      </c>
      <c r="O3914">
        <v>343</v>
      </c>
      <c r="P3914">
        <v>3847354550</v>
      </c>
      <c r="Q3914">
        <v>83.487988336802474</v>
      </c>
    </row>
    <row r="3915" spans="1:17" x14ac:dyDescent="0.25">
      <c r="A3915" t="str">
        <f t="shared" ca="1" si="61"/>
        <v>NORTE_DE_SANTANDER;SARDINATA;Beneficiados</v>
      </c>
      <c r="B3915" t="str">
        <f ca="1">+IFERROR(_xlfn.XLOOKUP(C3915,DIVIPOLA!G:G,DIVIPOLA!F:F),C3915)</f>
        <v>NORTE_DE_SANTANDER</v>
      </c>
      <c r="C3915" t="s">
        <v>1186</v>
      </c>
      <c r="D3915" t="s">
        <v>261</v>
      </c>
      <c r="E3915" t="s">
        <v>417</v>
      </c>
      <c r="F3915">
        <v>1</v>
      </c>
      <c r="G3915">
        <v>0.23419203747072601</v>
      </c>
      <c r="H3915">
        <v>0</v>
      </c>
      <c r="I3915">
        <v>0</v>
      </c>
      <c r="J3915">
        <v>1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390000</v>
      </c>
      <c r="Q3915">
        <v>8.4630400001354088E-3</v>
      </c>
    </row>
    <row r="3916" spans="1:17" x14ac:dyDescent="0.25">
      <c r="A3916" t="str">
        <f t="shared" ca="1" si="61"/>
        <v>NORTE_DE_SANTANDER;TIBÚ;Beneficiados</v>
      </c>
      <c r="B3916" t="str">
        <f ca="1">+IFERROR(_xlfn.XLOOKUP(C3916,DIVIPOLA!G:G,DIVIPOLA!F:F),C3916)</f>
        <v>NORTE_DE_SANTANDER</v>
      </c>
      <c r="C3916" t="s">
        <v>1186</v>
      </c>
      <c r="D3916" t="s">
        <v>262</v>
      </c>
      <c r="E3916" t="s">
        <v>417</v>
      </c>
      <c r="F3916">
        <v>6</v>
      </c>
      <c r="G3916">
        <v>1.405152224824356</v>
      </c>
      <c r="H3916">
        <v>0</v>
      </c>
      <c r="I3916">
        <v>0</v>
      </c>
      <c r="J3916">
        <v>53</v>
      </c>
      <c r="K3916">
        <v>53</v>
      </c>
      <c r="L3916">
        <v>13</v>
      </c>
      <c r="M3916">
        <v>1</v>
      </c>
      <c r="N3916">
        <v>25</v>
      </c>
      <c r="O3916">
        <v>13</v>
      </c>
      <c r="P3916">
        <v>61544600</v>
      </c>
      <c r="Q3916">
        <v>1.3355241322880349</v>
      </c>
    </row>
    <row r="3917" spans="1:17" x14ac:dyDescent="0.25">
      <c r="A3917" t="str">
        <f t="shared" ca="1" si="61"/>
        <v>NORTE_DE_SANTANDER;VILLA DEL ROSARIO;Beneficiados</v>
      </c>
      <c r="B3917" t="str">
        <f ca="1">+IFERROR(_xlfn.XLOOKUP(C3917,DIVIPOLA!G:G,DIVIPOLA!F:F),C3917)</f>
        <v>NORTE_DE_SANTANDER</v>
      </c>
      <c r="C3917" t="s">
        <v>1186</v>
      </c>
      <c r="D3917" t="s">
        <v>263</v>
      </c>
      <c r="E3917" t="s">
        <v>417</v>
      </c>
      <c r="F3917">
        <v>6</v>
      </c>
      <c r="G3917">
        <v>1.405152224824356</v>
      </c>
      <c r="H3917">
        <v>0</v>
      </c>
      <c r="I3917">
        <v>0</v>
      </c>
      <c r="J3917">
        <v>20</v>
      </c>
      <c r="K3917">
        <v>6</v>
      </c>
      <c r="L3917">
        <v>1</v>
      </c>
      <c r="M3917">
        <v>9</v>
      </c>
      <c r="N3917">
        <v>15</v>
      </c>
      <c r="O3917">
        <v>4</v>
      </c>
      <c r="P3917">
        <v>19452225</v>
      </c>
      <c r="Q3917">
        <v>0.42211527760675382</v>
      </c>
    </row>
    <row r="3918" spans="1:17" x14ac:dyDescent="0.25">
      <c r="A3918" t="str">
        <f t="shared" ca="1" si="61"/>
        <v>PUTUMAYO;MOCOA;Beneficiados</v>
      </c>
      <c r="B3918" t="str">
        <f ca="1">+IFERROR(_xlfn.XLOOKUP(C3918,DIVIPOLA!G:G,DIVIPOLA!F:F),C3918)</f>
        <v>PUTUMAYO</v>
      </c>
      <c r="C3918" t="s">
        <v>36</v>
      </c>
      <c r="D3918" t="s">
        <v>264</v>
      </c>
      <c r="E3918" t="s">
        <v>417</v>
      </c>
      <c r="F3918">
        <v>4</v>
      </c>
      <c r="G3918">
        <v>16</v>
      </c>
      <c r="H3918">
        <v>0</v>
      </c>
      <c r="I3918">
        <v>0</v>
      </c>
      <c r="J3918">
        <v>105</v>
      </c>
      <c r="K3918">
        <v>25</v>
      </c>
      <c r="L3918">
        <v>46</v>
      </c>
      <c r="M3918">
        <v>19</v>
      </c>
      <c r="N3918">
        <v>14</v>
      </c>
      <c r="O3918">
        <v>0</v>
      </c>
      <c r="P3918">
        <v>76050000</v>
      </c>
      <c r="Q3918">
        <v>59.212773764186387</v>
      </c>
    </row>
    <row r="3919" spans="1:17" x14ac:dyDescent="0.25">
      <c r="A3919" t="str">
        <f t="shared" ca="1" si="61"/>
        <v>PUTUMAYO;ORITO;Beneficiados</v>
      </c>
      <c r="B3919" t="str">
        <f ca="1">+IFERROR(_xlfn.XLOOKUP(C3919,DIVIPOLA!G:G,DIVIPOLA!F:F),C3919)</f>
        <v>PUTUMAYO</v>
      </c>
      <c r="C3919" t="s">
        <v>36</v>
      </c>
      <c r="D3919" t="s">
        <v>265</v>
      </c>
      <c r="E3919" t="s">
        <v>417</v>
      </c>
      <c r="F3919">
        <v>2</v>
      </c>
      <c r="G3919">
        <v>8</v>
      </c>
      <c r="H3919">
        <v>0</v>
      </c>
      <c r="I3919">
        <v>0</v>
      </c>
      <c r="J3919">
        <v>4</v>
      </c>
      <c r="K3919">
        <v>1</v>
      </c>
      <c r="L3919">
        <v>0</v>
      </c>
      <c r="M3919">
        <v>0</v>
      </c>
      <c r="N3919">
        <v>5</v>
      </c>
      <c r="O3919">
        <v>5</v>
      </c>
      <c r="P3919">
        <v>4680000</v>
      </c>
      <c r="Q3919">
        <v>3.643863000873008</v>
      </c>
    </row>
    <row r="3920" spans="1:17" x14ac:dyDescent="0.25">
      <c r="A3920" t="str">
        <f t="shared" ca="1" si="61"/>
        <v>PUTUMAYO;PUERTO ASÍS;Beneficiados</v>
      </c>
      <c r="B3920" t="str">
        <f ca="1">+IFERROR(_xlfn.XLOOKUP(C3920,DIVIPOLA!G:G,DIVIPOLA!F:F),C3920)</f>
        <v>PUTUMAYO</v>
      </c>
      <c r="C3920" t="s">
        <v>36</v>
      </c>
      <c r="D3920" t="s">
        <v>266</v>
      </c>
      <c r="E3920" t="s">
        <v>417</v>
      </c>
      <c r="F3920">
        <v>6</v>
      </c>
      <c r="G3920">
        <v>24</v>
      </c>
      <c r="H3920">
        <v>0</v>
      </c>
      <c r="I3920">
        <v>0</v>
      </c>
      <c r="J3920">
        <v>6</v>
      </c>
      <c r="K3920">
        <v>55</v>
      </c>
      <c r="L3920">
        <v>6</v>
      </c>
      <c r="M3920">
        <v>18</v>
      </c>
      <c r="N3920">
        <v>8</v>
      </c>
      <c r="O3920">
        <v>9</v>
      </c>
      <c r="P3920">
        <v>44641025</v>
      </c>
      <c r="Q3920">
        <v>34.757645153535691</v>
      </c>
    </row>
    <row r="3921" spans="1:17" x14ac:dyDescent="0.25">
      <c r="A3921" t="str">
        <f t="shared" ca="1" si="61"/>
        <v>PUTUMAYO;SIBUNDOY;Beneficiados</v>
      </c>
      <c r="B3921" t="str">
        <f ca="1">+IFERROR(_xlfn.XLOOKUP(C3921,DIVIPOLA!G:G,DIVIPOLA!F:F),C3921)</f>
        <v>PUTUMAYO</v>
      </c>
      <c r="C3921" t="s">
        <v>36</v>
      </c>
      <c r="D3921" t="s">
        <v>267</v>
      </c>
      <c r="E3921" t="s">
        <v>417</v>
      </c>
      <c r="F3921">
        <v>1</v>
      </c>
      <c r="G3921">
        <v>4</v>
      </c>
      <c r="H3921">
        <v>0</v>
      </c>
      <c r="I3921">
        <v>0</v>
      </c>
      <c r="J3921">
        <v>5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2024100</v>
      </c>
      <c r="Q3921">
        <v>1.575970747877576</v>
      </c>
    </row>
    <row r="3922" spans="1:17" x14ac:dyDescent="0.25">
      <c r="A3922" t="str">
        <f t="shared" ca="1" si="61"/>
        <v>PUTUMAYO;VALLE DEL GUAMUEZ;Beneficiados</v>
      </c>
      <c r="B3922" t="str">
        <f ca="1">+IFERROR(_xlfn.XLOOKUP(C3922,DIVIPOLA!G:G,DIVIPOLA!F:F),C3922)</f>
        <v>PUTUMAYO</v>
      </c>
      <c r="C3922" t="s">
        <v>36</v>
      </c>
      <c r="D3922" t="s">
        <v>268</v>
      </c>
      <c r="E3922" t="s">
        <v>417</v>
      </c>
      <c r="F3922">
        <v>1</v>
      </c>
      <c r="G3922">
        <v>4</v>
      </c>
      <c r="H3922">
        <v>0</v>
      </c>
      <c r="I3922">
        <v>0</v>
      </c>
      <c r="J3922">
        <v>0</v>
      </c>
      <c r="K3922">
        <v>2</v>
      </c>
      <c r="L3922">
        <v>0</v>
      </c>
      <c r="M3922">
        <v>0</v>
      </c>
      <c r="N3922">
        <v>0</v>
      </c>
      <c r="O3922">
        <v>0</v>
      </c>
      <c r="P3922">
        <v>1040000</v>
      </c>
      <c r="Q3922">
        <v>0.8097473335273353</v>
      </c>
    </row>
    <row r="3923" spans="1:17" x14ac:dyDescent="0.25">
      <c r="A3923" t="str">
        <f t="shared" ca="1" si="61"/>
        <v>QUINDÍO;ARMENIA;Beneficiados</v>
      </c>
      <c r="B3923" t="str">
        <f ca="1">+IFERROR(_xlfn.XLOOKUP(C3923,DIVIPOLA!G:G,DIVIPOLA!F:F),C3923)</f>
        <v>QUINDÍO</v>
      </c>
      <c r="C3923" t="s">
        <v>37</v>
      </c>
      <c r="D3923" t="s">
        <v>51</v>
      </c>
      <c r="E3923" t="s">
        <v>417</v>
      </c>
      <c r="F3923">
        <v>77</v>
      </c>
      <c r="G3923">
        <v>49.044585987261136</v>
      </c>
      <c r="H3923">
        <v>6</v>
      </c>
      <c r="I3923">
        <v>11</v>
      </c>
      <c r="J3923">
        <v>6232</v>
      </c>
      <c r="K3923">
        <v>3100</v>
      </c>
      <c r="L3923">
        <v>2016</v>
      </c>
      <c r="M3923">
        <v>905</v>
      </c>
      <c r="N3923">
        <v>1546</v>
      </c>
      <c r="O3923">
        <v>411</v>
      </c>
      <c r="P3923">
        <v>5457332725</v>
      </c>
      <c r="Q3923">
        <v>89.506792941455899</v>
      </c>
    </row>
    <row r="3924" spans="1:17" x14ac:dyDescent="0.25">
      <c r="A3924" t="str">
        <f t="shared" ca="1" si="61"/>
        <v>QUINDÍO;CALARCÁ;Beneficiados</v>
      </c>
      <c r="B3924" t="str">
        <f ca="1">+IFERROR(_xlfn.XLOOKUP(C3924,DIVIPOLA!G:G,DIVIPOLA!F:F),C3924)</f>
        <v>QUINDÍO</v>
      </c>
      <c r="C3924" t="s">
        <v>37</v>
      </c>
      <c r="D3924" t="s">
        <v>269</v>
      </c>
      <c r="E3924" t="s">
        <v>417</v>
      </c>
      <c r="F3924">
        <v>8</v>
      </c>
      <c r="G3924">
        <v>5.095541401273886</v>
      </c>
      <c r="H3924">
        <v>0</v>
      </c>
      <c r="I3924">
        <v>0</v>
      </c>
      <c r="J3924">
        <v>95</v>
      </c>
      <c r="K3924">
        <v>36</v>
      </c>
      <c r="L3924">
        <v>11</v>
      </c>
      <c r="M3924">
        <v>39</v>
      </c>
      <c r="N3924">
        <v>37</v>
      </c>
      <c r="O3924">
        <v>12</v>
      </c>
      <c r="P3924">
        <v>86646950</v>
      </c>
      <c r="Q3924">
        <v>1.4211137571163359</v>
      </c>
    </row>
    <row r="3925" spans="1:17" x14ac:dyDescent="0.25">
      <c r="A3925" t="str">
        <f t="shared" ca="1" si="61"/>
        <v>QUINDÍO;CIRCASIA;Beneficiados</v>
      </c>
      <c r="B3925" t="str">
        <f ca="1">+IFERROR(_xlfn.XLOOKUP(C3925,DIVIPOLA!G:G,DIVIPOLA!F:F),C3925)</f>
        <v>QUINDÍO</v>
      </c>
      <c r="C3925" t="s">
        <v>37</v>
      </c>
      <c r="D3925" t="s">
        <v>270</v>
      </c>
      <c r="E3925" t="s">
        <v>417</v>
      </c>
      <c r="F3925">
        <v>1</v>
      </c>
      <c r="G3925">
        <v>0.63694267515923575</v>
      </c>
      <c r="H3925">
        <v>0</v>
      </c>
      <c r="I3925">
        <v>0</v>
      </c>
      <c r="J3925">
        <v>0</v>
      </c>
      <c r="K3925">
        <v>2</v>
      </c>
      <c r="L3925">
        <v>0</v>
      </c>
      <c r="M3925">
        <v>0</v>
      </c>
      <c r="N3925">
        <v>0</v>
      </c>
      <c r="O3925">
        <v>0</v>
      </c>
      <c r="P3925">
        <v>1040000</v>
      </c>
      <c r="Q3925">
        <v>1.7057245608772031E-2</v>
      </c>
    </row>
    <row r="3926" spans="1:17" x14ac:dyDescent="0.25">
      <c r="A3926" t="str">
        <f t="shared" ca="1" si="61"/>
        <v>QUINDÍO;LA TEBAIDA;Beneficiados</v>
      </c>
      <c r="B3926" t="str">
        <f ca="1">+IFERROR(_xlfn.XLOOKUP(C3926,DIVIPOLA!G:G,DIVIPOLA!F:F),C3926)</f>
        <v>QUINDÍO</v>
      </c>
      <c r="C3926" t="s">
        <v>37</v>
      </c>
      <c r="D3926" t="s">
        <v>271</v>
      </c>
      <c r="E3926" t="s">
        <v>417</v>
      </c>
      <c r="F3926">
        <v>4</v>
      </c>
      <c r="G3926">
        <v>2.547770700636943</v>
      </c>
      <c r="H3926">
        <v>0</v>
      </c>
      <c r="I3926">
        <v>0</v>
      </c>
      <c r="J3926">
        <v>392</v>
      </c>
      <c r="K3926">
        <v>350</v>
      </c>
      <c r="L3926">
        <v>89</v>
      </c>
      <c r="M3926">
        <v>126</v>
      </c>
      <c r="N3926">
        <v>62</v>
      </c>
      <c r="O3926">
        <v>19</v>
      </c>
      <c r="P3926">
        <v>436502950</v>
      </c>
      <c r="Q3926">
        <v>7.1591711799072462</v>
      </c>
    </row>
    <row r="3927" spans="1:17" x14ac:dyDescent="0.25">
      <c r="A3927" t="str">
        <f t="shared" ca="1" si="61"/>
        <v>QUINDÍO;MONTENEGRO;Beneficiados</v>
      </c>
      <c r="B3927" t="str">
        <f ca="1">+IFERROR(_xlfn.XLOOKUP(C3927,DIVIPOLA!G:G,DIVIPOLA!F:F),C3927)</f>
        <v>QUINDÍO</v>
      </c>
      <c r="C3927" t="s">
        <v>37</v>
      </c>
      <c r="D3927" t="s">
        <v>272</v>
      </c>
      <c r="E3927" t="s">
        <v>417</v>
      </c>
      <c r="F3927">
        <v>1</v>
      </c>
      <c r="G3927">
        <v>0.63694267515923575</v>
      </c>
      <c r="H3927">
        <v>0</v>
      </c>
      <c r="I3927">
        <v>0</v>
      </c>
      <c r="J3927">
        <v>0</v>
      </c>
      <c r="K3927">
        <v>0</v>
      </c>
      <c r="L3927">
        <v>2</v>
      </c>
      <c r="M3927">
        <v>0</v>
      </c>
      <c r="N3927">
        <v>0</v>
      </c>
      <c r="O3927">
        <v>2</v>
      </c>
      <c r="P3927">
        <v>1281150</v>
      </c>
      <c r="Q3927">
        <v>2.101239443430605E-2</v>
      </c>
    </row>
    <row r="3928" spans="1:17" x14ac:dyDescent="0.25">
      <c r="A3928" t="str">
        <f t="shared" ca="1" si="61"/>
        <v>QUINDÍO;PIJAO;Beneficiados</v>
      </c>
      <c r="B3928" t="str">
        <f ca="1">+IFERROR(_xlfn.XLOOKUP(C3928,DIVIPOLA!G:G,DIVIPOLA!F:F),C3928)</f>
        <v>QUINDÍO</v>
      </c>
      <c r="C3928" t="s">
        <v>37</v>
      </c>
      <c r="D3928" t="s">
        <v>273</v>
      </c>
      <c r="E3928" t="s">
        <v>417</v>
      </c>
      <c r="F3928">
        <v>1</v>
      </c>
      <c r="G3928">
        <v>0.63694267515923575</v>
      </c>
      <c r="H3928">
        <v>0</v>
      </c>
      <c r="I3928">
        <v>0</v>
      </c>
      <c r="J3928">
        <v>0</v>
      </c>
      <c r="K3928">
        <v>0</v>
      </c>
      <c r="L3928">
        <v>3</v>
      </c>
      <c r="M3928">
        <v>0</v>
      </c>
      <c r="N3928">
        <v>3</v>
      </c>
      <c r="O3928">
        <v>0</v>
      </c>
      <c r="P3928">
        <v>1365000</v>
      </c>
      <c r="Q3928">
        <v>2.2387634861513291E-2</v>
      </c>
    </row>
    <row r="3929" spans="1:17" x14ac:dyDescent="0.25">
      <c r="A3929" t="str">
        <f t="shared" ca="1" si="61"/>
        <v>QUINDÍO;QUIMBAYA;Beneficiados</v>
      </c>
      <c r="B3929" t="str">
        <f ca="1">+IFERROR(_xlfn.XLOOKUP(C3929,DIVIPOLA!G:G,DIVIPOLA!F:F),C3929)</f>
        <v>QUINDÍO</v>
      </c>
      <c r="C3929" t="s">
        <v>37</v>
      </c>
      <c r="D3929" t="s">
        <v>274</v>
      </c>
      <c r="E3929" t="s">
        <v>417</v>
      </c>
      <c r="F3929">
        <v>5</v>
      </c>
      <c r="G3929">
        <v>3.184713375796179</v>
      </c>
      <c r="H3929">
        <v>0</v>
      </c>
      <c r="I3929">
        <v>2</v>
      </c>
      <c r="J3929">
        <v>126</v>
      </c>
      <c r="K3929">
        <v>94</v>
      </c>
      <c r="L3929">
        <v>14</v>
      </c>
      <c r="M3929">
        <v>0</v>
      </c>
      <c r="N3929">
        <v>26</v>
      </c>
      <c r="O3929">
        <v>10</v>
      </c>
      <c r="P3929">
        <v>112946925</v>
      </c>
      <c r="Q3929">
        <v>1.852464846615917</v>
      </c>
    </row>
    <row r="3930" spans="1:17" x14ac:dyDescent="0.25">
      <c r="A3930" t="str">
        <f t="shared" ca="1" si="61"/>
        <v>RISARALDA;DOSQUEBRADAS;Beneficiados</v>
      </c>
      <c r="B3930" t="str">
        <f ca="1">+IFERROR(_xlfn.XLOOKUP(C3930,DIVIPOLA!G:G,DIVIPOLA!F:F),C3930)</f>
        <v>RISARALDA</v>
      </c>
      <c r="C3930" t="s">
        <v>38</v>
      </c>
      <c r="D3930" t="s">
        <v>275</v>
      </c>
      <c r="E3930" t="s">
        <v>417</v>
      </c>
      <c r="F3930">
        <v>35</v>
      </c>
      <c r="G3930">
        <v>11.9047619047619</v>
      </c>
      <c r="H3930">
        <v>0</v>
      </c>
      <c r="I3930">
        <v>3</v>
      </c>
      <c r="J3930">
        <v>2452</v>
      </c>
      <c r="K3930">
        <v>2049</v>
      </c>
      <c r="L3930">
        <v>610</v>
      </c>
      <c r="M3930">
        <v>159</v>
      </c>
      <c r="N3930">
        <v>293</v>
      </c>
      <c r="O3930">
        <v>109</v>
      </c>
      <c r="P3930">
        <v>2390685375</v>
      </c>
      <c r="Q3930">
        <v>20.16106420812002</v>
      </c>
    </row>
    <row r="3931" spans="1:17" x14ac:dyDescent="0.25">
      <c r="A3931" t="str">
        <f t="shared" ca="1" si="61"/>
        <v>RISARALDA;LA VIRGINIA;Beneficiados</v>
      </c>
      <c r="B3931" t="str">
        <f ca="1">+IFERROR(_xlfn.XLOOKUP(C3931,DIVIPOLA!G:G,DIVIPOLA!F:F),C3931)</f>
        <v>RISARALDA</v>
      </c>
      <c r="C3931" t="s">
        <v>38</v>
      </c>
      <c r="D3931" t="s">
        <v>276</v>
      </c>
      <c r="E3931" t="s">
        <v>417</v>
      </c>
      <c r="F3931">
        <v>3</v>
      </c>
      <c r="G3931">
        <v>1.0204081632653059</v>
      </c>
      <c r="H3931">
        <v>0</v>
      </c>
      <c r="I3931">
        <v>0</v>
      </c>
      <c r="J3931">
        <v>18</v>
      </c>
      <c r="K3931">
        <v>5</v>
      </c>
      <c r="L3931">
        <v>5</v>
      </c>
      <c r="M3931">
        <v>0</v>
      </c>
      <c r="N3931">
        <v>31</v>
      </c>
      <c r="O3931">
        <v>11</v>
      </c>
      <c r="P3931">
        <v>20644975</v>
      </c>
      <c r="Q3931">
        <v>0.17410265311470891</v>
      </c>
    </row>
    <row r="3932" spans="1:17" x14ac:dyDescent="0.25">
      <c r="A3932" t="str">
        <f t="shared" ca="1" si="61"/>
        <v>RISARALDA;PEREIRA;Beneficiados</v>
      </c>
      <c r="B3932" t="str">
        <f ca="1">+IFERROR(_xlfn.XLOOKUP(C3932,DIVIPOLA!G:G,DIVIPOLA!F:F),C3932)</f>
        <v>RISARALDA</v>
      </c>
      <c r="C3932" t="s">
        <v>38</v>
      </c>
      <c r="D3932" t="s">
        <v>277</v>
      </c>
      <c r="E3932" t="s">
        <v>417</v>
      </c>
      <c r="F3932">
        <v>160</v>
      </c>
      <c r="G3932">
        <v>54.421768707482997</v>
      </c>
      <c r="H3932">
        <v>67</v>
      </c>
      <c r="I3932">
        <v>41</v>
      </c>
      <c r="J3932">
        <v>10014</v>
      </c>
      <c r="K3932">
        <v>3560</v>
      </c>
      <c r="L3932">
        <v>5171</v>
      </c>
      <c r="M3932">
        <v>1093</v>
      </c>
      <c r="N3932">
        <v>5837</v>
      </c>
      <c r="O3932">
        <v>795</v>
      </c>
      <c r="P3932">
        <v>9153375400</v>
      </c>
      <c r="Q3932">
        <v>77.192001544923627</v>
      </c>
    </row>
    <row r="3933" spans="1:17" x14ac:dyDescent="0.25">
      <c r="A3933" t="str">
        <f t="shared" ca="1" si="61"/>
        <v>RISARALDA;SANTA ROSA DE CABAL;Beneficiados</v>
      </c>
      <c r="B3933" t="str">
        <f ca="1">+IFERROR(_xlfn.XLOOKUP(C3933,DIVIPOLA!G:G,DIVIPOLA!F:F),C3933)</f>
        <v>RISARALDA</v>
      </c>
      <c r="C3933" t="s">
        <v>38</v>
      </c>
      <c r="D3933" t="s">
        <v>278</v>
      </c>
      <c r="E3933" t="s">
        <v>417</v>
      </c>
      <c r="F3933">
        <v>8</v>
      </c>
      <c r="G3933">
        <v>2.72108843537415</v>
      </c>
      <c r="H3933">
        <v>0</v>
      </c>
      <c r="I3933">
        <v>1</v>
      </c>
      <c r="J3933">
        <v>330</v>
      </c>
      <c r="K3933">
        <v>200</v>
      </c>
      <c r="L3933">
        <v>107</v>
      </c>
      <c r="M3933">
        <v>38</v>
      </c>
      <c r="N3933">
        <v>18</v>
      </c>
      <c r="O3933">
        <v>15</v>
      </c>
      <c r="P3933">
        <v>293226700</v>
      </c>
      <c r="Q3933">
        <v>2.4728315938416401</v>
      </c>
    </row>
    <row r="3934" spans="1:17" x14ac:dyDescent="0.25">
      <c r="A3934" t="str">
        <f t="shared" ca="1" si="61"/>
        <v>SANTANDER;BARBOSA;Beneficiados</v>
      </c>
      <c r="B3934" t="str">
        <f ca="1">+IFERROR(_xlfn.XLOOKUP(C3934,DIVIPOLA!G:G,DIVIPOLA!F:F),C3934)</f>
        <v>SANTANDER</v>
      </c>
      <c r="C3934" t="s">
        <v>39</v>
      </c>
      <c r="D3934" t="s">
        <v>279</v>
      </c>
      <c r="E3934" t="s">
        <v>417</v>
      </c>
      <c r="F3934">
        <v>5</v>
      </c>
      <c r="G3934">
        <v>0.80645161290322576</v>
      </c>
      <c r="H3934">
        <v>0</v>
      </c>
      <c r="I3934">
        <v>0</v>
      </c>
      <c r="J3934">
        <v>20</v>
      </c>
      <c r="K3934">
        <v>21</v>
      </c>
      <c r="L3934">
        <v>2</v>
      </c>
      <c r="M3934">
        <v>14</v>
      </c>
      <c r="N3934">
        <v>5</v>
      </c>
      <c r="O3934">
        <v>3</v>
      </c>
      <c r="P3934">
        <v>27557725</v>
      </c>
      <c r="Q3934">
        <v>0.1376877652697458</v>
      </c>
    </row>
    <row r="3935" spans="1:17" x14ac:dyDescent="0.25">
      <c r="A3935" t="str">
        <f t="shared" ca="1" si="61"/>
        <v>SANTANDER;BARICHARA;Beneficiados</v>
      </c>
      <c r="B3935" t="str">
        <f ca="1">+IFERROR(_xlfn.XLOOKUP(C3935,DIVIPOLA!G:G,DIVIPOLA!F:F),C3935)</f>
        <v>SANTANDER</v>
      </c>
      <c r="C3935" t="s">
        <v>39</v>
      </c>
      <c r="D3935" t="s">
        <v>280</v>
      </c>
      <c r="E3935" t="s">
        <v>417</v>
      </c>
      <c r="F3935">
        <v>2</v>
      </c>
      <c r="G3935">
        <v>0.32258064516129031</v>
      </c>
      <c r="H3935">
        <v>0</v>
      </c>
      <c r="I3935">
        <v>0</v>
      </c>
      <c r="J3935">
        <v>0</v>
      </c>
      <c r="K3935">
        <v>14</v>
      </c>
      <c r="L3935">
        <v>1</v>
      </c>
      <c r="M3935">
        <v>18</v>
      </c>
      <c r="N3935">
        <v>0</v>
      </c>
      <c r="O3935">
        <v>0</v>
      </c>
      <c r="P3935">
        <v>14732900</v>
      </c>
      <c r="Q3935">
        <v>7.361057841104944E-2</v>
      </c>
    </row>
    <row r="3936" spans="1:17" x14ac:dyDescent="0.25">
      <c r="A3936" t="str">
        <f t="shared" ca="1" si="61"/>
        <v>SANTANDER;BARRANCABERMEJA;Beneficiados</v>
      </c>
      <c r="B3936" t="str">
        <f ca="1">+IFERROR(_xlfn.XLOOKUP(C3936,DIVIPOLA!G:G,DIVIPOLA!F:F),C3936)</f>
        <v>SANTANDER</v>
      </c>
      <c r="C3936" t="s">
        <v>39</v>
      </c>
      <c r="D3936" t="s">
        <v>281</v>
      </c>
      <c r="E3936" t="s">
        <v>417</v>
      </c>
      <c r="F3936">
        <v>18</v>
      </c>
      <c r="G3936">
        <v>2.903225806451613</v>
      </c>
      <c r="H3936">
        <v>0</v>
      </c>
      <c r="I3936">
        <v>1</v>
      </c>
      <c r="J3936">
        <v>158</v>
      </c>
      <c r="K3936">
        <v>123</v>
      </c>
      <c r="L3936">
        <v>44</v>
      </c>
      <c r="M3936">
        <v>35</v>
      </c>
      <c r="N3936">
        <v>99</v>
      </c>
      <c r="O3936">
        <v>52</v>
      </c>
      <c r="P3936">
        <v>190590725</v>
      </c>
      <c r="Q3936">
        <v>0.95225607361967179</v>
      </c>
    </row>
    <row r="3937" spans="1:17" x14ac:dyDescent="0.25">
      <c r="A3937" t="str">
        <f t="shared" ca="1" si="61"/>
        <v>SANTANDER;BETULIA;Beneficiados</v>
      </c>
      <c r="B3937" t="str">
        <f ca="1">+IFERROR(_xlfn.XLOOKUP(C3937,DIVIPOLA!G:G,DIVIPOLA!F:F),C3937)</f>
        <v>SANTANDER</v>
      </c>
      <c r="C3937" t="s">
        <v>39</v>
      </c>
      <c r="D3937" t="s">
        <v>282</v>
      </c>
      <c r="E3937" t="s">
        <v>417</v>
      </c>
      <c r="F3937">
        <v>1</v>
      </c>
      <c r="G3937">
        <v>0.16129032258064521</v>
      </c>
      <c r="H3937">
        <v>0</v>
      </c>
      <c r="I3937">
        <v>0</v>
      </c>
      <c r="J3937">
        <v>1</v>
      </c>
      <c r="K3937">
        <v>1</v>
      </c>
      <c r="L3937">
        <v>2</v>
      </c>
      <c r="M3937">
        <v>0</v>
      </c>
      <c r="N3937">
        <v>3</v>
      </c>
      <c r="O3937">
        <v>5</v>
      </c>
      <c r="P3937">
        <v>3640000</v>
      </c>
      <c r="Q3937">
        <v>1.8186677803841741E-2</v>
      </c>
    </row>
    <row r="3938" spans="1:17" x14ac:dyDescent="0.25">
      <c r="A3938" t="str">
        <f t="shared" ca="1" si="61"/>
        <v>SANTANDER;BUCARAMANGA;Beneficiados</v>
      </c>
      <c r="B3938" t="str">
        <f ca="1">+IFERROR(_xlfn.XLOOKUP(C3938,DIVIPOLA!G:G,DIVIPOLA!F:F),C3938)</f>
        <v>SANTANDER</v>
      </c>
      <c r="C3938" t="s">
        <v>39</v>
      </c>
      <c r="D3938" t="s">
        <v>283</v>
      </c>
      <c r="E3938" t="s">
        <v>417</v>
      </c>
      <c r="F3938">
        <v>263</v>
      </c>
      <c r="G3938">
        <v>42.41935483870968</v>
      </c>
      <c r="H3938">
        <v>34</v>
      </c>
      <c r="I3938">
        <v>21</v>
      </c>
      <c r="J3938">
        <v>10772</v>
      </c>
      <c r="K3938">
        <v>3524</v>
      </c>
      <c r="L3938">
        <v>5264</v>
      </c>
      <c r="M3938">
        <v>1311</v>
      </c>
      <c r="N3938">
        <v>7850</v>
      </c>
      <c r="O3938">
        <v>819</v>
      </c>
      <c r="P3938">
        <v>9914886150</v>
      </c>
      <c r="Q3938">
        <v>49.538142821929362</v>
      </c>
    </row>
    <row r="3939" spans="1:17" x14ac:dyDescent="0.25">
      <c r="A3939" t="str">
        <f t="shared" ca="1" si="61"/>
        <v>SANTANDER;FLORIDABLANCA;Beneficiados</v>
      </c>
      <c r="B3939" t="str">
        <f ca="1">+IFERROR(_xlfn.XLOOKUP(C3939,DIVIPOLA!G:G,DIVIPOLA!F:F),C3939)</f>
        <v>SANTANDER</v>
      </c>
      <c r="C3939" t="s">
        <v>39</v>
      </c>
      <c r="D3939" t="s">
        <v>284</v>
      </c>
      <c r="E3939" t="s">
        <v>417</v>
      </c>
      <c r="F3939">
        <v>40</v>
      </c>
      <c r="G3939">
        <v>6.4516129032258061</v>
      </c>
      <c r="H3939">
        <v>0</v>
      </c>
      <c r="I3939">
        <v>0</v>
      </c>
      <c r="J3939">
        <v>2106</v>
      </c>
      <c r="K3939">
        <v>1234</v>
      </c>
      <c r="L3939">
        <v>146</v>
      </c>
      <c r="M3939">
        <v>101</v>
      </c>
      <c r="N3939">
        <v>132</v>
      </c>
      <c r="O3939">
        <v>59</v>
      </c>
      <c r="P3939">
        <v>1607471775</v>
      </c>
      <c r="Q3939">
        <v>8.0314756183226876</v>
      </c>
    </row>
    <row r="3940" spans="1:17" x14ac:dyDescent="0.25">
      <c r="A3940" t="str">
        <f t="shared" ca="1" si="61"/>
        <v>SANTANDER;GIRÓN;Beneficiados</v>
      </c>
      <c r="B3940" t="str">
        <f ca="1">+IFERROR(_xlfn.XLOOKUP(C3940,DIVIPOLA!G:G,DIVIPOLA!F:F),C3940)</f>
        <v>SANTANDER</v>
      </c>
      <c r="C3940" t="s">
        <v>39</v>
      </c>
      <c r="D3940" t="s">
        <v>285</v>
      </c>
      <c r="E3940" t="s">
        <v>417</v>
      </c>
      <c r="F3940">
        <v>34</v>
      </c>
      <c r="G3940">
        <v>5.4838709677419359</v>
      </c>
      <c r="H3940">
        <v>22</v>
      </c>
      <c r="I3940">
        <v>38</v>
      </c>
      <c r="J3940">
        <v>4469</v>
      </c>
      <c r="K3940">
        <v>1578</v>
      </c>
      <c r="L3940">
        <v>8400</v>
      </c>
      <c r="M3940">
        <v>807</v>
      </c>
      <c r="N3940">
        <v>2295</v>
      </c>
      <c r="O3940">
        <v>244</v>
      </c>
      <c r="P3940">
        <v>5662754825</v>
      </c>
      <c r="Q3940">
        <v>28.293048759457481</v>
      </c>
    </row>
    <row r="3941" spans="1:17" x14ac:dyDescent="0.25">
      <c r="A3941" t="str">
        <f t="shared" ca="1" si="61"/>
        <v>SANTANDER;LEBRIJA;Beneficiados</v>
      </c>
      <c r="B3941" t="str">
        <f ca="1">+IFERROR(_xlfn.XLOOKUP(C3941,DIVIPOLA!G:G,DIVIPOLA!F:F),C3941)</f>
        <v>SANTANDER</v>
      </c>
      <c r="C3941" t="s">
        <v>39</v>
      </c>
      <c r="D3941" t="s">
        <v>286</v>
      </c>
      <c r="E3941" t="s">
        <v>417</v>
      </c>
      <c r="F3941">
        <v>3</v>
      </c>
      <c r="G3941">
        <v>0.4838709677419355</v>
      </c>
      <c r="H3941">
        <v>0</v>
      </c>
      <c r="I3941">
        <v>0</v>
      </c>
      <c r="J3941">
        <v>17</v>
      </c>
      <c r="K3941">
        <v>9</v>
      </c>
      <c r="L3941">
        <v>2</v>
      </c>
      <c r="M3941">
        <v>4</v>
      </c>
      <c r="N3941">
        <v>3</v>
      </c>
      <c r="O3941">
        <v>0</v>
      </c>
      <c r="P3941">
        <v>15142075</v>
      </c>
      <c r="Q3941">
        <v>7.5654955853463435E-2</v>
      </c>
    </row>
    <row r="3942" spans="1:17" x14ac:dyDescent="0.25">
      <c r="A3942" t="str">
        <f t="shared" ca="1" si="61"/>
        <v>SANTANDER;LOS SANTOS;Beneficiados</v>
      </c>
      <c r="B3942" t="str">
        <f ca="1">+IFERROR(_xlfn.XLOOKUP(C3942,DIVIPOLA!G:G,DIVIPOLA!F:F),C3942)</f>
        <v>SANTANDER</v>
      </c>
      <c r="C3942" t="s">
        <v>39</v>
      </c>
      <c r="D3942" t="s">
        <v>287</v>
      </c>
      <c r="E3942" t="s">
        <v>417</v>
      </c>
      <c r="F3942">
        <v>2</v>
      </c>
      <c r="G3942">
        <v>0.32258064516129031</v>
      </c>
      <c r="H3942">
        <v>0</v>
      </c>
      <c r="I3942">
        <v>0</v>
      </c>
      <c r="J3942">
        <v>40</v>
      </c>
      <c r="K3942">
        <v>30</v>
      </c>
      <c r="L3942">
        <v>20</v>
      </c>
      <c r="M3942">
        <v>14</v>
      </c>
      <c r="N3942">
        <v>18</v>
      </c>
      <c r="O3942">
        <v>9</v>
      </c>
      <c r="P3942">
        <v>49036000</v>
      </c>
      <c r="Q3942">
        <v>0.24500053098603949</v>
      </c>
    </row>
    <row r="3943" spans="1:17" x14ac:dyDescent="0.25">
      <c r="A3943" t="str">
        <f t="shared" ca="1" si="61"/>
        <v>SANTANDER;MÁLAGA;Beneficiados</v>
      </c>
      <c r="B3943" t="str">
        <f ca="1">+IFERROR(_xlfn.XLOOKUP(C3943,DIVIPOLA!G:G,DIVIPOLA!F:F),C3943)</f>
        <v>SANTANDER</v>
      </c>
      <c r="C3943" t="s">
        <v>39</v>
      </c>
      <c r="D3943" t="s">
        <v>288</v>
      </c>
      <c r="E3943" t="s">
        <v>417</v>
      </c>
      <c r="F3943">
        <v>1</v>
      </c>
      <c r="G3943">
        <v>0.16129032258064521</v>
      </c>
      <c r="H3943">
        <v>0</v>
      </c>
      <c r="I3943">
        <v>0</v>
      </c>
      <c r="J3943">
        <v>3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1170000</v>
      </c>
      <c r="Q3943">
        <v>5.84571786552056E-3</v>
      </c>
    </row>
    <row r="3944" spans="1:17" x14ac:dyDescent="0.25">
      <c r="A3944" t="str">
        <f t="shared" ca="1" si="61"/>
        <v>SANTANDER;PIEDECUESTA;Beneficiados</v>
      </c>
      <c r="B3944" t="str">
        <f ca="1">+IFERROR(_xlfn.XLOOKUP(C3944,DIVIPOLA!G:G,DIVIPOLA!F:F),C3944)</f>
        <v>SANTANDER</v>
      </c>
      <c r="C3944" t="s">
        <v>39</v>
      </c>
      <c r="D3944" t="s">
        <v>289</v>
      </c>
      <c r="E3944" t="s">
        <v>417</v>
      </c>
      <c r="F3944">
        <v>14</v>
      </c>
      <c r="G3944">
        <v>2.258064516129032</v>
      </c>
      <c r="H3944">
        <v>5</v>
      </c>
      <c r="I3944">
        <v>1</v>
      </c>
      <c r="J3944">
        <v>2069</v>
      </c>
      <c r="K3944">
        <v>1574</v>
      </c>
      <c r="L3944">
        <v>706</v>
      </c>
      <c r="M3944">
        <v>429</v>
      </c>
      <c r="N3944">
        <v>562</v>
      </c>
      <c r="O3944">
        <v>148</v>
      </c>
      <c r="P3944">
        <v>2180072050</v>
      </c>
      <c r="Q3944">
        <v>10.892381308382079</v>
      </c>
    </row>
    <row r="3945" spans="1:17" x14ac:dyDescent="0.25">
      <c r="A3945" t="str">
        <f t="shared" ca="1" si="61"/>
        <v>SANTANDER;PINCHOTE;Beneficiados</v>
      </c>
      <c r="B3945" t="str">
        <f ca="1">+IFERROR(_xlfn.XLOOKUP(C3945,DIVIPOLA!G:G,DIVIPOLA!F:F),C3945)</f>
        <v>SANTANDER</v>
      </c>
      <c r="C3945" t="s">
        <v>39</v>
      </c>
      <c r="D3945" t="s">
        <v>290</v>
      </c>
      <c r="E3945" t="s">
        <v>417</v>
      </c>
      <c r="F3945">
        <v>1</v>
      </c>
      <c r="G3945">
        <v>0.16129032258064521</v>
      </c>
      <c r="H3945">
        <v>0</v>
      </c>
      <c r="I3945">
        <v>0</v>
      </c>
      <c r="J3945">
        <v>15</v>
      </c>
      <c r="K3945">
        <v>11</v>
      </c>
      <c r="L3945">
        <v>0</v>
      </c>
      <c r="M3945">
        <v>1</v>
      </c>
      <c r="N3945">
        <v>0</v>
      </c>
      <c r="O3945">
        <v>0</v>
      </c>
      <c r="P3945">
        <v>11960000</v>
      </c>
      <c r="Q3945">
        <v>5.9756227069765723E-2</v>
      </c>
    </row>
    <row r="3946" spans="1:17" x14ac:dyDescent="0.25">
      <c r="A3946" t="str">
        <f t="shared" ca="1" si="61"/>
        <v>SANTANDER;RIONEGRO;Beneficiados</v>
      </c>
      <c r="B3946" t="str">
        <f ca="1">+IFERROR(_xlfn.XLOOKUP(C3946,DIVIPOLA!G:G,DIVIPOLA!F:F),C3946)</f>
        <v>SANTANDER</v>
      </c>
      <c r="C3946" t="s">
        <v>39</v>
      </c>
      <c r="D3946" t="s">
        <v>87</v>
      </c>
      <c r="E3946" t="s">
        <v>417</v>
      </c>
      <c r="F3946">
        <v>2</v>
      </c>
      <c r="G3946">
        <v>0.32258064516129031</v>
      </c>
      <c r="H3946">
        <v>0</v>
      </c>
      <c r="I3946">
        <v>0</v>
      </c>
      <c r="J3946">
        <v>9</v>
      </c>
      <c r="K3946">
        <v>3</v>
      </c>
      <c r="L3946">
        <v>5</v>
      </c>
      <c r="M3946">
        <v>0</v>
      </c>
      <c r="N3946">
        <v>3</v>
      </c>
      <c r="O3946">
        <v>1</v>
      </c>
      <c r="P3946">
        <v>7366450</v>
      </c>
      <c r="Q3946">
        <v>3.680528920552472E-2</v>
      </c>
    </row>
    <row r="3947" spans="1:17" x14ac:dyDescent="0.25">
      <c r="A3947" t="str">
        <f t="shared" ca="1" si="61"/>
        <v>SANTANDER;SABANA DE TORRES;Beneficiados</v>
      </c>
      <c r="B3947" t="str">
        <f ca="1">+IFERROR(_xlfn.XLOOKUP(C3947,DIVIPOLA!G:G,DIVIPOLA!F:F),C3947)</f>
        <v>SANTANDER</v>
      </c>
      <c r="C3947" t="s">
        <v>39</v>
      </c>
      <c r="D3947" t="s">
        <v>291</v>
      </c>
      <c r="E3947" t="s">
        <v>417</v>
      </c>
      <c r="F3947">
        <v>1</v>
      </c>
      <c r="G3947">
        <v>0.16129032258064521</v>
      </c>
      <c r="H3947">
        <v>0</v>
      </c>
      <c r="I3947">
        <v>0</v>
      </c>
      <c r="J3947">
        <v>2</v>
      </c>
      <c r="K3947">
        <v>2</v>
      </c>
      <c r="L3947">
        <v>6</v>
      </c>
      <c r="M3947">
        <v>0</v>
      </c>
      <c r="N3947">
        <v>16</v>
      </c>
      <c r="O3947">
        <v>14</v>
      </c>
      <c r="P3947">
        <v>11050000</v>
      </c>
      <c r="Q3947">
        <v>5.5209557618805277E-2</v>
      </c>
    </row>
    <row r="3948" spans="1:17" x14ac:dyDescent="0.25">
      <c r="A3948" t="str">
        <f t="shared" ca="1" si="61"/>
        <v>SANTANDER;SAN GIL;Beneficiados</v>
      </c>
      <c r="B3948" t="str">
        <f ca="1">+IFERROR(_xlfn.XLOOKUP(C3948,DIVIPOLA!G:G,DIVIPOLA!F:F),C3948)</f>
        <v>SANTANDER</v>
      </c>
      <c r="C3948" t="s">
        <v>39</v>
      </c>
      <c r="D3948" t="s">
        <v>292</v>
      </c>
      <c r="E3948" t="s">
        <v>417</v>
      </c>
      <c r="F3948">
        <v>17</v>
      </c>
      <c r="G3948">
        <v>2.741935483870968</v>
      </c>
      <c r="H3948">
        <v>0</v>
      </c>
      <c r="I3948">
        <v>0</v>
      </c>
      <c r="J3948">
        <v>259</v>
      </c>
      <c r="K3948">
        <v>169</v>
      </c>
      <c r="L3948">
        <v>147</v>
      </c>
      <c r="M3948">
        <v>63</v>
      </c>
      <c r="N3948">
        <v>98</v>
      </c>
      <c r="O3948">
        <v>76</v>
      </c>
      <c r="P3948">
        <v>300707875</v>
      </c>
      <c r="Q3948">
        <v>1.5024388010172851</v>
      </c>
    </row>
    <row r="3949" spans="1:17" x14ac:dyDescent="0.25">
      <c r="A3949" t="str">
        <f t="shared" ca="1" si="61"/>
        <v>SANTANDER;SAN VICENTE DE CHUCURÍ;Beneficiados</v>
      </c>
      <c r="B3949" t="str">
        <f ca="1">+IFERROR(_xlfn.XLOOKUP(C3949,DIVIPOLA!G:G,DIVIPOLA!F:F),C3949)</f>
        <v>SANTANDER</v>
      </c>
      <c r="C3949" t="s">
        <v>39</v>
      </c>
      <c r="D3949" t="s">
        <v>293</v>
      </c>
      <c r="E3949" t="s">
        <v>417</v>
      </c>
      <c r="F3949">
        <v>1</v>
      </c>
      <c r="G3949">
        <v>0.16129032258064521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1</v>
      </c>
      <c r="O3949">
        <v>0</v>
      </c>
      <c r="P3949">
        <v>195000</v>
      </c>
      <c r="Q3949">
        <v>9.7428631092009326E-4</v>
      </c>
    </row>
    <row r="3950" spans="1:17" x14ac:dyDescent="0.25">
      <c r="A3950" t="str">
        <f t="shared" ca="1" si="61"/>
        <v>SANTANDER;SOCORRO;Beneficiados</v>
      </c>
      <c r="B3950" t="str">
        <f ca="1">+IFERROR(_xlfn.XLOOKUP(C3950,DIVIPOLA!G:G,DIVIPOLA!F:F),C3950)</f>
        <v>SANTANDER</v>
      </c>
      <c r="C3950" t="s">
        <v>39</v>
      </c>
      <c r="D3950" t="s">
        <v>294</v>
      </c>
      <c r="E3950" t="s">
        <v>417</v>
      </c>
      <c r="F3950">
        <v>1</v>
      </c>
      <c r="G3950">
        <v>0.16129032258064521</v>
      </c>
      <c r="H3950">
        <v>0</v>
      </c>
      <c r="I3950">
        <v>0</v>
      </c>
      <c r="J3950">
        <v>16</v>
      </c>
      <c r="K3950">
        <v>11</v>
      </c>
      <c r="L3950">
        <v>0</v>
      </c>
      <c r="M3950">
        <v>0</v>
      </c>
      <c r="N3950">
        <v>0</v>
      </c>
      <c r="O3950">
        <v>0</v>
      </c>
      <c r="P3950">
        <v>12268750</v>
      </c>
      <c r="Q3950">
        <v>6.1298847062055857E-2</v>
      </c>
    </row>
    <row r="3951" spans="1:17" x14ac:dyDescent="0.25">
      <c r="A3951" t="str">
        <f t="shared" ca="1" si="61"/>
        <v>SANTANDER;VÉLEZ;Beneficiados</v>
      </c>
      <c r="B3951" t="str">
        <f ca="1">+IFERROR(_xlfn.XLOOKUP(C3951,DIVIPOLA!G:G,DIVIPOLA!F:F),C3951)</f>
        <v>SANTANDER</v>
      </c>
      <c r="C3951" t="s">
        <v>39</v>
      </c>
      <c r="D3951" t="s">
        <v>295</v>
      </c>
      <c r="E3951" t="s">
        <v>417</v>
      </c>
      <c r="F3951">
        <v>1</v>
      </c>
      <c r="G3951">
        <v>0.16129032258064521</v>
      </c>
      <c r="H3951">
        <v>0</v>
      </c>
      <c r="I3951">
        <v>0</v>
      </c>
      <c r="J3951">
        <v>4</v>
      </c>
      <c r="K3951">
        <v>0</v>
      </c>
      <c r="L3951">
        <v>0</v>
      </c>
      <c r="M3951">
        <v>6</v>
      </c>
      <c r="N3951">
        <v>0</v>
      </c>
      <c r="O3951">
        <v>0</v>
      </c>
      <c r="P3951">
        <v>4048200</v>
      </c>
      <c r="Q3951">
        <v>2.0226183814701142E-2</v>
      </c>
    </row>
    <row r="3952" spans="1:17" x14ac:dyDescent="0.25">
      <c r="A3952" t="str">
        <f t="shared" ca="1" si="61"/>
        <v>SUCRE;LA UNIÓN;Beneficiados</v>
      </c>
      <c r="B3952" t="str">
        <f ca="1">+IFERROR(_xlfn.XLOOKUP(C3952,DIVIPOLA!G:G,DIVIPOLA!F:F),C3952)</f>
        <v>SUCRE</v>
      </c>
      <c r="C3952" t="s">
        <v>40</v>
      </c>
      <c r="D3952" t="s">
        <v>79</v>
      </c>
      <c r="E3952" t="s">
        <v>417</v>
      </c>
      <c r="F3952">
        <v>1</v>
      </c>
      <c r="G3952">
        <v>2.4390243902439019</v>
      </c>
      <c r="H3952">
        <v>0</v>
      </c>
      <c r="I3952">
        <v>0</v>
      </c>
      <c r="J3952">
        <v>0</v>
      </c>
      <c r="K3952">
        <v>1</v>
      </c>
      <c r="L3952">
        <v>2</v>
      </c>
      <c r="M3952">
        <v>6</v>
      </c>
      <c r="N3952">
        <v>15</v>
      </c>
      <c r="O3952">
        <v>1</v>
      </c>
      <c r="P3952">
        <v>6630000</v>
      </c>
      <c r="Q3952">
        <v>1.211678441924074</v>
      </c>
    </row>
    <row r="3953" spans="1:17" x14ac:dyDescent="0.25">
      <c r="A3953" t="str">
        <f t="shared" ca="1" si="61"/>
        <v>SUCRE;SAN JOSÉ DE TOLUVIEJO;Beneficiados</v>
      </c>
      <c r="B3953" t="str">
        <f ca="1">+IFERROR(_xlfn.XLOOKUP(C3953,DIVIPOLA!G:G,DIVIPOLA!F:F),C3953)</f>
        <v>SUCRE</v>
      </c>
      <c r="C3953" t="s">
        <v>40</v>
      </c>
      <c r="D3953" t="s">
        <v>296</v>
      </c>
      <c r="E3953" t="s">
        <v>417</v>
      </c>
      <c r="F3953">
        <v>1</v>
      </c>
      <c r="G3953">
        <v>2.4390243902439019</v>
      </c>
      <c r="H3953">
        <v>0</v>
      </c>
      <c r="I3953">
        <v>0</v>
      </c>
      <c r="J3953">
        <v>17</v>
      </c>
      <c r="K3953">
        <v>14</v>
      </c>
      <c r="L3953">
        <v>2</v>
      </c>
      <c r="M3953">
        <v>0</v>
      </c>
      <c r="N3953">
        <v>3</v>
      </c>
      <c r="O3953">
        <v>0</v>
      </c>
      <c r="P3953">
        <v>16126500</v>
      </c>
      <c r="Q3953">
        <v>2.9472296219741452</v>
      </c>
    </row>
    <row r="3954" spans="1:17" x14ac:dyDescent="0.25">
      <c r="A3954" t="str">
        <f t="shared" ca="1" si="61"/>
        <v>SUCRE;SAN MARCOS;Beneficiados</v>
      </c>
      <c r="B3954" t="str">
        <f ca="1">+IFERROR(_xlfn.XLOOKUP(C3954,DIVIPOLA!G:G,DIVIPOLA!F:F),C3954)</f>
        <v>SUCRE</v>
      </c>
      <c r="C3954" t="s">
        <v>40</v>
      </c>
      <c r="D3954" t="s">
        <v>297</v>
      </c>
      <c r="E3954" t="s">
        <v>417</v>
      </c>
      <c r="F3954">
        <v>1</v>
      </c>
      <c r="G3954">
        <v>2.4390243902439019</v>
      </c>
      <c r="H3954">
        <v>0</v>
      </c>
      <c r="I3954">
        <v>0</v>
      </c>
      <c r="J3954">
        <v>0</v>
      </c>
      <c r="K3954">
        <v>8</v>
      </c>
      <c r="L3954">
        <v>0</v>
      </c>
      <c r="M3954">
        <v>0</v>
      </c>
      <c r="N3954">
        <v>11</v>
      </c>
      <c r="O3954">
        <v>4</v>
      </c>
      <c r="P3954">
        <v>7901400</v>
      </c>
      <c r="Q3954">
        <v>1.444035601963632</v>
      </c>
    </row>
    <row r="3955" spans="1:17" x14ac:dyDescent="0.25">
      <c r="A3955" t="str">
        <f t="shared" ca="1" si="61"/>
        <v>SUCRE;SAN ONOFRE;Beneficiados</v>
      </c>
      <c r="B3955" t="str">
        <f ca="1">+IFERROR(_xlfn.XLOOKUP(C3955,DIVIPOLA!G:G,DIVIPOLA!F:F),C3955)</f>
        <v>SUCRE</v>
      </c>
      <c r="C3955" t="s">
        <v>40</v>
      </c>
      <c r="D3955" t="s">
        <v>298</v>
      </c>
      <c r="E3955" t="s">
        <v>417</v>
      </c>
      <c r="F3955">
        <v>1</v>
      </c>
      <c r="G3955">
        <v>2.4390243902439019</v>
      </c>
      <c r="H3955">
        <v>0</v>
      </c>
      <c r="I3955">
        <v>0</v>
      </c>
      <c r="J3955">
        <v>0</v>
      </c>
      <c r="K3955">
        <v>0</v>
      </c>
      <c r="L3955">
        <v>3</v>
      </c>
      <c r="M3955">
        <v>2</v>
      </c>
      <c r="N3955">
        <v>1</v>
      </c>
      <c r="O3955">
        <v>0</v>
      </c>
      <c r="P3955">
        <v>1921725</v>
      </c>
      <c r="Q3955">
        <v>0.35120856015181617</v>
      </c>
    </row>
    <row r="3956" spans="1:17" x14ac:dyDescent="0.25">
      <c r="A3956" t="str">
        <f t="shared" ca="1" si="61"/>
        <v>SUCRE;SANTIAGO DE TOLÚ;Beneficiados</v>
      </c>
      <c r="B3956" t="str">
        <f ca="1">+IFERROR(_xlfn.XLOOKUP(C3956,DIVIPOLA!G:G,DIVIPOLA!F:F),C3956)</f>
        <v>SUCRE</v>
      </c>
      <c r="C3956" t="s">
        <v>40</v>
      </c>
      <c r="D3956" t="s">
        <v>299</v>
      </c>
      <c r="E3956" t="s">
        <v>417</v>
      </c>
      <c r="F3956">
        <v>1</v>
      </c>
      <c r="G3956">
        <v>2.4390243902439019</v>
      </c>
      <c r="H3956">
        <v>0</v>
      </c>
      <c r="I3956">
        <v>0</v>
      </c>
      <c r="J3956">
        <v>5</v>
      </c>
      <c r="K3956">
        <v>4</v>
      </c>
      <c r="L3956">
        <v>0</v>
      </c>
      <c r="M3956">
        <v>0</v>
      </c>
      <c r="N3956">
        <v>18</v>
      </c>
      <c r="O3956">
        <v>7</v>
      </c>
      <c r="P3956">
        <v>9815000</v>
      </c>
      <c r="Q3956">
        <v>1.7937592620640701</v>
      </c>
    </row>
    <row r="3957" spans="1:17" x14ac:dyDescent="0.25">
      <c r="A3957" t="str">
        <f t="shared" ca="1" si="61"/>
        <v>SUCRE;SINCELEJO;Beneficiados</v>
      </c>
      <c r="B3957" t="str">
        <f ca="1">+IFERROR(_xlfn.XLOOKUP(C3957,DIVIPOLA!G:G,DIVIPOLA!F:F),C3957)</f>
        <v>SUCRE</v>
      </c>
      <c r="C3957" t="s">
        <v>40</v>
      </c>
      <c r="D3957" t="s">
        <v>300</v>
      </c>
      <c r="E3957" t="s">
        <v>417</v>
      </c>
      <c r="F3957">
        <v>23</v>
      </c>
      <c r="G3957">
        <v>56.09756097560976</v>
      </c>
      <c r="H3957">
        <v>0</v>
      </c>
      <c r="I3957">
        <v>2</v>
      </c>
      <c r="J3957">
        <v>377</v>
      </c>
      <c r="K3957">
        <v>444</v>
      </c>
      <c r="L3957">
        <v>167</v>
      </c>
      <c r="M3957">
        <v>56</v>
      </c>
      <c r="N3957">
        <v>211</v>
      </c>
      <c r="O3957">
        <v>55</v>
      </c>
      <c r="P3957">
        <v>504780250</v>
      </c>
      <c r="Q3957">
        <v>92.252088511922253</v>
      </c>
    </row>
    <row r="3958" spans="1:17" x14ac:dyDescent="0.25">
      <c r="A3958" t="str">
        <f t="shared" ca="1" si="61"/>
        <v>TOLIMA;ARMERO;Beneficiados</v>
      </c>
      <c r="B3958" t="str">
        <f ca="1">+IFERROR(_xlfn.XLOOKUP(C3958,DIVIPOLA!G:G,DIVIPOLA!F:F),C3958)</f>
        <v>TOLIMA</v>
      </c>
      <c r="C3958" t="s">
        <v>41</v>
      </c>
      <c r="D3958" t="s">
        <v>301</v>
      </c>
      <c r="E3958" t="s">
        <v>417</v>
      </c>
      <c r="F3958">
        <v>1</v>
      </c>
      <c r="G3958">
        <v>0.4</v>
      </c>
      <c r="H3958">
        <v>0</v>
      </c>
      <c r="I3958">
        <v>0</v>
      </c>
      <c r="J3958">
        <v>0</v>
      </c>
      <c r="K3958">
        <v>2</v>
      </c>
      <c r="L3958">
        <v>0</v>
      </c>
      <c r="M3958">
        <v>1</v>
      </c>
      <c r="N3958">
        <v>1</v>
      </c>
      <c r="O3958">
        <v>2</v>
      </c>
      <c r="P3958">
        <v>2275000</v>
      </c>
      <c r="Q3958">
        <v>5.4386703290154693E-2</v>
      </c>
    </row>
    <row r="3959" spans="1:17" x14ac:dyDescent="0.25">
      <c r="A3959" t="str">
        <f t="shared" ca="1" si="61"/>
        <v>TOLIMA;ESPINAL;Beneficiados</v>
      </c>
      <c r="B3959" t="str">
        <f ca="1">+IFERROR(_xlfn.XLOOKUP(C3959,DIVIPOLA!G:G,DIVIPOLA!F:F),C3959)</f>
        <v>TOLIMA</v>
      </c>
      <c r="C3959" t="s">
        <v>41</v>
      </c>
      <c r="D3959" t="s">
        <v>302</v>
      </c>
      <c r="E3959" t="s">
        <v>417</v>
      </c>
      <c r="F3959">
        <v>8</v>
      </c>
      <c r="G3959">
        <v>3.2</v>
      </c>
      <c r="H3959">
        <v>0</v>
      </c>
      <c r="I3959">
        <v>0</v>
      </c>
      <c r="J3959">
        <v>6</v>
      </c>
      <c r="K3959">
        <v>29</v>
      </c>
      <c r="L3959">
        <v>10</v>
      </c>
      <c r="M3959">
        <v>4</v>
      </c>
      <c r="N3959">
        <v>9</v>
      </c>
      <c r="O3959">
        <v>13</v>
      </c>
      <c r="P3959">
        <v>27560000</v>
      </c>
      <c r="Q3959">
        <v>0.65885606271501684</v>
      </c>
    </row>
    <row r="3960" spans="1:17" x14ac:dyDescent="0.25">
      <c r="A3960" t="str">
        <f t="shared" ca="1" si="61"/>
        <v>TOLIMA;GUAMO;Beneficiados</v>
      </c>
      <c r="B3960" t="str">
        <f ca="1">+IFERROR(_xlfn.XLOOKUP(C3960,DIVIPOLA!G:G,DIVIPOLA!F:F),C3960)</f>
        <v>TOLIMA</v>
      </c>
      <c r="C3960" t="s">
        <v>41</v>
      </c>
      <c r="D3960" t="s">
        <v>303</v>
      </c>
      <c r="E3960" t="s">
        <v>417</v>
      </c>
      <c r="F3960">
        <v>1</v>
      </c>
      <c r="G3960">
        <v>0.4</v>
      </c>
      <c r="H3960">
        <v>0</v>
      </c>
      <c r="I3960">
        <v>0</v>
      </c>
      <c r="J3960">
        <v>4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1560000</v>
      </c>
      <c r="Q3960">
        <v>3.7293739398963223E-2</v>
      </c>
    </row>
    <row r="3961" spans="1:17" x14ac:dyDescent="0.25">
      <c r="A3961" t="str">
        <f t="shared" ca="1" si="61"/>
        <v>TOLIMA;IBAGUÉ;Beneficiados</v>
      </c>
      <c r="B3961" t="str">
        <f ca="1">+IFERROR(_xlfn.XLOOKUP(C3961,DIVIPOLA!G:G,DIVIPOLA!F:F),C3961)</f>
        <v>TOLIMA</v>
      </c>
      <c r="C3961" t="s">
        <v>41</v>
      </c>
      <c r="D3961" t="s">
        <v>304</v>
      </c>
      <c r="E3961" t="s">
        <v>417</v>
      </c>
      <c r="F3961">
        <v>139</v>
      </c>
      <c r="G3961">
        <v>55.600000000000009</v>
      </c>
      <c r="H3961">
        <v>13</v>
      </c>
      <c r="I3961">
        <v>25</v>
      </c>
      <c r="J3961">
        <v>3819</v>
      </c>
      <c r="K3961">
        <v>2642</v>
      </c>
      <c r="L3961">
        <v>1925</v>
      </c>
      <c r="M3961">
        <v>615</v>
      </c>
      <c r="N3961">
        <v>1675</v>
      </c>
      <c r="O3961">
        <v>244</v>
      </c>
      <c r="P3961">
        <v>4110290600</v>
      </c>
      <c r="Q3961">
        <v>98.26160672462062</v>
      </c>
    </row>
    <row r="3962" spans="1:17" x14ac:dyDescent="0.25">
      <c r="A3962" t="str">
        <f t="shared" ca="1" si="61"/>
        <v>TOLIMA;MELGAR;Beneficiados</v>
      </c>
      <c r="B3962" t="str">
        <f ca="1">+IFERROR(_xlfn.XLOOKUP(C3962,DIVIPOLA!G:G,DIVIPOLA!F:F),C3962)</f>
        <v>TOLIMA</v>
      </c>
      <c r="C3962" t="s">
        <v>41</v>
      </c>
      <c r="D3962" t="s">
        <v>305</v>
      </c>
      <c r="E3962" t="s">
        <v>417</v>
      </c>
      <c r="F3962">
        <v>3</v>
      </c>
      <c r="G3962">
        <v>1.2</v>
      </c>
      <c r="H3962">
        <v>0</v>
      </c>
      <c r="I3962">
        <v>0</v>
      </c>
      <c r="J3962">
        <v>6</v>
      </c>
      <c r="K3962">
        <v>3</v>
      </c>
      <c r="L3962">
        <v>10</v>
      </c>
      <c r="M3962">
        <v>1</v>
      </c>
      <c r="N3962">
        <v>3</v>
      </c>
      <c r="O3962">
        <v>2</v>
      </c>
      <c r="P3962">
        <v>8125000</v>
      </c>
      <c r="Q3962">
        <v>0.19423822603626681</v>
      </c>
    </row>
    <row r="3963" spans="1:17" x14ac:dyDescent="0.25">
      <c r="A3963" t="str">
        <f t="shared" ca="1" si="61"/>
        <v>TOLIMA;NATAGAIMA;Beneficiados</v>
      </c>
      <c r="B3963" t="str">
        <f ca="1">+IFERROR(_xlfn.XLOOKUP(C3963,DIVIPOLA!G:G,DIVIPOLA!F:F),C3963)</f>
        <v>TOLIMA</v>
      </c>
      <c r="C3963" t="s">
        <v>41</v>
      </c>
      <c r="D3963" t="s">
        <v>306</v>
      </c>
      <c r="E3963" t="s">
        <v>417</v>
      </c>
      <c r="F3963">
        <v>1</v>
      </c>
      <c r="G3963">
        <v>0.4</v>
      </c>
      <c r="H3963">
        <v>0</v>
      </c>
      <c r="I3963">
        <v>0</v>
      </c>
      <c r="J3963">
        <v>1</v>
      </c>
      <c r="K3963">
        <v>0</v>
      </c>
      <c r="L3963">
        <v>2</v>
      </c>
      <c r="M3963">
        <v>0</v>
      </c>
      <c r="N3963">
        <v>0</v>
      </c>
      <c r="O3963">
        <v>0</v>
      </c>
      <c r="P3963">
        <v>910000</v>
      </c>
      <c r="Q3963">
        <v>2.1754681316061879E-2</v>
      </c>
    </row>
    <row r="3964" spans="1:17" x14ac:dyDescent="0.25">
      <c r="A3964" t="str">
        <f t="shared" ca="1" si="61"/>
        <v>TOLIMA;PURIFICACIÓN;Beneficiados</v>
      </c>
      <c r="B3964" t="str">
        <f ca="1">+IFERROR(_xlfn.XLOOKUP(C3964,DIVIPOLA!G:G,DIVIPOLA!F:F),C3964)</f>
        <v>TOLIMA</v>
      </c>
      <c r="C3964" t="s">
        <v>41</v>
      </c>
      <c r="D3964" t="s">
        <v>307</v>
      </c>
      <c r="E3964" t="s">
        <v>417</v>
      </c>
      <c r="F3964">
        <v>1</v>
      </c>
      <c r="G3964">
        <v>0.4</v>
      </c>
      <c r="H3964">
        <v>0</v>
      </c>
      <c r="I3964">
        <v>0</v>
      </c>
      <c r="J3964">
        <v>1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390000</v>
      </c>
      <c r="Q3964">
        <v>9.3234348497408057E-3</v>
      </c>
    </row>
    <row r="3965" spans="1:17" x14ac:dyDescent="0.25">
      <c r="A3965" t="str">
        <f t="shared" ca="1" si="61"/>
        <v>TOLIMA;SAN SEBASTIÁN DE MARIQUITA;Beneficiados</v>
      </c>
      <c r="B3965" t="str">
        <f ca="1">+IFERROR(_xlfn.XLOOKUP(C3965,DIVIPOLA!G:G,DIVIPOLA!F:F),C3965)</f>
        <v>TOLIMA</v>
      </c>
      <c r="C3965" t="s">
        <v>41</v>
      </c>
      <c r="D3965" t="s">
        <v>308</v>
      </c>
      <c r="E3965" t="s">
        <v>417</v>
      </c>
      <c r="F3965">
        <v>1</v>
      </c>
      <c r="G3965">
        <v>0.4</v>
      </c>
      <c r="H3965">
        <v>0</v>
      </c>
      <c r="I3965">
        <v>0</v>
      </c>
      <c r="J3965">
        <v>19</v>
      </c>
      <c r="K3965">
        <v>7</v>
      </c>
      <c r="L3965">
        <v>22</v>
      </c>
      <c r="M3965">
        <v>14</v>
      </c>
      <c r="N3965">
        <v>15</v>
      </c>
      <c r="O3965">
        <v>10</v>
      </c>
      <c r="P3965">
        <v>29362125</v>
      </c>
      <c r="Q3965">
        <v>0.70193810124986078</v>
      </c>
    </row>
    <row r="3966" spans="1:17" x14ac:dyDescent="0.25">
      <c r="A3966" t="str">
        <f t="shared" ca="1" si="61"/>
        <v>TOLIMA;VENADILLO;Beneficiados</v>
      </c>
      <c r="B3966" t="str">
        <f ca="1">+IFERROR(_xlfn.XLOOKUP(C3966,DIVIPOLA!G:G,DIVIPOLA!F:F),C3966)</f>
        <v>TOLIMA</v>
      </c>
      <c r="C3966" t="s">
        <v>41</v>
      </c>
      <c r="D3966" t="s">
        <v>309</v>
      </c>
      <c r="E3966" t="s">
        <v>417</v>
      </c>
      <c r="F3966">
        <v>1</v>
      </c>
      <c r="G3966">
        <v>0.4</v>
      </c>
      <c r="H3966">
        <v>0</v>
      </c>
      <c r="I3966">
        <v>0</v>
      </c>
      <c r="J3966">
        <v>2</v>
      </c>
      <c r="K3966">
        <v>3</v>
      </c>
      <c r="L3966">
        <v>0</v>
      </c>
      <c r="M3966">
        <v>0</v>
      </c>
      <c r="N3966">
        <v>1</v>
      </c>
      <c r="O3966">
        <v>0</v>
      </c>
      <c r="P3966">
        <v>2535000</v>
      </c>
      <c r="Q3966">
        <v>6.0602326523315229E-2</v>
      </c>
    </row>
    <row r="3967" spans="1:17" x14ac:dyDescent="0.25">
      <c r="A3967" t="str">
        <f t="shared" ca="1" si="61"/>
        <v>VALLE_DEL_CAUCA;ALCALÁ;Beneficiados</v>
      </c>
      <c r="B3967" t="str">
        <f ca="1">+IFERROR(_xlfn.XLOOKUP(C3967,DIVIPOLA!G:G,DIVIPOLA!F:F),C3967)</f>
        <v>VALLE_DEL_CAUCA</v>
      </c>
      <c r="C3967" t="s">
        <v>1190</v>
      </c>
      <c r="D3967" t="s">
        <v>310</v>
      </c>
      <c r="E3967" t="s">
        <v>417</v>
      </c>
      <c r="F3967">
        <v>1</v>
      </c>
      <c r="G3967">
        <v>8.7950747581354446E-2</v>
      </c>
      <c r="H3967">
        <v>0</v>
      </c>
      <c r="I3967">
        <v>0</v>
      </c>
      <c r="J3967">
        <v>53</v>
      </c>
      <c r="K3967">
        <v>26</v>
      </c>
      <c r="L3967">
        <v>6</v>
      </c>
      <c r="M3967">
        <v>3</v>
      </c>
      <c r="N3967">
        <v>29</v>
      </c>
      <c r="O3967">
        <v>16</v>
      </c>
      <c r="P3967">
        <v>47775000</v>
      </c>
      <c r="Q3967">
        <v>0.105228287508335</v>
      </c>
    </row>
    <row r="3968" spans="1:17" x14ac:dyDescent="0.25">
      <c r="A3968" t="str">
        <f t="shared" ca="1" si="61"/>
        <v>VALLE_DEL_CAUCA;ANDALUCÍA;Beneficiados</v>
      </c>
      <c r="B3968" t="str">
        <f ca="1">+IFERROR(_xlfn.XLOOKUP(C3968,DIVIPOLA!G:G,DIVIPOLA!F:F),C3968)</f>
        <v>VALLE_DEL_CAUCA</v>
      </c>
      <c r="C3968" t="s">
        <v>1190</v>
      </c>
      <c r="D3968" t="s">
        <v>311</v>
      </c>
      <c r="E3968" t="s">
        <v>417</v>
      </c>
      <c r="F3968">
        <v>1</v>
      </c>
      <c r="G3968">
        <v>8.7950747581354446E-2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3</v>
      </c>
      <c r="O3968">
        <v>2</v>
      </c>
      <c r="P3968">
        <v>1235000</v>
      </c>
      <c r="Q3968">
        <v>2.7201870240249849E-3</v>
      </c>
    </row>
    <row r="3969" spans="1:17" x14ac:dyDescent="0.25">
      <c r="A3969" t="str">
        <f t="shared" ca="1" si="61"/>
        <v>VALLE_DEL_CAUCA;ANSERMANUEVO;Beneficiados</v>
      </c>
      <c r="B3969" t="str">
        <f ca="1">+IFERROR(_xlfn.XLOOKUP(C3969,DIVIPOLA!G:G,DIVIPOLA!F:F),C3969)</f>
        <v>VALLE_DEL_CAUCA</v>
      </c>
      <c r="C3969" t="s">
        <v>1190</v>
      </c>
      <c r="D3969" t="s">
        <v>312</v>
      </c>
      <c r="E3969" t="s">
        <v>417</v>
      </c>
      <c r="F3969">
        <v>1</v>
      </c>
      <c r="G3969">
        <v>8.7950747581354446E-2</v>
      </c>
      <c r="H3969">
        <v>0</v>
      </c>
      <c r="I3969">
        <v>5</v>
      </c>
      <c r="J3969">
        <v>14</v>
      </c>
      <c r="K3969">
        <v>35</v>
      </c>
      <c r="L3969">
        <v>3</v>
      </c>
      <c r="M3969">
        <v>11</v>
      </c>
      <c r="N3969">
        <v>5</v>
      </c>
      <c r="O3969">
        <v>0</v>
      </c>
      <c r="P3969">
        <v>32630000</v>
      </c>
      <c r="Q3969">
        <v>7.1870204529502241E-2</v>
      </c>
    </row>
    <row r="3970" spans="1:17" x14ac:dyDescent="0.25">
      <c r="A3970" t="str">
        <f t="shared" ca="1" si="61"/>
        <v>VALLE_DEL_CAUCA;BOLÍVAR;Beneficiados</v>
      </c>
      <c r="B3970" t="str">
        <f ca="1">+IFERROR(_xlfn.XLOOKUP(C3970,DIVIPOLA!G:G,DIVIPOLA!F:F),C3970)</f>
        <v>VALLE_DEL_CAUCA</v>
      </c>
      <c r="C3970" t="s">
        <v>1190</v>
      </c>
      <c r="D3970" t="s">
        <v>21</v>
      </c>
      <c r="E3970" t="s">
        <v>417</v>
      </c>
      <c r="F3970">
        <v>1</v>
      </c>
      <c r="G3970">
        <v>8.7950747581354446E-2</v>
      </c>
      <c r="H3970">
        <v>0</v>
      </c>
      <c r="I3970">
        <v>0</v>
      </c>
      <c r="J3970">
        <v>61</v>
      </c>
      <c r="K3970">
        <v>45</v>
      </c>
      <c r="L3970">
        <v>10</v>
      </c>
      <c r="M3970">
        <v>20</v>
      </c>
      <c r="N3970">
        <v>28</v>
      </c>
      <c r="O3970">
        <v>16</v>
      </c>
      <c r="P3970">
        <v>69509700</v>
      </c>
      <c r="Q3970">
        <v>0.15310071577641249</v>
      </c>
    </row>
    <row r="3971" spans="1:17" x14ac:dyDescent="0.25">
      <c r="A3971" t="str">
        <f t="shared" ref="A3971:A4034" ca="1" si="62">B3971&amp;";"&amp;D3971&amp;";"&amp;E3971</f>
        <v>VALLE_DEL_CAUCA;BUENAVENTURA;Beneficiados</v>
      </c>
      <c r="B3971" t="str">
        <f ca="1">+IFERROR(_xlfn.XLOOKUP(C3971,DIVIPOLA!G:G,DIVIPOLA!F:F),C3971)</f>
        <v>VALLE_DEL_CAUCA</v>
      </c>
      <c r="C3971" t="s">
        <v>1190</v>
      </c>
      <c r="D3971" t="s">
        <v>313</v>
      </c>
      <c r="E3971" t="s">
        <v>417</v>
      </c>
      <c r="F3971">
        <v>5</v>
      </c>
      <c r="G3971">
        <v>0.43975373790677219</v>
      </c>
      <c r="H3971">
        <v>0</v>
      </c>
      <c r="I3971">
        <v>0</v>
      </c>
      <c r="J3971">
        <v>165</v>
      </c>
      <c r="K3971">
        <v>138</v>
      </c>
      <c r="L3971">
        <v>92</v>
      </c>
      <c r="M3971">
        <v>30</v>
      </c>
      <c r="N3971">
        <v>241</v>
      </c>
      <c r="O3971">
        <v>163</v>
      </c>
      <c r="P3971">
        <v>276936400</v>
      </c>
      <c r="Q3971">
        <v>0.6099747382673627</v>
      </c>
    </row>
    <row r="3972" spans="1:17" x14ac:dyDescent="0.25">
      <c r="A3972" t="str">
        <f t="shared" ca="1" si="62"/>
        <v>VALLE_DEL_CAUCA;CAICEDONIA;Beneficiados</v>
      </c>
      <c r="B3972" t="str">
        <f ca="1">+IFERROR(_xlfn.XLOOKUP(C3972,DIVIPOLA!G:G,DIVIPOLA!F:F),C3972)</f>
        <v>VALLE_DEL_CAUCA</v>
      </c>
      <c r="C3972" t="s">
        <v>1190</v>
      </c>
      <c r="D3972" t="s">
        <v>314</v>
      </c>
      <c r="E3972" t="s">
        <v>417</v>
      </c>
      <c r="F3972">
        <v>1</v>
      </c>
      <c r="G3972">
        <v>8.7950747581354446E-2</v>
      </c>
      <c r="H3972">
        <v>0</v>
      </c>
      <c r="I3972">
        <v>0</v>
      </c>
      <c r="J3972">
        <v>2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780000</v>
      </c>
      <c r="Q3972">
        <v>1.718012857278938E-3</v>
      </c>
    </row>
    <row r="3973" spans="1:17" x14ac:dyDescent="0.25">
      <c r="A3973" t="str">
        <f t="shared" ca="1" si="62"/>
        <v>VALLE_DEL_CAUCA;CANDELARIA;Beneficiados</v>
      </c>
      <c r="B3973" t="str">
        <f ca="1">+IFERROR(_xlfn.XLOOKUP(C3973,DIVIPOLA!G:G,DIVIPOLA!F:F),C3973)</f>
        <v>VALLE_DEL_CAUCA</v>
      </c>
      <c r="C3973" t="s">
        <v>1190</v>
      </c>
      <c r="D3973" t="s">
        <v>315</v>
      </c>
      <c r="E3973" t="s">
        <v>417</v>
      </c>
      <c r="F3973">
        <v>12</v>
      </c>
      <c r="G3973">
        <v>1.0554089709762531</v>
      </c>
      <c r="H3973">
        <v>0</v>
      </c>
      <c r="I3973">
        <v>0</v>
      </c>
      <c r="J3973">
        <v>684</v>
      </c>
      <c r="K3973">
        <v>586</v>
      </c>
      <c r="L3973">
        <v>401</v>
      </c>
      <c r="M3973">
        <v>237</v>
      </c>
      <c r="N3973">
        <v>593</v>
      </c>
      <c r="O3973">
        <v>192</v>
      </c>
      <c r="P3973">
        <v>963149200</v>
      </c>
      <c r="Q3973">
        <v>2.121413729587081</v>
      </c>
    </row>
    <row r="3974" spans="1:17" x14ac:dyDescent="0.25">
      <c r="A3974" t="str">
        <f t="shared" ca="1" si="62"/>
        <v>VALLE_DEL_CAUCA;CARTAGO;Beneficiados</v>
      </c>
      <c r="B3974" t="str">
        <f ca="1">+IFERROR(_xlfn.XLOOKUP(C3974,DIVIPOLA!G:G,DIVIPOLA!F:F),C3974)</f>
        <v>VALLE_DEL_CAUCA</v>
      </c>
      <c r="C3974" t="s">
        <v>1190</v>
      </c>
      <c r="D3974" t="s">
        <v>316</v>
      </c>
      <c r="E3974" t="s">
        <v>417</v>
      </c>
      <c r="F3974">
        <v>14</v>
      </c>
      <c r="G3974">
        <v>1.231310466138962</v>
      </c>
      <c r="H3974">
        <v>0</v>
      </c>
      <c r="I3974">
        <v>0</v>
      </c>
      <c r="J3974">
        <v>123</v>
      </c>
      <c r="K3974">
        <v>62</v>
      </c>
      <c r="L3974">
        <v>261</v>
      </c>
      <c r="M3974">
        <v>39</v>
      </c>
      <c r="N3974">
        <v>187</v>
      </c>
      <c r="O3974">
        <v>38</v>
      </c>
      <c r="P3974">
        <v>215312175</v>
      </c>
      <c r="Q3974">
        <v>0.47424241663934957</v>
      </c>
    </row>
    <row r="3975" spans="1:17" x14ac:dyDescent="0.25">
      <c r="A3975" t="str">
        <f t="shared" ca="1" si="62"/>
        <v>VALLE_DEL_CAUCA;EL CERRITO;Beneficiados</v>
      </c>
      <c r="B3975" t="str">
        <f ca="1">+IFERROR(_xlfn.XLOOKUP(C3975,DIVIPOLA!G:G,DIVIPOLA!F:F),C3975)</f>
        <v>VALLE_DEL_CAUCA</v>
      </c>
      <c r="C3975" t="s">
        <v>1190</v>
      </c>
      <c r="D3975" t="s">
        <v>317</v>
      </c>
      <c r="E3975" t="s">
        <v>417</v>
      </c>
      <c r="F3975">
        <v>7</v>
      </c>
      <c r="G3975">
        <v>0.61565523306948111</v>
      </c>
      <c r="H3975">
        <v>0</v>
      </c>
      <c r="I3975">
        <v>0</v>
      </c>
      <c r="J3975">
        <v>126</v>
      </c>
      <c r="K3975">
        <v>13</v>
      </c>
      <c r="L3975">
        <v>406</v>
      </c>
      <c r="M3975">
        <v>6</v>
      </c>
      <c r="N3975">
        <v>42</v>
      </c>
      <c r="O3975">
        <v>16</v>
      </c>
      <c r="P3975">
        <v>180827075</v>
      </c>
      <c r="Q3975">
        <v>0.39828620486428562</v>
      </c>
    </row>
    <row r="3976" spans="1:17" x14ac:dyDescent="0.25">
      <c r="A3976" t="str">
        <f t="shared" ca="1" si="62"/>
        <v>VALLE_DEL_CAUCA;EL DOVIO;Beneficiados</v>
      </c>
      <c r="B3976" t="str">
        <f ca="1">+IFERROR(_xlfn.XLOOKUP(C3976,DIVIPOLA!G:G,DIVIPOLA!F:F),C3976)</f>
        <v>VALLE_DEL_CAUCA</v>
      </c>
      <c r="C3976" t="s">
        <v>1190</v>
      </c>
      <c r="D3976" t="s">
        <v>318</v>
      </c>
      <c r="E3976" t="s">
        <v>417</v>
      </c>
      <c r="F3976">
        <v>1</v>
      </c>
      <c r="G3976">
        <v>8.7950747581354446E-2</v>
      </c>
      <c r="H3976">
        <v>0</v>
      </c>
      <c r="I3976">
        <v>0</v>
      </c>
      <c r="J3976">
        <v>0</v>
      </c>
      <c r="K3976">
        <v>2</v>
      </c>
      <c r="L3976">
        <v>0</v>
      </c>
      <c r="M3976">
        <v>4</v>
      </c>
      <c r="N3976">
        <v>2</v>
      </c>
      <c r="O3976">
        <v>0</v>
      </c>
      <c r="P3976">
        <v>2990000</v>
      </c>
      <c r="Q3976">
        <v>6.5857159529025969E-3</v>
      </c>
    </row>
    <row r="3977" spans="1:17" x14ac:dyDescent="0.25">
      <c r="A3977" t="str">
        <f t="shared" ca="1" si="62"/>
        <v>VALLE_DEL_CAUCA;EL ÁGUILA;Beneficiados</v>
      </c>
      <c r="B3977" t="str">
        <f ca="1">+IFERROR(_xlfn.XLOOKUP(C3977,DIVIPOLA!G:G,DIVIPOLA!F:F),C3977)</f>
        <v>VALLE_DEL_CAUCA</v>
      </c>
      <c r="C3977" t="s">
        <v>1190</v>
      </c>
      <c r="D3977" t="s">
        <v>319</v>
      </c>
      <c r="E3977" t="s">
        <v>417</v>
      </c>
      <c r="F3977">
        <v>1</v>
      </c>
      <c r="G3977">
        <v>8.7950747581354446E-2</v>
      </c>
      <c r="H3977">
        <v>0</v>
      </c>
      <c r="I3977">
        <v>0</v>
      </c>
      <c r="J3977">
        <v>9</v>
      </c>
      <c r="K3977">
        <v>3</v>
      </c>
      <c r="L3977">
        <v>0</v>
      </c>
      <c r="M3977">
        <v>0</v>
      </c>
      <c r="N3977">
        <v>0</v>
      </c>
      <c r="O3977">
        <v>0</v>
      </c>
      <c r="P3977">
        <v>5329350</v>
      </c>
      <c r="Q3977">
        <v>1.173832284735834E-2</v>
      </c>
    </row>
    <row r="3978" spans="1:17" x14ac:dyDescent="0.25">
      <c r="A3978" t="str">
        <f t="shared" ca="1" si="62"/>
        <v>VALLE_DEL_CAUCA;FLORIDA;Beneficiados</v>
      </c>
      <c r="B3978" t="str">
        <f ca="1">+IFERROR(_xlfn.XLOOKUP(C3978,DIVIPOLA!G:G,DIVIPOLA!F:F),C3978)</f>
        <v>VALLE_DEL_CAUCA</v>
      </c>
      <c r="C3978" t="s">
        <v>1190</v>
      </c>
      <c r="D3978" t="s">
        <v>320</v>
      </c>
      <c r="E3978" t="s">
        <v>417</v>
      </c>
      <c r="F3978">
        <v>1</v>
      </c>
      <c r="G3978">
        <v>8.7950747581354446E-2</v>
      </c>
      <c r="H3978">
        <v>0</v>
      </c>
      <c r="I3978">
        <v>0</v>
      </c>
      <c r="J3978">
        <v>4</v>
      </c>
      <c r="K3978">
        <v>0</v>
      </c>
      <c r="L3978">
        <v>15</v>
      </c>
      <c r="M3978">
        <v>10</v>
      </c>
      <c r="N3978">
        <v>39</v>
      </c>
      <c r="O3978">
        <v>4</v>
      </c>
      <c r="P3978">
        <v>18265000</v>
      </c>
      <c r="Q3978">
        <v>4.0230134407948467E-2</v>
      </c>
    </row>
    <row r="3979" spans="1:17" x14ac:dyDescent="0.25">
      <c r="A3979" t="str">
        <f t="shared" ca="1" si="62"/>
        <v>VALLE_DEL_CAUCA;BUGA;Beneficiados</v>
      </c>
      <c r="B3979" t="str">
        <f ca="1">+IFERROR(_xlfn.XLOOKUP(C3979,DIVIPOLA!G:G,DIVIPOLA!F:F),C3979)</f>
        <v>VALLE_DEL_CAUCA</v>
      </c>
      <c r="C3979" t="s">
        <v>1190</v>
      </c>
      <c r="D3979" t="s">
        <v>1191</v>
      </c>
      <c r="E3979" t="s">
        <v>417</v>
      </c>
      <c r="F3979">
        <v>5</v>
      </c>
      <c r="G3979">
        <v>0.43975373790677219</v>
      </c>
      <c r="H3979">
        <v>4</v>
      </c>
      <c r="I3979">
        <v>0</v>
      </c>
      <c r="J3979">
        <v>4127</v>
      </c>
      <c r="K3979">
        <v>129</v>
      </c>
      <c r="L3979">
        <v>788</v>
      </c>
      <c r="M3979">
        <v>60</v>
      </c>
      <c r="N3979">
        <v>330</v>
      </c>
      <c r="O3979">
        <v>43</v>
      </c>
      <c r="P3979">
        <v>2030161900</v>
      </c>
      <c r="Q3979">
        <v>4.4715951878946631</v>
      </c>
    </row>
    <row r="3980" spans="1:17" x14ac:dyDescent="0.25">
      <c r="A3980" t="str">
        <f t="shared" ca="1" si="62"/>
        <v>VALLE_DEL_CAUCA;JAMUNDÍ;Beneficiados</v>
      </c>
      <c r="B3980" t="str">
        <f ca="1">+IFERROR(_xlfn.XLOOKUP(C3980,DIVIPOLA!G:G,DIVIPOLA!F:F),C3980)</f>
        <v>VALLE_DEL_CAUCA</v>
      </c>
      <c r="C3980" t="s">
        <v>1190</v>
      </c>
      <c r="D3980" t="s">
        <v>321</v>
      </c>
      <c r="E3980" t="s">
        <v>417</v>
      </c>
      <c r="F3980">
        <v>12</v>
      </c>
      <c r="G3980">
        <v>1.0554089709762531</v>
      </c>
      <c r="H3980">
        <v>0</v>
      </c>
      <c r="I3980">
        <v>0</v>
      </c>
      <c r="J3980">
        <v>120</v>
      </c>
      <c r="K3980">
        <v>44</v>
      </c>
      <c r="L3980">
        <v>109</v>
      </c>
      <c r="M3980">
        <v>9</v>
      </c>
      <c r="N3980">
        <v>266</v>
      </c>
      <c r="O3980">
        <v>46</v>
      </c>
      <c r="P3980">
        <v>168831650</v>
      </c>
      <c r="Q3980">
        <v>0.37186531463540717</v>
      </c>
    </row>
    <row r="3981" spans="1:17" x14ac:dyDescent="0.25">
      <c r="A3981" t="str">
        <f t="shared" ca="1" si="62"/>
        <v>VALLE_DEL_CAUCA;LA UNIÓN;Beneficiados</v>
      </c>
      <c r="B3981" t="str">
        <f ca="1">+IFERROR(_xlfn.XLOOKUP(C3981,DIVIPOLA!G:G,DIVIPOLA!F:F),C3981)</f>
        <v>VALLE_DEL_CAUCA</v>
      </c>
      <c r="C3981" t="s">
        <v>1190</v>
      </c>
      <c r="D3981" t="s">
        <v>79</v>
      </c>
      <c r="E3981" t="s">
        <v>417</v>
      </c>
      <c r="F3981">
        <v>4</v>
      </c>
      <c r="G3981">
        <v>0.35180299032541779</v>
      </c>
      <c r="H3981">
        <v>0</v>
      </c>
      <c r="I3981">
        <v>0</v>
      </c>
      <c r="J3981">
        <v>18</v>
      </c>
      <c r="K3981">
        <v>20</v>
      </c>
      <c r="L3981">
        <v>0</v>
      </c>
      <c r="M3981">
        <v>0</v>
      </c>
      <c r="N3981">
        <v>0</v>
      </c>
      <c r="O3981">
        <v>0</v>
      </c>
      <c r="P3981">
        <v>17420000</v>
      </c>
      <c r="Q3981">
        <v>3.8368953812562952E-2</v>
      </c>
    </row>
    <row r="3982" spans="1:17" x14ac:dyDescent="0.25">
      <c r="A3982" t="str">
        <f t="shared" ca="1" si="62"/>
        <v>VALLE_DEL_CAUCA;LA VICTORIA;Beneficiados</v>
      </c>
      <c r="B3982" t="str">
        <f ca="1">+IFERROR(_xlfn.XLOOKUP(C3982,DIVIPOLA!G:G,DIVIPOLA!F:F),C3982)</f>
        <v>VALLE_DEL_CAUCA</v>
      </c>
      <c r="C3982" t="s">
        <v>1190</v>
      </c>
      <c r="D3982" t="s">
        <v>322</v>
      </c>
      <c r="E3982" t="s">
        <v>417</v>
      </c>
      <c r="F3982">
        <v>1</v>
      </c>
      <c r="G3982">
        <v>8.7950747581354446E-2</v>
      </c>
      <c r="H3982">
        <v>0</v>
      </c>
      <c r="I3982">
        <v>0</v>
      </c>
      <c r="J3982">
        <v>5</v>
      </c>
      <c r="K3982">
        <v>16</v>
      </c>
      <c r="L3982">
        <v>2</v>
      </c>
      <c r="M3982">
        <v>0</v>
      </c>
      <c r="N3982">
        <v>0</v>
      </c>
      <c r="O3982">
        <v>10</v>
      </c>
      <c r="P3982">
        <v>14040000</v>
      </c>
      <c r="Q3982">
        <v>3.0924231431020889E-2</v>
      </c>
    </row>
    <row r="3983" spans="1:17" x14ac:dyDescent="0.25">
      <c r="A3983" t="str">
        <f t="shared" ca="1" si="62"/>
        <v>VALLE_DEL_CAUCA;OBANDO;Beneficiados</v>
      </c>
      <c r="B3983" t="str">
        <f ca="1">+IFERROR(_xlfn.XLOOKUP(C3983,DIVIPOLA!G:G,DIVIPOLA!F:F),C3983)</f>
        <v>VALLE_DEL_CAUCA</v>
      </c>
      <c r="C3983" t="s">
        <v>1190</v>
      </c>
      <c r="D3983" t="s">
        <v>323</v>
      </c>
      <c r="E3983" t="s">
        <v>417</v>
      </c>
      <c r="F3983">
        <v>1</v>
      </c>
      <c r="G3983">
        <v>8.7950747581354446E-2</v>
      </c>
      <c r="H3983">
        <v>0</v>
      </c>
      <c r="I3983">
        <v>0</v>
      </c>
      <c r="J3983">
        <v>0</v>
      </c>
      <c r="K3983">
        <v>3</v>
      </c>
      <c r="L3983">
        <v>0</v>
      </c>
      <c r="M3983">
        <v>0</v>
      </c>
      <c r="N3983">
        <v>1</v>
      </c>
      <c r="O3983">
        <v>0</v>
      </c>
      <c r="P3983">
        <v>1755000</v>
      </c>
      <c r="Q3983">
        <v>3.8655289288776111E-3</v>
      </c>
    </row>
    <row r="3984" spans="1:17" x14ac:dyDescent="0.25">
      <c r="A3984" t="str">
        <f t="shared" ca="1" si="62"/>
        <v>VALLE_DEL_CAUCA;PALMIRA;Beneficiados</v>
      </c>
      <c r="B3984" t="str">
        <f ca="1">+IFERROR(_xlfn.XLOOKUP(C3984,DIVIPOLA!G:G,DIVIPOLA!F:F),C3984)</f>
        <v>VALLE_DEL_CAUCA</v>
      </c>
      <c r="C3984" t="s">
        <v>1190</v>
      </c>
      <c r="D3984" t="s">
        <v>324</v>
      </c>
      <c r="E3984" t="s">
        <v>417</v>
      </c>
      <c r="F3984">
        <v>52</v>
      </c>
      <c r="G3984">
        <v>4.5734388742304306</v>
      </c>
      <c r="H3984">
        <v>2</v>
      </c>
      <c r="I3984">
        <v>0</v>
      </c>
      <c r="J3984">
        <v>3411</v>
      </c>
      <c r="K3984">
        <v>1349</v>
      </c>
      <c r="L3984">
        <v>1032</v>
      </c>
      <c r="M3984">
        <v>343</v>
      </c>
      <c r="N3984">
        <v>835</v>
      </c>
      <c r="O3984">
        <v>85</v>
      </c>
      <c r="P3984">
        <v>2664702950</v>
      </c>
      <c r="Q3984">
        <v>5.8692229858065579</v>
      </c>
    </row>
    <row r="3985" spans="1:17" x14ac:dyDescent="0.25">
      <c r="A3985" t="str">
        <f t="shared" ca="1" si="62"/>
        <v>VALLE_DEL_CAUCA;PRADERA;Beneficiados</v>
      </c>
      <c r="B3985" t="str">
        <f ca="1">+IFERROR(_xlfn.XLOOKUP(C3985,DIVIPOLA!G:G,DIVIPOLA!F:F),C3985)</f>
        <v>VALLE_DEL_CAUCA</v>
      </c>
      <c r="C3985" t="s">
        <v>1190</v>
      </c>
      <c r="D3985" t="s">
        <v>325</v>
      </c>
      <c r="E3985" t="s">
        <v>417</v>
      </c>
      <c r="F3985">
        <v>1</v>
      </c>
      <c r="G3985">
        <v>8.7950747581354446E-2</v>
      </c>
      <c r="H3985">
        <v>0</v>
      </c>
      <c r="I3985">
        <v>0</v>
      </c>
      <c r="J3985">
        <v>0</v>
      </c>
      <c r="K3985">
        <v>4</v>
      </c>
      <c r="L3985">
        <v>0</v>
      </c>
      <c r="M3985">
        <v>7</v>
      </c>
      <c r="N3985">
        <v>24</v>
      </c>
      <c r="O3985">
        <v>11</v>
      </c>
      <c r="P3985">
        <v>13244075</v>
      </c>
      <c r="Q3985">
        <v>2.917114247790583E-2</v>
      </c>
    </row>
    <row r="3986" spans="1:17" x14ac:dyDescent="0.25">
      <c r="A3986" t="str">
        <f t="shared" ca="1" si="62"/>
        <v>VALLE_DEL_CAUCA;ROLDANILLO;Beneficiados</v>
      </c>
      <c r="B3986" t="str">
        <f ca="1">+IFERROR(_xlfn.XLOOKUP(C3986,DIVIPOLA!G:G,DIVIPOLA!F:F),C3986)</f>
        <v>VALLE_DEL_CAUCA</v>
      </c>
      <c r="C3986" t="s">
        <v>1190</v>
      </c>
      <c r="D3986" t="s">
        <v>326</v>
      </c>
      <c r="E3986" t="s">
        <v>417</v>
      </c>
      <c r="F3986">
        <v>1</v>
      </c>
      <c r="G3986">
        <v>8.7950747581354446E-2</v>
      </c>
      <c r="H3986">
        <v>0</v>
      </c>
      <c r="I3986">
        <v>0</v>
      </c>
      <c r="J3986">
        <v>6</v>
      </c>
      <c r="K3986">
        <v>2</v>
      </c>
      <c r="L3986">
        <v>0</v>
      </c>
      <c r="M3986">
        <v>0</v>
      </c>
      <c r="N3986">
        <v>0</v>
      </c>
      <c r="O3986">
        <v>0</v>
      </c>
      <c r="P3986">
        <v>3380000</v>
      </c>
      <c r="Q3986">
        <v>7.4447223815420653E-3</v>
      </c>
    </row>
    <row r="3987" spans="1:17" x14ac:dyDescent="0.25">
      <c r="A3987" t="str">
        <f t="shared" ca="1" si="62"/>
        <v>VALLE_DEL_CAUCA;CALI;Beneficiados</v>
      </c>
      <c r="B3987" t="str">
        <f ca="1">+IFERROR(_xlfn.XLOOKUP(C3987,DIVIPOLA!G:G,DIVIPOLA!F:F),C3987)</f>
        <v>VALLE_DEL_CAUCA</v>
      </c>
      <c r="C3987" t="s">
        <v>1190</v>
      </c>
      <c r="D3987" t="s">
        <v>1083</v>
      </c>
      <c r="E3987" t="s">
        <v>417</v>
      </c>
      <c r="F3987">
        <v>539</v>
      </c>
      <c r="G3987">
        <v>47.405452946350053</v>
      </c>
      <c r="H3987">
        <v>103</v>
      </c>
      <c r="I3987">
        <v>48</v>
      </c>
      <c r="J3987">
        <v>28605</v>
      </c>
      <c r="K3987">
        <v>12970</v>
      </c>
      <c r="L3987">
        <v>33005</v>
      </c>
      <c r="M3987">
        <v>7813</v>
      </c>
      <c r="N3987">
        <v>15588</v>
      </c>
      <c r="O3987">
        <v>2713</v>
      </c>
      <c r="P3987">
        <v>34199582300</v>
      </c>
      <c r="Q3987">
        <v>75.3273360320118</v>
      </c>
    </row>
    <row r="3988" spans="1:17" x14ac:dyDescent="0.25">
      <c r="A3988" t="str">
        <f t="shared" ca="1" si="62"/>
        <v>VALLE_DEL_CAUCA;SEVILLA;Beneficiados</v>
      </c>
      <c r="B3988" t="str">
        <f ca="1">+IFERROR(_xlfn.XLOOKUP(C3988,DIVIPOLA!G:G,DIVIPOLA!F:F),C3988)</f>
        <v>VALLE_DEL_CAUCA</v>
      </c>
      <c r="C3988" t="s">
        <v>1190</v>
      </c>
      <c r="D3988" t="s">
        <v>327</v>
      </c>
      <c r="E3988" t="s">
        <v>417</v>
      </c>
      <c r="F3988">
        <v>2</v>
      </c>
      <c r="G3988">
        <v>0.17590149516270889</v>
      </c>
      <c r="H3988">
        <v>0</v>
      </c>
      <c r="I3988">
        <v>5</v>
      </c>
      <c r="J3988">
        <v>2</v>
      </c>
      <c r="K3988">
        <v>2</v>
      </c>
      <c r="L3988">
        <v>1</v>
      </c>
      <c r="M3988">
        <v>4</v>
      </c>
      <c r="N3988">
        <v>0</v>
      </c>
      <c r="O3988">
        <v>0</v>
      </c>
      <c r="P3988">
        <v>6565000</v>
      </c>
      <c r="Q3988">
        <v>1.4459941548764401E-2</v>
      </c>
    </row>
    <row r="3989" spans="1:17" x14ac:dyDescent="0.25">
      <c r="A3989" t="str">
        <f t="shared" ca="1" si="62"/>
        <v>VALLE_DEL_CAUCA;TULUÁ;Beneficiados</v>
      </c>
      <c r="B3989" t="str">
        <f ca="1">+IFERROR(_xlfn.XLOOKUP(C3989,DIVIPOLA!G:G,DIVIPOLA!F:F),C3989)</f>
        <v>VALLE_DEL_CAUCA</v>
      </c>
      <c r="C3989" t="s">
        <v>1190</v>
      </c>
      <c r="D3989" t="s">
        <v>328</v>
      </c>
      <c r="E3989" t="s">
        <v>417</v>
      </c>
      <c r="F3989">
        <v>22</v>
      </c>
      <c r="G3989">
        <v>1.9349164467897979</v>
      </c>
      <c r="H3989">
        <v>0</v>
      </c>
      <c r="I3989">
        <v>0</v>
      </c>
      <c r="J3989">
        <v>745</v>
      </c>
      <c r="K3989">
        <v>176</v>
      </c>
      <c r="L3989">
        <v>315</v>
      </c>
      <c r="M3989">
        <v>36</v>
      </c>
      <c r="N3989">
        <v>1078</v>
      </c>
      <c r="O3989">
        <v>88</v>
      </c>
      <c r="P3989">
        <v>733980325</v>
      </c>
      <c r="Q3989">
        <v>1.6166508145381711</v>
      </c>
    </row>
    <row r="3990" spans="1:17" x14ac:dyDescent="0.25">
      <c r="A3990" t="str">
        <f t="shared" ca="1" si="62"/>
        <v>VALLE_DEL_CAUCA;YUMBO;Beneficiados</v>
      </c>
      <c r="B3990" t="str">
        <f ca="1">+IFERROR(_xlfn.XLOOKUP(C3990,DIVIPOLA!G:G,DIVIPOLA!F:F),C3990)</f>
        <v>VALLE_DEL_CAUCA</v>
      </c>
      <c r="C3990" t="s">
        <v>1190</v>
      </c>
      <c r="D3990" t="s">
        <v>329</v>
      </c>
      <c r="E3990" t="s">
        <v>417</v>
      </c>
      <c r="F3990">
        <v>58</v>
      </c>
      <c r="G3990">
        <v>5.1011433597185576</v>
      </c>
      <c r="H3990">
        <v>15</v>
      </c>
      <c r="I3990">
        <v>16</v>
      </c>
      <c r="J3990">
        <v>4342</v>
      </c>
      <c r="K3990">
        <v>1789</v>
      </c>
      <c r="L3990">
        <v>1027</v>
      </c>
      <c r="M3990">
        <v>171</v>
      </c>
      <c r="N3990">
        <v>1313</v>
      </c>
      <c r="O3990">
        <v>330</v>
      </c>
      <c r="P3990">
        <v>3376427925</v>
      </c>
      <c r="Q3990">
        <v>7.4368545984944179</v>
      </c>
    </row>
    <row r="3991" spans="1:17" x14ac:dyDescent="0.25">
      <c r="A3991" t="str">
        <f t="shared" ca="1" si="62"/>
        <v>VALLE_DEL_CAUCA;ZARZAL;Beneficiados</v>
      </c>
      <c r="B3991" t="str">
        <f ca="1">+IFERROR(_xlfn.XLOOKUP(C3991,DIVIPOLA!G:G,DIVIPOLA!F:F),C3991)</f>
        <v>VALLE_DEL_CAUCA</v>
      </c>
      <c r="C3991" t="s">
        <v>1190</v>
      </c>
      <c r="D3991" t="s">
        <v>330</v>
      </c>
      <c r="E3991" t="s">
        <v>417</v>
      </c>
      <c r="F3991">
        <v>3</v>
      </c>
      <c r="G3991">
        <v>0.26385224274406333</v>
      </c>
      <c r="H3991">
        <v>0</v>
      </c>
      <c r="I3991">
        <v>0</v>
      </c>
      <c r="J3991">
        <v>312</v>
      </c>
      <c r="K3991">
        <v>332</v>
      </c>
      <c r="L3991">
        <v>117</v>
      </c>
      <c r="M3991">
        <v>73</v>
      </c>
      <c r="N3991">
        <v>15</v>
      </c>
      <c r="O3991">
        <v>1</v>
      </c>
      <c r="P3991">
        <v>356460000</v>
      </c>
      <c r="Q3991">
        <v>0.78513187577647459</v>
      </c>
    </row>
    <row r="3992" spans="1:17" x14ac:dyDescent="0.25">
      <c r="A3992" t="str">
        <f t="shared" ca="1" si="62"/>
        <v>VICHADA;CUMARIBO;Beneficiados</v>
      </c>
      <c r="B3992" t="str">
        <f ca="1">+IFERROR(_xlfn.XLOOKUP(C3992,DIVIPOLA!G:G,DIVIPOLA!F:F),C3992)</f>
        <v>VICHADA</v>
      </c>
      <c r="C3992" t="s">
        <v>42</v>
      </c>
      <c r="D3992" t="s">
        <v>331</v>
      </c>
      <c r="E3992" t="s">
        <v>417</v>
      </c>
      <c r="F3992">
        <v>1</v>
      </c>
      <c r="G3992">
        <v>100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2</v>
      </c>
      <c r="N3992">
        <v>0</v>
      </c>
      <c r="O3992">
        <v>2</v>
      </c>
      <c r="P3992">
        <v>1430000</v>
      </c>
      <c r="Q3992">
        <v>100</v>
      </c>
    </row>
    <row r="3993" spans="1:17" x14ac:dyDescent="0.25">
      <c r="A3993" t="str">
        <f t="shared" ca="1" si="62"/>
        <v>AMAZONAS;LETICIA;No Beneficiados</v>
      </c>
      <c r="B3993" t="str">
        <f ca="1">+IFERROR(_xlfn.XLOOKUP(C3993,DIVIPOLA!G:G,DIVIPOLA!F:F),C3993)</f>
        <v>AMAZONAS</v>
      </c>
      <c r="C3993" t="s">
        <v>16</v>
      </c>
      <c r="D3993" t="s">
        <v>43</v>
      </c>
      <c r="E3993" t="s">
        <v>418</v>
      </c>
      <c r="F3993">
        <v>2</v>
      </c>
      <c r="G3993">
        <v>28.571428571428569</v>
      </c>
      <c r="H3993">
        <v>0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</row>
    <row r="3994" spans="1:17" x14ac:dyDescent="0.25">
      <c r="A3994" t="str">
        <f t="shared" ca="1" si="62"/>
        <v>ANTIOQUIA;ABEJORRAL;No Beneficiados</v>
      </c>
      <c r="B3994" t="str">
        <f ca="1">+IFERROR(_xlfn.XLOOKUP(C3994,DIVIPOLA!G:G,DIVIPOLA!F:F),C3994)</f>
        <v>ANTIOQUIA</v>
      </c>
      <c r="C3994" t="s">
        <v>17</v>
      </c>
      <c r="D3994" t="s">
        <v>44</v>
      </c>
      <c r="E3994" t="s">
        <v>418</v>
      </c>
      <c r="F3994">
        <v>4</v>
      </c>
      <c r="G3994">
        <v>0.14079549454417459</v>
      </c>
      <c r="H3994">
        <v>0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</row>
    <row r="3995" spans="1:17" x14ac:dyDescent="0.25">
      <c r="A3995" t="str">
        <f t="shared" ca="1" si="62"/>
        <v>ANTIOQUIA;AMAGÁ;No Beneficiados</v>
      </c>
      <c r="B3995" t="str">
        <f ca="1">+IFERROR(_xlfn.XLOOKUP(C3995,DIVIPOLA!G:G,DIVIPOLA!F:F),C3995)</f>
        <v>ANTIOQUIA</v>
      </c>
      <c r="C3995" t="s">
        <v>17</v>
      </c>
      <c r="D3995" t="s">
        <v>45</v>
      </c>
      <c r="E3995" t="s">
        <v>418</v>
      </c>
      <c r="F3995">
        <v>3</v>
      </c>
      <c r="G3995">
        <v>0.10559662090813091</v>
      </c>
      <c r="H3995">
        <v>0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</row>
    <row r="3996" spans="1:17" x14ac:dyDescent="0.25">
      <c r="A3996" t="str">
        <f t="shared" ca="1" si="62"/>
        <v>ANTIOQUIA;AMALFI;No Beneficiados</v>
      </c>
      <c r="B3996" t="str">
        <f ca="1">+IFERROR(_xlfn.XLOOKUP(C3996,DIVIPOLA!G:G,DIVIPOLA!F:F),C3996)</f>
        <v>ANTIOQUIA</v>
      </c>
      <c r="C3996" t="s">
        <v>17</v>
      </c>
      <c r="D3996" t="s">
        <v>46</v>
      </c>
      <c r="E3996" t="s">
        <v>418</v>
      </c>
      <c r="F3996">
        <v>1</v>
      </c>
      <c r="G3996">
        <v>3.5198873636043647E-2</v>
      </c>
      <c r="H3996">
        <v>0</v>
      </c>
      <c r="I3996">
        <v>0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</row>
    <row r="3997" spans="1:17" x14ac:dyDescent="0.25">
      <c r="A3997" t="str">
        <f t="shared" ca="1" si="62"/>
        <v>ANTIOQUIA;ANDES;No Beneficiados</v>
      </c>
      <c r="B3997" t="str">
        <f ca="1">+IFERROR(_xlfn.XLOOKUP(C3997,DIVIPOLA!G:G,DIVIPOLA!F:F),C3997)</f>
        <v>ANTIOQUIA</v>
      </c>
      <c r="C3997" t="s">
        <v>17</v>
      </c>
      <c r="D3997" t="s">
        <v>47</v>
      </c>
      <c r="E3997" t="s">
        <v>418</v>
      </c>
      <c r="F3997">
        <v>1</v>
      </c>
      <c r="G3997">
        <v>3.5198873636043647E-2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</row>
    <row r="3998" spans="1:17" x14ac:dyDescent="0.25">
      <c r="A3998" t="str">
        <f t="shared" ca="1" si="62"/>
        <v>ANTIOQUIA;ANGOSTURA;No Beneficiados</v>
      </c>
      <c r="B3998" t="str">
        <f ca="1">+IFERROR(_xlfn.XLOOKUP(C3998,DIVIPOLA!G:G,DIVIPOLA!F:F),C3998)</f>
        <v>ANTIOQUIA</v>
      </c>
      <c r="C3998" t="s">
        <v>17</v>
      </c>
      <c r="D3998" t="s">
        <v>363</v>
      </c>
      <c r="E3998" t="s">
        <v>418</v>
      </c>
      <c r="F3998">
        <v>1</v>
      </c>
      <c r="G3998">
        <v>3.5198873636043647E-2</v>
      </c>
      <c r="H3998">
        <v>0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</row>
    <row r="3999" spans="1:17" x14ac:dyDescent="0.25">
      <c r="A3999" t="str">
        <f t="shared" ca="1" si="62"/>
        <v>ANTIOQUIA;APARTADÓ;No Beneficiados</v>
      </c>
      <c r="B3999" t="str">
        <f ca="1">+IFERROR(_xlfn.XLOOKUP(C3999,DIVIPOLA!G:G,DIVIPOLA!F:F),C3999)</f>
        <v>ANTIOQUIA</v>
      </c>
      <c r="C3999" t="s">
        <v>17</v>
      </c>
      <c r="D3999" t="s">
        <v>49</v>
      </c>
      <c r="E3999" t="s">
        <v>418</v>
      </c>
      <c r="F3999">
        <v>8</v>
      </c>
      <c r="G3999">
        <v>0.28159098908834918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</row>
    <row r="4000" spans="1:17" x14ac:dyDescent="0.25">
      <c r="A4000" t="str">
        <f t="shared" ca="1" si="62"/>
        <v>ANTIOQUIA;ARMENIA;No Beneficiados</v>
      </c>
      <c r="B4000" t="str">
        <f ca="1">+IFERROR(_xlfn.XLOOKUP(C4000,DIVIPOLA!G:G,DIVIPOLA!F:F),C4000)</f>
        <v>ANTIOQUIA</v>
      </c>
      <c r="C4000" t="s">
        <v>17</v>
      </c>
      <c r="D4000" t="s">
        <v>51</v>
      </c>
      <c r="E4000" t="s">
        <v>418</v>
      </c>
      <c r="F4000">
        <v>2</v>
      </c>
      <c r="G4000">
        <v>7.0397747272087294E-2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</row>
    <row r="4001" spans="1:17" x14ac:dyDescent="0.25">
      <c r="A4001" t="str">
        <f t="shared" ca="1" si="62"/>
        <v>ANTIOQUIA;BARBOSA;No Beneficiados</v>
      </c>
      <c r="B4001" t="str">
        <f ca="1">+IFERROR(_xlfn.XLOOKUP(C4001,DIVIPOLA!G:G,DIVIPOLA!F:F),C4001)</f>
        <v>ANTIOQUIA</v>
      </c>
      <c r="C4001" t="s">
        <v>17</v>
      </c>
      <c r="D4001" t="s">
        <v>279</v>
      </c>
      <c r="E4001" t="s">
        <v>418</v>
      </c>
      <c r="F4001">
        <v>2</v>
      </c>
      <c r="G4001">
        <v>7.0397747272087294E-2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</row>
    <row r="4002" spans="1:17" x14ac:dyDescent="0.25">
      <c r="A4002" t="str">
        <f t="shared" ca="1" si="62"/>
        <v>ANTIOQUIA;BELLO;No Beneficiados</v>
      </c>
      <c r="B4002" t="str">
        <f ca="1">+IFERROR(_xlfn.XLOOKUP(C4002,DIVIPOLA!G:G,DIVIPOLA!F:F),C4002)</f>
        <v>ANTIOQUIA</v>
      </c>
      <c r="C4002" t="s">
        <v>17</v>
      </c>
      <c r="D4002" t="s">
        <v>52</v>
      </c>
      <c r="E4002" t="s">
        <v>418</v>
      </c>
      <c r="F4002">
        <v>22</v>
      </c>
      <c r="G4002">
        <v>0.77437521999296022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</row>
    <row r="4003" spans="1:17" x14ac:dyDescent="0.25">
      <c r="A4003" t="str">
        <f t="shared" ca="1" si="62"/>
        <v>ANTIOQUIA;CALDAS;No Beneficiados</v>
      </c>
      <c r="B4003" t="str">
        <f ca="1">+IFERROR(_xlfn.XLOOKUP(C4003,DIVIPOLA!G:G,DIVIPOLA!F:F),C4003)</f>
        <v>ANTIOQUIA</v>
      </c>
      <c r="C4003" t="s">
        <v>17</v>
      </c>
      <c r="D4003" t="s">
        <v>23</v>
      </c>
      <c r="E4003" t="s">
        <v>418</v>
      </c>
      <c r="F4003">
        <v>7</v>
      </c>
      <c r="G4003">
        <v>0.24639211545230549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</row>
    <row r="4004" spans="1:17" x14ac:dyDescent="0.25">
      <c r="A4004" t="str">
        <f t="shared" ca="1" si="62"/>
        <v>ANTIOQUIA;CAREPA;No Beneficiados</v>
      </c>
      <c r="B4004" t="str">
        <f ca="1">+IFERROR(_xlfn.XLOOKUP(C4004,DIVIPOLA!G:G,DIVIPOLA!F:F),C4004)</f>
        <v>ANTIOQUIA</v>
      </c>
      <c r="C4004" t="s">
        <v>17</v>
      </c>
      <c r="D4004" t="s">
        <v>55</v>
      </c>
      <c r="E4004" t="s">
        <v>418</v>
      </c>
      <c r="F4004">
        <v>1</v>
      </c>
      <c r="G4004">
        <v>3.5198873636043647E-2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</row>
    <row r="4005" spans="1:17" x14ac:dyDescent="0.25">
      <c r="A4005" t="str">
        <f t="shared" ca="1" si="62"/>
        <v>ANTIOQUIA;CAUCASIA;No Beneficiados</v>
      </c>
      <c r="B4005" t="str">
        <f ca="1">+IFERROR(_xlfn.XLOOKUP(C4005,DIVIPOLA!G:G,DIVIPOLA!F:F),C4005)</f>
        <v>ANTIOQUIA</v>
      </c>
      <c r="C4005" t="s">
        <v>17</v>
      </c>
      <c r="D4005" t="s">
        <v>56</v>
      </c>
      <c r="E4005" t="s">
        <v>418</v>
      </c>
      <c r="F4005">
        <v>1</v>
      </c>
      <c r="G4005">
        <v>3.5198873636043647E-2</v>
      </c>
      <c r="H4005">
        <v>0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</row>
    <row r="4006" spans="1:17" x14ac:dyDescent="0.25">
      <c r="A4006" t="str">
        <f t="shared" ca="1" si="62"/>
        <v>ANTIOQUIA;CAÑASGORDAS;No Beneficiados</v>
      </c>
      <c r="B4006" t="str">
        <f ca="1">+IFERROR(_xlfn.XLOOKUP(C4006,DIVIPOLA!G:G,DIVIPOLA!F:F),C4006)</f>
        <v>ANTIOQUIA</v>
      </c>
      <c r="C4006" t="s">
        <v>17</v>
      </c>
      <c r="D4006" t="s">
        <v>364</v>
      </c>
      <c r="E4006" t="s">
        <v>418</v>
      </c>
      <c r="F4006">
        <v>2</v>
      </c>
      <c r="G4006">
        <v>7.0397747272087294E-2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</row>
    <row r="4007" spans="1:17" x14ac:dyDescent="0.25">
      <c r="A4007" t="str">
        <f t="shared" ca="1" si="62"/>
        <v>ANTIOQUIA;CHIGORODÓ;No Beneficiados</v>
      </c>
      <c r="B4007" t="str">
        <f ca="1">+IFERROR(_xlfn.XLOOKUP(C4007,DIVIPOLA!G:G,DIVIPOLA!F:F),C4007)</f>
        <v>ANTIOQUIA</v>
      </c>
      <c r="C4007" t="s">
        <v>17</v>
      </c>
      <c r="D4007" t="s">
        <v>365</v>
      </c>
      <c r="E4007" t="s">
        <v>418</v>
      </c>
      <c r="F4007">
        <v>3</v>
      </c>
      <c r="G4007">
        <v>0.10559662090813091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</row>
    <row r="4008" spans="1:17" x14ac:dyDescent="0.25">
      <c r="A4008" t="str">
        <f t="shared" ca="1" si="62"/>
        <v>ANTIOQUIA;COCORNÁ;No Beneficiados</v>
      </c>
      <c r="B4008" t="str">
        <f ca="1">+IFERROR(_xlfn.XLOOKUP(C4008,DIVIPOLA!G:G,DIVIPOLA!F:F),C4008)</f>
        <v>ANTIOQUIA</v>
      </c>
      <c r="C4008" t="s">
        <v>17</v>
      </c>
      <c r="D4008" t="s">
        <v>366</v>
      </c>
      <c r="E4008" t="s">
        <v>418</v>
      </c>
      <c r="F4008">
        <v>2</v>
      </c>
      <c r="G4008">
        <v>7.0397747272087294E-2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</row>
    <row r="4009" spans="1:17" x14ac:dyDescent="0.25">
      <c r="A4009" t="str">
        <f t="shared" ca="1" si="62"/>
        <v>ANTIOQUIA;COPACABANA;No Beneficiados</v>
      </c>
      <c r="B4009" t="str">
        <f ca="1">+IFERROR(_xlfn.XLOOKUP(C4009,DIVIPOLA!G:G,DIVIPOLA!F:F),C4009)</f>
        <v>ANTIOQUIA</v>
      </c>
      <c r="C4009" t="s">
        <v>17</v>
      </c>
      <c r="D4009" t="s">
        <v>58</v>
      </c>
      <c r="E4009" t="s">
        <v>418</v>
      </c>
      <c r="F4009">
        <v>7</v>
      </c>
      <c r="G4009">
        <v>0.24639211545230549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</row>
    <row r="4010" spans="1:17" x14ac:dyDescent="0.25">
      <c r="A4010" t="str">
        <f t="shared" ca="1" si="62"/>
        <v>ANTIOQUIA;CÁCERES;No Beneficiados</v>
      </c>
      <c r="B4010" t="str">
        <f ca="1">+IFERROR(_xlfn.XLOOKUP(C4010,DIVIPOLA!G:G,DIVIPOLA!F:F),C4010)</f>
        <v>ANTIOQUIA</v>
      </c>
      <c r="C4010" t="s">
        <v>17</v>
      </c>
      <c r="D4010" t="s">
        <v>367</v>
      </c>
      <c r="E4010" t="s">
        <v>418</v>
      </c>
      <c r="F4010">
        <v>1</v>
      </c>
      <c r="G4010">
        <v>3.5198873636043647E-2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</row>
    <row r="4011" spans="1:17" x14ac:dyDescent="0.25">
      <c r="A4011" t="str">
        <f t="shared" ca="1" si="62"/>
        <v>ANTIOQUIA;DABEIBA;No Beneficiados</v>
      </c>
      <c r="B4011" t="str">
        <f ca="1">+IFERROR(_xlfn.XLOOKUP(C4011,DIVIPOLA!G:G,DIVIPOLA!F:F),C4011)</f>
        <v>ANTIOQUIA</v>
      </c>
      <c r="C4011" t="s">
        <v>17</v>
      </c>
      <c r="D4011" t="s">
        <v>59</v>
      </c>
      <c r="E4011" t="s">
        <v>418</v>
      </c>
      <c r="F4011">
        <v>1</v>
      </c>
      <c r="G4011">
        <v>3.5198873636043647E-2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</row>
    <row r="4012" spans="1:17" x14ac:dyDescent="0.25">
      <c r="A4012" t="str">
        <f t="shared" ca="1" si="62"/>
        <v>ANTIOQUIA;DONMATÍAS;No Beneficiados</v>
      </c>
      <c r="B4012" t="str">
        <f ca="1">+IFERROR(_xlfn.XLOOKUP(C4012,DIVIPOLA!G:G,DIVIPOLA!F:F),C4012)</f>
        <v>ANTIOQUIA</v>
      </c>
      <c r="C4012" t="s">
        <v>17</v>
      </c>
      <c r="D4012" t="s">
        <v>60</v>
      </c>
      <c r="E4012" t="s">
        <v>418</v>
      </c>
      <c r="F4012">
        <v>1</v>
      </c>
      <c r="G4012">
        <v>3.5198873636043647E-2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</row>
    <row r="4013" spans="1:17" x14ac:dyDescent="0.25">
      <c r="A4013" t="str">
        <f t="shared" ca="1" si="62"/>
        <v>ANTIOQUIA;EBÉJICO;No Beneficiados</v>
      </c>
      <c r="B4013" t="str">
        <f ca="1">+IFERROR(_xlfn.XLOOKUP(C4013,DIVIPOLA!G:G,DIVIPOLA!F:F),C4013)</f>
        <v>ANTIOQUIA</v>
      </c>
      <c r="C4013" t="s">
        <v>17</v>
      </c>
      <c r="D4013" t="s">
        <v>61</v>
      </c>
      <c r="E4013" t="s">
        <v>418</v>
      </c>
      <c r="F4013">
        <v>1</v>
      </c>
      <c r="G4013">
        <v>3.5198873636043647E-2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</row>
    <row r="4014" spans="1:17" x14ac:dyDescent="0.25">
      <c r="A4014" t="str">
        <f t="shared" ca="1" si="62"/>
        <v>ANTIOQUIA;EL CARMEN DE VIBORAL;No Beneficiados</v>
      </c>
      <c r="B4014" t="str">
        <f ca="1">+IFERROR(_xlfn.XLOOKUP(C4014,DIVIPOLA!G:G,DIVIPOLA!F:F),C4014)</f>
        <v>ANTIOQUIA</v>
      </c>
      <c r="C4014" t="s">
        <v>17</v>
      </c>
      <c r="D4014" t="s">
        <v>63</v>
      </c>
      <c r="E4014" t="s">
        <v>418</v>
      </c>
      <c r="F4014">
        <v>2</v>
      </c>
      <c r="G4014">
        <v>7.0397747272087294E-2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</row>
    <row r="4015" spans="1:17" x14ac:dyDescent="0.25">
      <c r="A4015" t="str">
        <f t="shared" ca="1" si="62"/>
        <v>ANTIOQUIA;EL SANTUARIO;No Beneficiados</v>
      </c>
      <c r="B4015" t="str">
        <f ca="1">+IFERROR(_xlfn.XLOOKUP(C4015,DIVIPOLA!G:G,DIVIPOLA!F:F),C4015)</f>
        <v>ANTIOQUIA</v>
      </c>
      <c r="C4015" t="s">
        <v>17</v>
      </c>
      <c r="D4015" t="s">
        <v>64</v>
      </c>
      <c r="E4015" t="s">
        <v>418</v>
      </c>
      <c r="F4015">
        <v>2</v>
      </c>
      <c r="G4015">
        <v>7.0397747272087294E-2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</row>
    <row r="4016" spans="1:17" x14ac:dyDescent="0.25">
      <c r="A4016" t="str">
        <f t="shared" ca="1" si="62"/>
        <v>ANTIOQUIA;ENTRERRÍOS;No Beneficiados</v>
      </c>
      <c r="B4016" t="str">
        <f ca="1">+IFERROR(_xlfn.XLOOKUP(C4016,DIVIPOLA!G:G,DIVIPOLA!F:F),C4016)</f>
        <v>ANTIOQUIA</v>
      </c>
      <c r="C4016" t="s">
        <v>17</v>
      </c>
      <c r="D4016" t="s">
        <v>65</v>
      </c>
      <c r="E4016" t="s">
        <v>418</v>
      </c>
      <c r="F4016">
        <v>7</v>
      </c>
      <c r="G4016">
        <v>0.24639211545230549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</row>
    <row r="4017" spans="1:17" x14ac:dyDescent="0.25">
      <c r="A4017" t="str">
        <f t="shared" ca="1" si="62"/>
        <v>ANTIOQUIA;ENVIGADO;No Beneficiados</v>
      </c>
      <c r="B4017" t="str">
        <f ca="1">+IFERROR(_xlfn.XLOOKUP(C4017,DIVIPOLA!G:G,DIVIPOLA!F:F),C4017)</f>
        <v>ANTIOQUIA</v>
      </c>
      <c r="C4017" t="s">
        <v>17</v>
      </c>
      <c r="D4017" t="s">
        <v>66</v>
      </c>
      <c r="E4017" t="s">
        <v>418</v>
      </c>
      <c r="F4017">
        <v>64</v>
      </c>
      <c r="G4017">
        <v>2.252727912706793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</row>
    <row r="4018" spans="1:17" x14ac:dyDescent="0.25">
      <c r="A4018" t="str">
        <f t="shared" ca="1" si="62"/>
        <v>ANTIOQUIA;FREDONIA;No Beneficiados</v>
      </c>
      <c r="B4018" t="str">
        <f ca="1">+IFERROR(_xlfn.XLOOKUP(C4018,DIVIPOLA!G:G,DIVIPOLA!F:F),C4018)</f>
        <v>ANTIOQUIA</v>
      </c>
      <c r="C4018" t="s">
        <v>17</v>
      </c>
      <c r="D4018" t="s">
        <v>67</v>
      </c>
      <c r="E4018" t="s">
        <v>418</v>
      </c>
      <c r="F4018">
        <v>1</v>
      </c>
      <c r="G4018">
        <v>3.5198873636043647E-2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</row>
    <row r="4019" spans="1:17" x14ac:dyDescent="0.25">
      <c r="A4019" t="str">
        <f t="shared" ca="1" si="62"/>
        <v>ANTIOQUIA;GIRARDOTA;No Beneficiados</v>
      </c>
      <c r="B4019" t="str">
        <f ca="1">+IFERROR(_xlfn.XLOOKUP(C4019,DIVIPOLA!G:G,DIVIPOLA!F:F),C4019)</f>
        <v>ANTIOQUIA</v>
      </c>
      <c r="C4019" t="s">
        <v>17</v>
      </c>
      <c r="D4019" t="s">
        <v>68</v>
      </c>
      <c r="E4019" t="s">
        <v>418</v>
      </c>
      <c r="F4019">
        <v>7</v>
      </c>
      <c r="G4019">
        <v>0.24639211545230549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</row>
    <row r="4020" spans="1:17" x14ac:dyDescent="0.25">
      <c r="A4020" t="str">
        <f t="shared" ca="1" si="62"/>
        <v>ANTIOQUIA;GRANADA;No Beneficiados</v>
      </c>
      <c r="B4020" t="str">
        <f ca="1">+IFERROR(_xlfn.XLOOKUP(C4020,DIVIPOLA!G:G,DIVIPOLA!F:F),C4020)</f>
        <v>ANTIOQUIA</v>
      </c>
      <c r="C4020" t="s">
        <v>17</v>
      </c>
      <c r="D4020" t="s">
        <v>185</v>
      </c>
      <c r="E4020" t="s">
        <v>418</v>
      </c>
      <c r="F4020">
        <v>1</v>
      </c>
      <c r="G4020">
        <v>3.5198873636043647E-2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</row>
    <row r="4021" spans="1:17" x14ac:dyDescent="0.25">
      <c r="A4021" t="str">
        <f t="shared" ca="1" si="62"/>
        <v>ANTIOQUIA;GUADALUPE;No Beneficiados</v>
      </c>
      <c r="B4021" t="str">
        <f ca="1">+IFERROR(_xlfn.XLOOKUP(C4021,DIVIPOLA!G:G,DIVIPOLA!F:F),C4021)</f>
        <v>ANTIOQUIA</v>
      </c>
      <c r="C4021" t="s">
        <v>17</v>
      </c>
      <c r="D4021" t="s">
        <v>368</v>
      </c>
      <c r="E4021" t="s">
        <v>418</v>
      </c>
      <c r="F4021">
        <v>2</v>
      </c>
      <c r="G4021">
        <v>7.0397747272087294E-2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</row>
    <row r="4022" spans="1:17" x14ac:dyDescent="0.25">
      <c r="A4022" t="str">
        <f t="shared" ca="1" si="62"/>
        <v>ANTIOQUIA;GUARNE;No Beneficiados</v>
      </c>
      <c r="B4022" t="str">
        <f ca="1">+IFERROR(_xlfn.XLOOKUP(C4022,DIVIPOLA!G:G,DIVIPOLA!F:F),C4022)</f>
        <v>ANTIOQUIA</v>
      </c>
      <c r="C4022" t="s">
        <v>17</v>
      </c>
      <c r="D4022" t="s">
        <v>69</v>
      </c>
      <c r="E4022" t="s">
        <v>418</v>
      </c>
      <c r="F4022">
        <v>4</v>
      </c>
      <c r="G4022">
        <v>0.14079549454417459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</row>
    <row r="4023" spans="1:17" x14ac:dyDescent="0.25">
      <c r="A4023" t="str">
        <f t="shared" ca="1" si="62"/>
        <v>ANTIOQUIA;GUATAPÉ;No Beneficiados</v>
      </c>
      <c r="B4023" t="str">
        <f ca="1">+IFERROR(_xlfn.XLOOKUP(C4023,DIVIPOLA!G:G,DIVIPOLA!F:F),C4023)</f>
        <v>ANTIOQUIA</v>
      </c>
      <c r="C4023" t="s">
        <v>17</v>
      </c>
      <c r="D4023" t="s">
        <v>70</v>
      </c>
      <c r="E4023" t="s">
        <v>418</v>
      </c>
      <c r="F4023">
        <v>2</v>
      </c>
      <c r="G4023">
        <v>7.0397747272087294E-2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</row>
    <row r="4024" spans="1:17" x14ac:dyDescent="0.25">
      <c r="A4024" t="str">
        <f t="shared" ca="1" si="62"/>
        <v>ANTIOQUIA;GÓMEZ PLATA;No Beneficiados</v>
      </c>
      <c r="B4024" t="str">
        <f ca="1">+IFERROR(_xlfn.XLOOKUP(C4024,DIVIPOLA!G:G,DIVIPOLA!F:F),C4024)</f>
        <v>ANTIOQUIA</v>
      </c>
      <c r="C4024" t="s">
        <v>17</v>
      </c>
      <c r="D4024" t="s">
        <v>71</v>
      </c>
      <c r="E4024" t="s">
        <v>418</v>
      </c>
      <c r="F4024">
        <v>1</v>
      </c>
      <c r="G4024">
        <v>3.5198873636043647E-2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</row>
    <row r="4025" spans="1:17" x14ac:dyDescent="0.25">
      <c r="A4025" t="str">
        <f t="shared" ca="1" si="62"/>
        <v>ANTIOQUIA;ITAGÜÍ;No Beneficiados</v>
      </c>
      <c r="B4025" t="str">
        <f ca="1">+IFERROR(_xlfn.XLOOKUP(C4025,DIVIPOLA!G:G,DIVIPOLA!F:F),C4025)</f>
        <v>ANTIOQUIA</v>
      </c>
      <c r="C4025" t="s">
        <v>17</v>
      </c>
      <c r="D4025" t="s">
        <v>72</v>
      </c>
      <c r="E4025" t="s">
        <v>418</v>
      </c>
      <c r="F4025">
        <v>50</v>
      </c>
      <c r="G4025">
        <v>1.7599436818021821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</row>
    <row r="4026" spans="1:17" x14ac:dyDescent="0.25">
      <c r="A4026" t="str">
        <f t="shared" ca="1" si="62"/>
        <v>ANTIOQUIA;JERICÓ;No Beneficiados</v>
      </c>
      <c r="B4026" t="str">
        <f ca="1">+IFERROR(_xlfn.XLOOKUP(C4026,DIVIPOLA!G:G,DIVIPOLA!F:F),C4026)</f>
        <v>ANTIOQUIA</v>
      </c>
      <c r="C4026" t="s">
        <v>17</v>
      </c>
      <c r="D4026" t="s">
        <v>75</v>
      </c>
      <c r="E4026" t="s">
        <v>418</v>
      </c>
      <c r="F4026">
        <v>4</v>
      </c>
      <c r="G4026">
        <v>0.14079549454417459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</row>
    <row r="4027" spans="1:17" x14ac:dyDescent="0.25">
      <c r="A4027" t="str">
        <f t="shared" ca="1" si="62"/>
        <v>ANTIOQUIA;LA CEJA;No Beneficiados</v>
      </c>
      <c r="B4027" t="str">
        <f ca="1">+IFERROR(_xlfn.XLOOKUP(C4027,DIVIPOLA!G:G,DIVIPOLA!F:F),C4027)</f>
        <v>ANTIOQUIA</v>
      </c>
      <c r="C4027" t="s">
        <v>17</v>
      </c>
      <c r="D4027" t="s">
        <v>76</v>
      </c>
      <c r="E4027" t="s">
        <v>418</v>
      </c>
      <c r="F4027">
        <v>5</v>
      </c>
      <c r="G4027">
        <v>0.17599436818021821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</row>
    <row r="4028" spans="1:17" x14ac:dyDescent="0.25">
      <c r="A4028" t="str">
        <f t="shared" ca="1" si="62"/>
        <v>ANTIOQUIA;LA ESTRELLA;No Beneficiados</v>
      </c>
      <c r="B4028" t="str">
        <f ca="1">+IFERROR(_xlfn.XLOOKUP(C4028,DIVIPOLA!G:G,DIVIPOLA!F:F),C4028)</f>
        <v>ANTIOQUIA</v>
      </c>
      <c r="C4028" t="s">
        <v>17</v>
      </c>
      <c r="D4028" t="s">
        <v>77</v>
      </c>
      <c r="E4028" t="s">
        <v>418</v>
      </c>
      <c r="F4028">
        <v>18</v>
      </c>
      <c r="G4028">
        <v>0.63357972544878571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</row>
    <row r="4029" spans="1:17" x14ac:dyDescent="0.25">
      <c r="A4029" t="str">
        <f t="shared" ca="1" si="62"/>
        <v>ANTIOQUIA;LA PINTADA;No Beneficiados</v>
      </c>
      <c r="B4029" t="str">
        <f ca="1">+IFERROR(_xlfn.XLOOKUP(C4029,DIVIPOLA!G:G,DIVIPOLA!F:F),C4029)</f>
        <v>ANTIOQUIA</v>
      </c>
      <c r="C4029" t="s">
        <v>17</v>
      </c>
      <c r="D4029" t="s">
        <v>78</v>
      </c>
      <c r="E4029" t="s">
        <v>418</v>
      </c>
      <c r="F4029">
        <v>1</v>
      </c>
      <c r="G4029">
        <v>3.5198873636043647E-2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</row>
    <row r="4030" spans="1:17" x14ac:dyDescent="0.25">
      <c r="A4030" t="str">
        <f t="shared" ca="1" si="62"/>
        <v>ANTIOQUIA;LA UNIÓN;No Beneficiados</v>
      </c>
      <c r="B4030" t="str">
        <f ca="1">+IFERROR(_xlfn.XLOOKUP(C4030,DIVIPOLA!G:G,DIVIPOLA!F:F),C4030)</f>
        <v>ANTIOQUIA</v>
      </c>
      <c r="C4030" t="s">
        <v>17</v>
      </c>
      <c r="D4030" t="s">
        <v>79</v>
      </c>
      <c r="E4030" t="s">
        <v>418</v>
      </c>
      <c r="F4030">
        <v>4</v>
      </c>
      <c r="G4030">
        <v>0.14079549454417459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</row>
    <row r="4031" spans="1:17" x14ac:dyDescent="0.25">
      <c r="A4031" t="str">
        <f t="shared" ca="1" si="62"/>
        <v>ANTIOQUIA;MARINILLA;No Beneficiados</v>
      </c>
      <c r="B4031" t="str">
        <f ca="1">+IFERROR(_xlfn.XLOOKUP(C4031,DIVIPOLA!G:G,DIVIPOLA!F:F),C4031)</f>
        <v>ANTIOQUIA</v>
      </c>
      <c r="C4031" t="s">
        <v>17</v>
      </c>
      <c r="D4031" t="s">
        <v>80</v>
      </c>
      <c r="E4031" t="s">
        <v>418</v>
      </c>
      <c r="F4031">
        <v>3</v>
      </c>
      <c r="G4031">
        <v>0.10559662090813091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</row>
    <row r="4032" spans="1:17" x14ac:dyDescent="0.25">
      <c r="A4032" t="str">
        <f t="shared" ca="1" si="62"/>
        <v>ANTIOQUIA;MEDELLÍN;No Beneficiados</v>
      </c>
      <c r="B4032" t="str">
        <f ca="1">+IFERROR(_xlfn.XLOOKUP(C4032,DIVIPOLA!G:G,DIVIPOLA!F:F),C4032)</f>
        <v>ANTIOQUIA</v>
      </c>
      <c r="C4032" t="s">
        <v>17</v>
      </c>
      <c r="D4032" t="s">
        <v>81</v>
      </c>
      <c r="E4032" t="s">
        <v>418</v>
      </c>
      <c r="F4032">
        <v>592</v>
      </c>
      <c r="G4032">
        <v>20.83773319253784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</row>
    <row r="4033" spans="1:17" x14ac:dyDescent="0.25">
      <c r="A4033" t="str">
        <f t="shared" ca="1" si="62"/>
        <v>ANTIOQUIA;PEÑOL;No Beneficiados</v>
      </c>
      <c r="B4033" t="str">
        <f ca="1">+IFERROR(_xlfn.XLOOKUP(C4033,DIVIPOLA!G:G,DIVIPOLA!F:F),C4033)</f>
        <v>ANTIOQUIA</v>
      </c>
      <c r="C4033" t="s">
        <v>17</v>
      </c>
      <c r="D4033" t="s">
        <v>83</v>
      </c>
      <c r="E4033" t="s">
        <v>418</v>
      </c>
      <c r="F4033">
        <v>3</v>
      </c>
      <c r="G4033">
        <v>0.10559662090813091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</row>
    <row r="4034" spans="1:17" x14ac:dyDescent="0.25">
      <c r="A4034" t="str">
        <f t="shared" ca="1" si="62"/>
        <v>ANTIOQUIA;PUERTO BERRÍO;No Beneficiados</v>
      </c>
      <c r="B4034" t="str">
        <f ca="1">+IFERROR(_xlfn.XLOOKUP(C4034,DIVIPOLA!G:G,DIVIPOLA!F:F),C4034)</f>
        <v>ANTIOQUIA</v>
      </c>
      <c r="C4034" t="s">
        <v>17</v>
      </c>
      <c r="D4034" t="s">
        <v>84</v>
      </c>
      <c r="E4034" t="s">
        <v>418</v>
      </c>
      <c r="F4034">
        <v>5</v>
      </c>
      <c r="G4034">
        <v>0.17599436818021821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</row>
    <row r="4035" spans="1:17" x14ac:dyDescent="0.25">
      <c r="A4035" t="str">
        <f t="shared" ref="A4035:A4098" ca="1" si="63">B4035&amp;";"&amp;D4035&amp;";"&amp;E4035</f>
        <v>ANTIOQUIA;PUERTO TRIUNFO;No Beneficiados</v>
      </c>
      <c r="B4035" t="str">
        <f ca="1">+IFERROR(_xlfn.XLOOKUP(C4035,DIVIPOLA!G:G,DIVIPOLA!F:F),C4035)</f>
        <v>ANTIOQUIA</v>
      </c>
      <c r="C4035" t="s">
        <v>17</v>
      </c>
      <c r="D4035" t="s">
        <v>85</v>
      </c>
      <c r="E4035" t="s">
        <v>418</v>
      </c>
      <c r="F4035">
        <v>1</v>
      </c>
      <c r="G4035">
        <v>3.5198873636043647E-2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</row>
    <row r="4036" spans="1:17" x14ac:dyDescent="0.25">
      <c r="A4036" t="str">
        <f t="shared" ca="1" si="63"/>
        <v>ANTIOQUIA;REMEDIOS;No Beneficiados</v>
      </c>
      <c r="B4036" t="str">
        <f ca="1">+IFERROR(_xlfn.XLOOKUP(C4036,DIVIPOLA!G:G,DIVIPOLA!F:F),C4036)</f>
        <v>ANTIOQUIA</v>
      </c>
      <c r="C4036" t="s">
        <v>17</v>
      </c>
      <c r="D4036" t="s">
        <v>369</v>
      </c>
      <c r="E4036" t="s">
        <v>418</v>
      </c>
      <c r="F4036">
        <v>1</v>
      </c>
      <c r="G4036">
        <v>3.5198873636043647E-2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</row>
    <row r="4037" spans="1:17" x14ac:dyDescent="0.25">
      <c r="A4037" t="str">
        <f t="shared" ca="1" si="63"/>
        <v>ANTIOQUIA;RETIRO;No Beneficiados</v>
      </c>
      <c r="B4037" t="str">
        <f ca="1">+IFERROR(_xlfn.XLOOKUP(C4037,DIVIPOLA!G:G,DIVIPOLA!F:F),C4037)</f>
        <v>ANTIOQUIA</v>
      </c>
      <c r="C4037" t="s">
        <v>17</v>
      </c>
      <c r="D4037" t="s">
        <v>86</v>
      </c>
      <c r="E4037" t="s">
        <v>418</v>
      </c>
      <c r="F4037">
        <v>3</v>
      </c>
      <c r="G4037">
        <v>0.10559662090813091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</row>
    <row r="4038" spans="1:17" x14ac:dyDescent="0.25">
      <c r="A4038" t="str">
        <f t="shared" ca="1" si="63"/>
        <v>ANTIOQUIA;RIONEGRO;No Beneficiados</v>
      </c>
      <c r="B4038" t="str">
        <f ca="1">+IFERROR(_xlfn.XLOOKUP(C4038,DIVIPOLA!G:G,DIVIPOLA!F:F),C4038)</f>
        <v>ANTIOQUIA</v>
      </c>
      <c r="C4038" t="s">
        <v>17</v>
      </c>
      <c r="D4038" t="s">
        <v>87</v>
      </c>
      <c r="E4038" t="s">
        <v>418</v>
      </c>
      <c r="F4038">
        <v>22</v>
      </c>
      <c r="G4038">
        <v>0.77437521999296022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</row>
    <row r="4039" spans="1:17" x14ac:dyDescent="0.25">
      <c r="A4039" t="str">
        <f t="shared" ca="1" si="63"/>
        <v>ANTIOQUIA;SABANALARGA;No Beneficiados</v>
      </c>
      <c r="B4039" t="str">
        <f ca="1">+IFERROR(_xlfn.XLOOKUP(C4039,DIVIPOLA!G:G,DIVIPOLA!F:F),C4039)</f>
        <v>ANTIOQUIA</v>
      </c>
      <c r="C4039" t="s">
        <v>17</v>
      </c>
      <c r="D4039" t="s">
        <v>370</v>
      </c>
      <c r="E4039" t="s">
        <v>418</v>
      </c>
      <c r="F4039">
        <v>1</v>
      </c>
      <c r="G4039">
        <v>3.5198873636043647E-2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</row>
    <row r="4040" spans="1:17" x14ac:dyDescent="0.25">
      <c r="A4040" t="str">
        <f t="shared" ca="1" si="63"/>
        <v>ANTIOQUIA;SABANETA;No Beneficiados</v>
      </c>
      <c r="B4040" t="str">
        <f ca="1">+IFERROR(_xlfn.XLOOKUP(C4040,DIVIPOLA!G:G,DIVIPOLA!F:F),C4040)</f>
        <v>ANTIOQUIA</v>
      </c>
      <c r="C4040" t="s">
        <v>17</v>
      </c>
      <c r="D4040" t="s">
        <v>88</v>
      </c>
      <c r="E4040" t="s">
        <v>418</v>
      </c>
      <c r="F4040">
        <v>43</v>
      </c>
      <c r="G4040">
        <v>1.5135515663498771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</row>
    <row r="4041" spans="1:17" x14ac:dyDescent="0.25">
      <c r="A4041" t="str">
        <f t="shared" ca="1" si="63"/>
        <v>ANTIOQUIA;SALGAR;No Beneficiados</v>
      </c>
      <c r="B4041" t="str">
        <f ca="1">+IFERROR(_xlfn.XLOOKUP(C4041,DIVIPOLA!G:G,DIVIPOLA!F:F),C4041)</f>
        <v>ANTIOQUIA</v>
      </c>
      <c r="C4041" t="s">
        <v>17</v>
      </c>
      <c r="D4041" t="s">
        <v>89</v>
      </c>
      <c r="E4041" t="s">
        <v>418</v>
      </c>
      <c r="F4041">
        <v>1</v>
      </c>
      <c r="G4041">
        <v>3.5198873636043647E-2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</row>
    <row r="4042" spans="1:17" x14ac:dyDescent="0.25">
      <c r="A4042" t="str">
        <f t="shared" ca="1" si="63"/>
        <v>ANTIOQUIA;SAN FRANCISCO;No Beneficiados</v>
      </c>
      <c r="B4042" t="str">
        <f ca="1">+IFERROR(_xlfn.XLOOKUP(C4042,DIVIPOLA!G:G,DIVIPOLA!F:F),C4042)</f>
        <v>ANTIOQUIA</v>
      </c>
      <c r="C4042" t="s">
        <v>17</v>
      </c>
      <c r="D4042" t="s">
        <v>371</v>
      </c>
      <c r="E4042" t="s">
        <v>418</v>
      </c>
      <c r="F4042">
        <v>2</v>
      </c>
      <c r="G4042">
        <v>7.0397747272087294E-2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</row>
    <row r="4043" spans="1:17" x14ac:dyDescent="0.25">
      <c r="A4043" t="str">
        <f t="shared" ca="1" si="63"/>
        <v>ANTIOQUIA;SAN PEDRO DE LOS MILAGROS;No Beneficiados</v>
      </c>
      <c r="B4043" t="str">
        <f ca="1">+IFERROR(_xlfn.XLOOKUP(C4043,DIVIPOLA!G:G,DIVIPOLA!F:F),C4043)</f>
        <v>ANTIOQUIA</v>
      </c>
      <c r="C4043" t="s">
        <v>17</v>
      </c>
      <c r="D4043" t="s">
        <v>94</v>
      </c>
      <c r="E4043" t="s">
        <v>418</v>
      </c>
      <c r="F4043">
        <v>1</v>
      </c>
      <c r="G4043">
        <v>3.5198873636043647E-2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</row>
    <row r="4044" spans="1:17" x14ac:dyDescent="0.25">
      <c r="A4044" t="str">
        <f t="shared" ca="1" si="63"/>
        <v>ANTIOQUIA;SAN PEDRO DE URABÁ;No Beneficiados</v>
      </c>
      <c r="B4044" t="str">
        <f ca="1">+IFERROR(_xlfn.XLOOKUP(C4044,DIVIPOLA!G:G,DIVIPOLA!F:F),C4044)</f>
        <v>ANTIOQUIA</v>
      </c>
      <c r="C4044" t="s">
        <v>17</v>
      </c>
      <c r="D4044" t="s">
        <v>372</v>
      </c>
      <c r="E4044" t="s">
        <v>418</v>
      </c>
      <c r="F4044">
        <v>5</v>
      </c>
      <c r="G4044">
        <v>0.17599436818021821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</row>
    <row r="4045" spans="1:17" x14ac:dyDescent="0.25">
      <c r="A4045" t="str">
        <f t="shared" ca="1" si="63"/>
        <v>ANTIOQUIA;SAN RAFAEL;No Beneficiados</v>
      </c>
      <c r="B4045" t="str">
        <f ca="1">+IFERROR(_xlfn.XLOOKUP(C4045,DIVIPOLA!G:G,DIVIPOLA!F:F),C4045)</f>
        <v>ANTIOQUIA</v>
      </c>
      <c r="C4045" t="s">
        <v>17</v>
      </c>
      <c r="D4045" t="s">
        <v>373</v>
      </c>
      <c r="E4045" t="s">
        <v>418</v>
      </c>
      <c r="F4045">
        <v>1</v>
      </c>
      <c r="G4045">
        <v>3.5198873636043647E-2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</row>
    <row r="4046" spans="1:17" x14ac:dyDescent="0.25">
      <c r="A4046" t="str">
        <f t="shared" ca="1" si="63"/>
        <v>ANTIOQUIA;SAN ROQUE;No Beneficiados</v>
      </c>
      <c r="B4046" t="str">
        <f ca="1">+IFERROR(_xlfn.XLOOKUP(C4046,DIVIPOLA!G:G,DIVIPOLA!F:F),C4046)</f>
        <v>ANTIOQUIA</v>
      </c>
      <c r="C4046" t="s">
        <v>17</v>
      </c>
      <c r="D4046" t="s">
        <v>95</v>
      </c>
      <c r="E4046" t="s">
        <v>418</v>
      </c>
      <c r="F4046">
        <v>1</v>
      </c>
      <c r="G4046">
        <v>3.5198873636043647E-2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</row>
    <row r="4047" spans="1:17" x14ac:dyDescent="0.25">
      <c r="A4047" t="str">
        <f t="shared" ca="1" si="63"/>
        <v>ANTIOQUIA;SANTA BÁRBARA;No Beneficiados</v>
      </c>
      <c r="B4047" t="str">
        <f ca="1">+IFERROR(_xlfn.XLOOKUP(C4047,DIVIPOLA!G:G,DIVIPOLA!F:F),C4047)</f>
        <v>ANTIOQUIA</v>
      </c>
      <c r="C4047" t="s">
        <v>17</v>
      </c>
      <c r="D4047" t="s">
        <v>96</v>
      </c>
      <c r="E4047" t="s">
        <v>418</v>
      </c>
      <c r="F4047">
        <v>1</v>
      </c>
      <c r="G4047">
        <v>3.5198873636043647E-2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</row>
    <row r="4048" spans="1:17" x14ac:dyDescent="0.25">
      <c r="A4048" t="str">
        <f t="shared" ca="1" si="63"/>
        <v>ANTIOQUIA;SANTA ROSA DE OSOS;No Beneficiados</v>
      </c>
      <c r="B4048" t="str">
        <f ca="1">+IFERROR(_xlfn.XLOOKUP(C4048,DIVIPOLA!G:G,DIVIPOLA!F:F),C4048)</f>
        <v>ANTIOQUIA</v>
      </c>
      <c r="C4048" t="s">
        <v>17</v>
      </c>
      <c r="D4048" t="s">
        <v>98</v>
      </c>
      <c r="E4048" t="s">
        <v>418</v>
      </c>
      <c r="F4048">
        <v>2</v>
      </c>
      <c r="G4048">
        <v>7.0397747272087294E-2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</row>
    <row r="4049" spans="1:17" x14ac:dyDescent="0.25">
      <c r="A4049" t="str">
        <f t="shared" ca="1" si="63"/>
        <v>ANTIOQUIA;SONSÓN;No Beneficiados</v>
      </c>
      <c r="B4049" t="str">
        <f ca="1">+IFERROR(_xlfn.XLOOKUP(C4049,DIVIPOLA!G:G,DIVIPOLA!F:F),C4049)</f>
        <v>ANTIOQUIA</v>
      </c>
      <c r="C4049" t="s">
        <v>17</v>
      </c>
      <c r="D4049" t="s">
        <v>99</v>
      </c>
      <c r="E4049" t="s">
        <v>418</v>
      </c>
      <c r="F4049">
        <v>2</v>
      </c>
      <c r="G4049">
        <v>7.0397747272087294E-2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</row>
    <row r="4050" spans="1:17" x14ac:dyDescent="0.25">
      <c r="A4050" t="str">
        <f t="shared" ca="1" si="63"/>
        <v>ANTIOQUIA;TURBO;No Beneficiados</v>
      </c>
      <c r="B4050" t="str">
        <f ca="1">+IFERROR(_xlfn.XLOOKUP(C4050,DIVIPOLA!G:G,DIVIPOLA!F:F),C4050)</f>
        <v>ANTIOQUIA</v>
      </c>
      <c r="C4050" t="s">
        <v>17</v>
      </c>
      <c r="D4050" t="s">
        <v>100</v>
      </c>
      <c r="E4050" t="s">
        <v>418</v>
      </c>
      <c r="F4050">
        <v>1</v>
      </c>
      <c r="G4050">
        <v>3.5198873636043647E-2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</row>
    <row r="4051" spans="1:17" x14ac:dyDescent="0.25">
      <c r="A4051" t="str">
        <f t="shared" ca="1" si="63"/>
        <v>ANTIOQUIA;URRAO;No Beneficiados</v>
      </c>
      <c r="B4051" t="str">
        <f ca="1">+IFERROR(_xlfn.XLOOKUP(C4051,DIVIPOLA!G:G,DIVIPOLA!F:F),C4051)</f>
        <v>ANTIOQUIA</v>
      </c>
      <c r="C4051" t="s">
        <v>17</v>
      </c>
      <c r="D4051" t="s">
        <v>101</v>
      </c>
      <c r="E4051" t="s">
        <v>418</v>
      </c>
      <c r="F4051">
        <v>2</v>
      </c>
      <c r="G4051">
        <v>7.0397747272087294E-2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</row>
    <row r="4052" spans="1:17" x14ac:dyDescent="0.25">
      <c r="A4052" t="str">
        <f t="shared" ca="1" si="63"/>
        <v>ANTIOQUIA;VALPARAÍSO;No Beneficiados</v>
      </c>
      <c r="B4052" t="str">
        <f ca="1">+IFERROR(_xlfn.XLOOKUP(C4052,DIVIPOLA!G:G,DIVIPOLA!F:F),C4052)</f>
        <v>ANTIOQUIA</v>
      </c>
      <c r="C4052" t="s">
        <v>17</v>
      </c>
      <c r="D4052" t="s">
        <v>374</v>
      </c>
      <c r="E4052" t="s">
        <v>418</v>
      </c>
      <c r="F4052">
        <v>1</v>
      </c>
      <c r="G4052">
        <v>3.5198873636043647E-2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</row>
    <row r="4053" spans="1:17" x14ac:dyDescent="0.25">
      <c r="A4053" t="str">
        <f t="shared" ca="1" si="63"/>
        <v>ANTIOQUIA;VENECIA;No Beneficiados</v>
      </c>
      <c r="B4053" t="str">
        <f ca="1">+IFERROR(_xlfn.XLOOKUP(C4053,DIVIPOLA!G:G,DIVIPOLA!F:F),C4053)</f>
        <v>ANTIOQUIA</v>
      </c>
      <c r="C4053" t="s">
        <v>17</v>
      </c>
      <c r="D4053" t="s">
        <v>102</v>
      </c>
      <c r="E4053" t="s">
        <v>418</v>
      </c>
      <c r="F4053">
        <v>1</v>
      </c>
      <c r="G4053">
        <v>3.5198873636043647E-2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</row>
    <row r="4054" spans="1:17" x14ac:dyDescent="0.25">
      <c r="A4054" t="str">
        <f t="shared" ca="1" si="63"/>
        <v>ANTIOQUIA;YARUMAL;No Beneficiados</v>
      </c>
      <c r="B4054" t="str">
        <f ca="1">+IFERROR(_xlfn.XLOOKUP(C4054,DIVIPOLA!G:G,DIVIPOLA!F:F),C4054)</f>
        <v>ANTIOQUIA</v>
      </c>
      <c r="C4054" t="s">
        <v>17</v>
      </c>
      <c r="D4054" t="s">
        <v>103</v>
      </c>
      <c r="E4054" t="s">
        <v>418</v>
      </c>
      <c r="F4054">
        <v>1</v>
      </c>
      <c r="G4054">
        <v>3.5198873636043647E-2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</row>
    <row r="4055" spans="1:17" x14ac:dyDescent="0.25">
      <c r="A4055" t="str">
        <f t="shared" ca="1" si="63"/>
        <v>ARAUCA;ARAUCA;No Beneficiados</v>
      </c>
      <c r="B4055" t="str">
        <f ca="1">+IFERROR(_xlfn.XLOOKUP(C4055,DIVIPOLA!G:G,DIVIPOLA!F:F),C4055)</f>
        <v>ARAUCA</v>
      </c>
      <c r="C4055" t="s">
        <v>18</v>
      </c>
      <c r="D4055" t="s">
        <v>18</v>
      </c>
      <c r="E4055" t="s">
        <v>418</v>
      </c>
      <c r="F4055">
        <v>3</v>
      </c>
      <c r="G4055">
        <v>11.111111111111111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</row>
    <row r="4056" spans="1:17" x14ac:dyDescent="0.25">
      <c r="A4056" t="str">
        <f t="shared" ca="1" si="63"/>
        <v>ARAUCA;ARAUQUITA;No Beneficiados</v>
      </c>
      <c r="B4056" t="str">
        <f ca="1">+IFERROR(_xlfn.XLOOKUP(C4056,DIVIPOLA!G:G,DIVIPOLA!F:F),C4056)</f>
        <v>ARAUCA</v>
      </c>
      <c r="C4056" t="s">
        <v>18</v>
      </c>
      <c r="D4056" t="s">
        <v>104</v>
      </c>
      <c r="E4056" t="s">
        <v>418</v>
      </c>
      <c r="F4056">
        <v>1</v>
      </c>
      <c r="G4056">
        <v>3.7037037037037028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</row>
    <row r="4057" spans="1:17" x14ac:dyDescent="0.25">
      <c r="A4057" t="str">
        <f t="shared" ca="1" si="63"/>
        <v>ARAUCA;SARAVENA;No Beneficiados</v>
      </c>
      <c r="B4057" t="str">
        <f ca="1">+IFERROR(_xlfn.XLOOKUP(C4057,DIVIPOLA!G:G,DIVIPOLA!F:F),C4057)</f>
        <v>ARAUCA</v>
      </c>
      <c r="C4057" t="s">
        <v>18</v>
      </c>
      <c r="D4057" t="s">
        <v>105</v>
      </c>
      <c r="E4057" t="s">
        <v>418</v>
      </c>
      <c r="F4057">
        <v>4</v>
      </c>
      <c r="G4057">
        <v>14.81481481481481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</row>
    <row r="4058" spans="1:17" x14ac:dyDescent="0.25">
      <c r="A4058" t="str">
        <f t="shared" ca="1" si="63"/>
        <v>ARAUCA;TAME;No Beneficiados</v>
      </c>
      <c r="B4058" t="str">
        <f ca="1">+IFERROR(_xlfn.XLOOKUP(C4058,DIVIPOLA!G:G,DIVIPOLA!F:F),C4058)</f>
        <v>ARAUCA</v>
      </c>
      <c r="C4058" t="s">
        <v>18</v>
      </c>
      <c r="D4058" t="s">
        <v>106</v>
      </c>
      <c r="E4058" t="s">
        <v>418</v>
      </c>
      <c r="F4058">
        <v>2</v>
      </c>
      <c r="G4058">
        <v>7.4074074074074074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</row>
    <row r="4059" spans="1:17" x14ac:dyDescent="0.25">
      <c r="A4059" t="str">
        <f t="shared" ca="1" si="63"/>
        <v>SAN_ANDRÉS_PROVIDENCIA_Y_SANTA_CATALINA;SAN ANDRÉS;No Beneficiados</v>
      </c>
      <c r="B4059" t="str">
        <f ca="1">+IFERROR(_xlfn.XLOOKUP(C4059,DIVIPOLA!G:G,DIVIPOLA!F:F),C4059)</f>
        <v>SAN_ANDRÉS_PROVIDENCIA_Y_SANTA_CATALINA</v>
      </c>
      <c r="C4059" t="s">
        <v>1189</v>
      </c>
      <c r="D4059" t="s">
        <v>1018</v>
      </c>
      <c r="E4059" t="s">
        <v>418</v>
      </c>
      <c r="F4059">
        <v>5</v>
      </c>
      <c r="G4059">
        <v>35.714285714285722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</row>
    <row r="4060" spans="1:17" x14ac:dyDescent="0.25">
      <c r="A4060" t="str">
        <f t="shared" ca="1" si="63"/>
        <v>ATLÁNTICO;BARANOA;No Beneficiados</v>
      </c>
      <c r="B4060" t="str">
        <f ca="1">+IFERROR(_xlfn.XLOOKUP(C4060,DIVIPOLA!G:G,DIVIPOLA!F:F),C4060)</f>
        <v>ATLÁNTICO</v>
      </c>
      <c r="C4060" t="s">
        <v>19</v>
      </c>
      <c r="D4060" t="s">
        <v>107</v>
      </c>
      <c r="E4060" t="s">
        <v>418</v>
      </c>
      <c r="F4060">
        <v>1</v>
      </c>
      <c r="G4060">
        <v>0.22075055187637971</v>
      </c>
      <c r="H4060">
        <v>0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</row>
    <row r="4061" spans="1:17" x14ac:dyDescent="0.25">
      <c r="A4061" t="str">
        <f t="shared" ca="1" si="63"/>
        <v>ATLÁNTICO;BARRANQUILLA;No Beneficiados</v>
      </c>
      <c r="B4061" t="str">
        <f ca="1">+IFERROR(_xlfn.XLOOKUP(C4061,DIVIPOLA!G:G,DIVIPOLA!F:F),C4061)</f>
        <v>ATLÁNTICO</v>
      </c>
      <c r="C4061" t="s">
        <v>19</v>
      </c>
      <c r="D4061" t="s">
        <v>108</v>
      </c>
      <c r="E4061" t="s">
        <v>418</v>
      </c>
      <c r="F4061">
        <v>152</v>
      </c>
      <c r="G4061">
        <v>33.554083885209707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</row>
    <row r="4062" spans="1:17" x14ac:dyDescent="0.25">
      <c r="A4062" t="str">
        <f t="shared" ca="1" si="63"/>
        <v>ATLÁNTICO;PUERTO COLOMBIA;No Beneficiados</v>
      </c>
      <c r="B4062" t="str">
        <f ca="1">+IFERROR(_xlfn.XLOOKUP(C4062,DIVIPOLA!G:G,DIVIPOLA!F:F),C4062)</f>
        <v>ATLÁNTICO</v>
      </c>
      <c r="C4062" t="s">
        <v>19</v>
      </c>
      <c r="D4062" t="s">
        <v>111</v>
      </c>
      <c r="E4062" t="s">
        <v>418</v>
      </c>
      <c r="F4062">
        <v>3</v>
      </c>
      <c r="G4062">
        <v>0.66225165562913912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</row>
    <row r="4063" spans="1:17" x14ac:dyDescent="0.25">
      <c r="A4063" t="str">
        <f t="shared" ca="1" si="63"/>
        <v>ATLÁNTICO;SOLEDAD;No Beneficiados</v>
      </c>
      <c r="B4063" t="str">
        <f ca="1">+IFERROR(_xlfn.XLOOKUP(C4063,DIVIPOLA!G:G,DIVIPOLA!F:F),C4063)</f>
        <v>ATLÁNTICO</v>
      </c>
      <c r="C4063" t="s">
        <v>19</v>
      </c>
      <c r="D4063" t="s">
        <v>112</v>
      </c>
      <c r="E4063" t="s">
        <v>418</v>
      </c>
      <c r="F4063">
        <v>10</v>
      </c>
      <c r="G4063">
        <v>2.2075055187637971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</row>
    <row r="4064" spans="1:17" x14ac:dyDescent="0.25">
      <c r="A4064" t="str">
        <f t="shared" ca="1" si="63"/>
        <v>BOGOTÁ;BOGOTÁ, D.C.;No Beneficiados</v>
      </c>
      <c r="B4064" t="str">
        <f ca="1">+IFERROR(_xlfn.XLOOKUP(C4064,DIVIPOLA!G:G,DIVIPOLA!F:F),C4064)</f>
        <v>BOGOTÁ</v>
      </c>
      <c r="C4064" t="s">
        <v>1146</v>
      </c>
      <c r="D4064" t="s">
        <v>20</v>
      </c>
      <c r="E4064" t="s">
        <v>418</v>
      </c>
      <c r="F4064">
        <v>1483</v>
      </c>
      <c r="G4064">
        <v>35.108901515151523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</row>
    <row r="4065" spans="1:17" x14ac:dyDescent="0.25">
      <c r="A4065" t="str">
        <f t="shared" ca="1" si="63"/>
        <v>BOLÍVAR;ARJONA;No Beneficiados</v>
      </c>
      <c r="B4065" t="str">
        <f ca="1">+IFERROR(_xlfn.XLOOKUP(C4065,DIVIPOLA!G:G,DIVIPOLA!F:F),C4065)</f>
        <v>BOLÍVAR</v>
      </c>
      <c r="C4065" t="s">
        <v>21</v>
      </c>
      <c r="D4065" t="s">
        <v>113</v>
      </c>
      <c r="E4065" t="s">
        <v>418</v>
      </c>
      <c r="F4065">
        <v>1</v>
      </c>
      <c r="G4065">
        <v>0.34602076124567482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</row>
    <row r="4066" spans="1:17" x14ac:dyDescent="0.25">
      <c r="A4066" t="str">
        <f t="shared" ca="1" si="63"/>
        <v>BOLÍVAR;CARTAGENA DE INDIAS;No Beneficiados</v>
      </c>
      <c r="B4066" t="str">
        <f ca="1">+IFERROR(_xlfn.XLOOKUP(C4066,DIVIPOLA!G:G,DIVIPOLA!F:F),C4066)</f>
        <v>BOLÍVAR</v>
      </c>
      <c r="C4066" t="s">
        <v>21</v>
      </c>
      <c r="D4066" t="s">
        <v>114</v>
      </c>
      <c r="E4066" t="s">
        <v>418</v>
      </c>
      <c r="F4066">
        <v>88</v>
      </c>
      <c r="G4066">
        <v>30.449826989619378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</row>
    <row r="4067" spans="1:17" x14ac:dyDescent="0.25">
      <c r="A4067" t="str">
        <f t="shared" ca="1" si="63"/>
        <v>BOLÍVAR;EL CARMEN DE BOLÍVAR;No Beneficiados</v>
      </c>
      <c r="B4067" t="str">
        <f ca="1">+IFERROR(_xlfn.XLOOKUP(C4067,DIVIPOLA!G:G,DIVIPOLA!F:F),C4067)</f>
        <v>BOLÍVAR</v>
      </c>
      <c r="C4067" t="s">
        <v>21</v>
      </c>
      <c r="D4067" t="s">
        <v>115</v>
      </c>
      <c r="E4067" t="s">
        <v>418</v>
      </c>
      <c r="F4067">
        <v>3</v>
      </c>
      <c r="G4067">
        <v>1.0380622837370239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</row>
    <row r="4068" spans="1:17" x14ac:dyDescent="0.25">
      <c r="A4068" t="str">
        <f t="shared" ca="1" si="63"/>
        <v>BOLÍVAR;MAGANGUÉ;No Beneficiados</v>
      </c>
      <c r="B4068" t="str">
        <f ca="1">+IFERROR(_xlfn.XLOOKUP(C4068,DIVIPOLA!G:G,DIVIPOLA!F:F),C4068)</f>
        <v>BOLÍVAR</v>
      </c>
      <c r="C4068" t="s">
        <v>21</v>
      </c>
      <c r="D4068" t="s">
        <v>116</v>
      </c>
      <c r="E4068" t="s">
        <v>418</v>
      </c>
      <c r="F4068">
        <v>2</v>
      </c>
      <c r="G4068">
        <v>0.69204152249134954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</row>
    <row r="4069" spans="1:17" x14ac:dyDescent="0.25">
      <c r="A4069" t="str">
        <f t="shared" ca="1" si="63"/>
        <v>BOLÍVAR;MAHATES;No Beneficiados</v>
      </c>
      <c r="B4069" t="str">
        <f ca="1">+IFERROR(_xlfn.XLOOKUP(C4069,DIVIPOLA!G:G,DIVIPOLA!F:F),C4069)</f>
        <v>BOLÍVAR</v>
      </c>
      <c r="C4069" t="s">
        <v>21</v>
      </c>
      <c r="D4069" t="s">
        <v>375</v>
      </c>
      <c r="E4069" t="s">
        <v>418</v>
      </c>
      <c r="F4069">
        <v>1</v>
      </c>
      <c r="G4069">
        <v>0.34602076124567482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</row>
    <row r="4070" spans="1:17" x14ac:dyDescent="0.25">
      <c r="A4070" t="str">
        <f t="shared" ca="1" si="63"/>
        <v>BOLÍVAR;SAN PABLO;No Beneficiados</v>
      </c>
      <c r="B4070" t="str">
        <f ca="1">+IFERROR(_xlfn.XLOOKUP(C4070,DIVIPOLA!G:G,DIVIPOLA!F:F),C4070)</f>
        <v>BOLÍVAR</v>
      </c>
      <c r="C4070" t="s">
        <v>21</v>
      </c>
      <c r="D4070" t="s">
        <v>376</v>
      </c>
      <c r="E4070" t="s">
        <v>418</v>
      </c>
      <c r="F4070">
        <v>2</v>
      </c>
      <c r="G4070">
        <v>0.69204152249134954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</row>
    <row r="4071" spans="1:17" x14ac:dyDescent="0.25">
      <c r="A4071" t="str">
        <f t="shared" ca="1" si="63"/>
        <v>BOLÍVAR;SANTA CRUZ DE MOMPOX;No Beneficiados</v>
      </c>
      <c r="B4071" t="str">
        <f ca="1">+IFERROR(_xlfn.XLOOKUP(C4071,DIVIPOLA!G:G,DIVIPOLA!F:F),C4071)</f>
        <v>BOLÍVAR</v>
      </c>
      <c r="C4071" t="s">
        <v>21</v>
      </c>
      <c r="D4071" t="s">
        <v>377</v>
      </c>
      <c r="E4071" t="s">
        <v>418</v>
      </c>
      <c r="F4071">
        <v>1</v>
      </c>
      <c r="G4071">
        <v>0.34602076124567482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</row>
    <row r="4072" spans="1:17" x14ac:dyDescent="0.25">
      <c r="A4072" t="str">
        <f t="shared" ca="1" si="63"/>
        <v>BOLÍVAR;SANTA ROSA DEL SUR;No Beneficiados</v>
      </c>
      <c r="B4072" t="str">
        <f ca="1">+IFERROR(_xlfn.XLOOKUP(C4072,DIVIPOLA!G:G,DIVIPOLA!F:F),C4072)</f>
        <v>BOLÍVAR</v>
      </c>
      <c r="C4072" t="s">
        <v>21</v>
      </c>
      <c r="D4072" t="s">
        <v>118</v>
      </c>
      <c r="E4072" t="s">
        <v>418</v>
      </c>
      <c r="F4072">
        <v>3</v>
      </c>
      <c r="G4072">
        <v>1.0380622837370239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</row>
    <row r="4073" spans="1:17" x14ac:dyDescent="0.25">
      <c r="A4073" t="str">
        <f t="shared" ca="1" si="63"/>
        <v>BOLÍVAR;TURBACO;No Beneficiados</v>
      </c>
      <c r="B4073" t="str">
        <f ca="1">+IFERROR(_xlfn.XLOOKUP(C4073,DIVIPOLA!G:G,DIVIPOLA!F:F),C4073)</f>
        <v>BOLÍVAR</v>
      </c>
      <c r="C4073" t="s">
        <v>21</v>
      </c>
      <c r="D4073" t="s">
        <v>120</v>
      </c>
      <c r="E4073" t="s">
        <v>418</v>
      </c>
      <c r="F4073">
        <v>9</v>
      </c>
      <c r="G4073">
        <v>3.114186851211072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</row>
    <row r="4074" spans="1:17" x14ac:dyDescent="0.25">
      <c r="A4074" t="str">
        <f t="shared" ca="1" si="63"/>
        <v>BOLÍVAR;VILLANUEVA;No Beneficiados</v>
      </c>
      <c r="B4074" t="str">
        <f ca="1">+IFERROR(_xlfn.XLOOKUP(C4074,DIVIPOLA!G:G,DIVIPOLA!F:F),C4074)</f>
        <v>BOLÍVAR</v>
      </c>
      <c r="C4074" t="s">
        <v>21</v>
      </c>
      <c r="D4074" t="s">
        <v>159</v>
      </c>
      <c r="E4074" t="s">
        <v>418</v>
      </c>
      <c r="F4074">
        <v>1</v>
      </c>
      <c r="G4074">
        <v>0.34602076124567482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</row>
    <row r="4075" spans="1:17" x14ac:dyDescent="0.25">
      <c r="A4075" t="str">
        <f t="shared" ca="1" si="63"/>
        <v>BOYACÁ;CHIQUINQUIRÁ;No Beneficiados</v>
      </c>
      <c r="B4075" t="str">
        <f ca="1">+IFERROR(_xlfn.XLOOKUP(C4075,DIVIPOLA!G:G,DIVIPOLA!F:F),C4075)</f>
        <v>BOYACÁ</v>
      </c>
      <c r="C4075" t="s">
        <v>22</v>
      </c>
      <c r="D4075" t="s">
        <v>123</v>
      </c>
      <c r="E4075" t="s">
        <v>418</v>
      </c>
      <c r="F4075">
        <v>5</v>
      </c>
      <c r="G4075">
        <v>2.6178010471204192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</row>
    <row r="4076" spans="1:17" x14ac:dyDescent="0.25">
      <c r="A4076" t="str">
        <f t="shared" ca="1" si="63"/>
        <v>BOYACÁ;DUITAMA;No Beneficiados</v>
      </c>
      <c r="B4076" t="str">
        <f ca="1">+IFERROR(_xlfn.XLOOKUP(C4076,DIVIPOLA!G:G,DIVIPOLA!F:F),C4076)</f>
        <v>BOYACÁ</v>
      </c>
      <c r="C4076" t="s">
        <v>22</v>
      </c>
      <c r="D4076" t="s">
        <v>126</v>
      </c>
      <c r="E4076" t="s">
        <v>418</v>
      </c>
      <c r="F4076">
        <v>14</v>
      </c>
      <c r="G4076">
        <v>7.3298429319371721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</row>
    <row r="4077" spans="1:17" x14ac:dyDescent="0.25">
      <c r="A4077" t="str">
        <f t="shared" ca="1" si="63"/>
        <v>BOYACÁ;MIRAFLORES;No Beneficiados</v>
      </c>
      <c r="B4077" t="str">
        <f ca="1">+IFERROR(_xlfn.XLOOKUP(C4077,DIVIPOLA!G:G,DIVIPOLA!F:F),C4077)</f>
        <v>BOYACÁ</v>
      </c>
      <c r="C4077" t="s">
        <v>22</v>
      </c>
      <c r="D4077" t="s">
        <v>378</v>
      </c>
      <c r="E4077" t="s">
        <v>418</v>
      </c>
      <c r="F4077">
        <v>1</v>
      </c>
      <c r="G4077">
        <v>0.52356020942408377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</row>
    <row r="4078" spans="1:17" x14ac:dyDescent="0.25">
      <c r="A4078" t="str">
        <f t="shared" ca="1" si="63"/>
        <v>BOYACÁ;NOBSA;No Beneficiados</v>
      </c>
      <c r="B4078" t="str">
        <f ca="1">+IFERROR(_xlfn.XLOOKUP(C4078,DIVIPOLA!G:G,DIVIPOLA!F:F),C4078)</f>
        <v>BOYACÁ</v>
      </c>
      <c r="C4078" t="s">
        <v>22</v>
      </c>
      <c r="D4078" t="s">
        <v>128</v>
      </c>
      <c r="E4078" t="s">
        <v>418</v>
      </c>
      <c r="F4078">
        <v>2</v>
      </c>
      <c r="G4078">
        <v>1.047120418848168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</row>
    <row r="4079" spans="1:17" x14ac:dyDescent="0.25">
      <c r="A4079" t="str">
        <f t="shared" ca="1" si="63"/>
        <v>BOYACÁ;PAIPA;No Beneficiados</v>
      </c>
      <c r="B4079" t="str">
        <f ca="1">+IFERROR(_xlfn.XLOOKUP(C4079,DIVIPOLA!G:G,DIVIPOLA!F:F),C4079)</f>
        <v>BOYACÁ</v>
      </c>
      <c r="C4079" t="s">
        <v>22</v>
      </c>
      <c r="D4079" t="s">
        <v>129</v>
      </c>
      <c r="E4079" t="s">
        <v>418</v>
      </c>
      <c r="F4079">
        <v>3</v>
      </c>
      <c r="G4079">
        <v>1.570680628272251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</row>
    <row r="4080" spans="1:17" x14ac:dyDescent="0.25">
      <c r="A4080" t="str">
        <f t="shared" ca="1" si="63"/>
        <v>BOYACÁ;PUERTO BOYACÁ;No Beneficiados</v>
      </c>
      <c r="B4080" t="str">
        <f ca="1">+IFERROR(_xlfn.XLOOKUP(C4080,DIVIPOLA!G:G,DIVIPOLA!F:F),C4080)</f>
        <v>BOYACÁ</v>
      </c>
      <c r="C4080" t="s">
        <v>22</v>
      </c>
      <c r="D4080" t="s">
        <v>130</v>
      </c>
      <c r="E4080" t="s">
        <v>418</v>
      </c>
      <c r="F4080">
        <v>3</v>
      </c>
      <c r="G4080">
        <v>1.570680628272251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</row>
    <row r="4081" spans="1:17" x14ac:dyDescent="0.25">
      <c r="A4081" t="str">
        <f t="shared" ca="1" si="63"/>
        <v>BOYACÁ;SAMACÁ;No Beneficiados</v>
      </c>
      <c r="B4081" t="str">
        <f ca="1">+IFERROR(_xlfn.XLOOKUP(C4081,DIVIPOLA!G:G,DIVIPOLA!F:F),C4081)</f>
        <v>BOYACÁ</v>
      </c>
      <c r="C4081" t="s">
        <v>22</v>
      </c>
      <c r="D4081" t="s">
        <v>131</v>
      </c>
      <c r="E4081" t="s">
        <v>418</v>
      </c>
      <c r="F4081">
        <v>3</v>
      </c>
      <c r="G4081">
        <v>1.570680628272251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</row>
    <row r="4082" spans="1:17" x14ac:dyDescent="0.25">
      <c r="A4082" t="str">
        <f t="shared" ca="1" si="63"/>
        <v>BOYACÁ;SAN LUIS DE GACENO;No Beneficiados</v>
      </c>
      <c r="B4082" t="str">
        <f ca="1">+IFERROR(_xlfn.XLOOKUP(C4082,DIVIPOLA!G:G,DIVIPOLA!F:F),C4082)</f>
        <v>BOYACÁ</v>
      </c>
      <c r="C4082" t="s">
        <v>22</v>
      </c>
      <c r="D4082" t="s">
        <v>379</v>
      </c>
      <c r="E4082" t="s">
        <v>418</v>
      </c>
      <c r="F4082">
        <v>1</v>
      </c>
      <c r="G4082">
        <v>0.52356020942408377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</row>
    <row r="4083" spans="1:17" x14ac:dyDescent="0.25">
      <c r="A4083" t="str">
        <f t="shared" ca="1" si="63"/>
        <v>BOYACÁ;SOGAMOSO;No Beneficiados</v>
      </c>
      <c r="B4083" t="str">
        <f ca="1">+IFERROR(_xlfn.XLOOKUP(C4083,DIVIPOLA!G:G,DIVIPOLA!F:F),C4083)</f>
        <v>BOYACÁ</v>
      </c>
      <c r="C4083" t="s">
        <v>22</v>
      </c>
      <c r="D4083" t="s">
        <v>133</v>
      </c>
      <c r="E4083" t="s">
        <v>418</v>
      </c>
      <c r="F4083">
        <v>13</v>
      </c>
      <c r="G4083">
        <v>6.8062827225130889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</row>
    <row r="4084" spans="1:17" x14ac:dyDescent="0.25">
      <c r="A4084" t="str">
        <f t="shared" ca="1" si="63"/>
        <v>BOYACÁ;SOTAQUIRÁ;No Beneficiados</v>
      </c>
      <c r="B4084" t="str">
        <f ca="1">+IFERROR(_xlfn.XLOOKUP(C4084,DIVIPOLA!G:G,DIVIPOLA!F:F),C4084)</f>
        <v>BOYACÁ</v>
      </c>
      <c r="C4084" t="s">
        <v>22</v>
      </c>
      <c r="D4084" t="s">
        <v>135</v>
      </c>
      <c r="E4084" t="s">
        <v>418</v>
      </c>
      <c r="F4084">
        <v>2</v>
      </c>
      <c r="G4084">
        <v>1.047120418848168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</row>
    <row r="4085" spans="1:17" x14ac:dyDescent="0.25">
      <c r="A4085" t="str">
        <f t="shared" ca="1" si="63"/>
        <v>BOYACÁ;TOCA;No Beneficiados</v>
      </c>
      <c r="B4085" t="str">
        <f ca="1">+IFERROR(_xlfn.XLOOKUP(C4085,DIVIPOLA!G:G,DIVIPOLA!F:F),C4085)</f>
        <v>BOYACÁ</v>
      </c>
      <c r="C4085" t="s">
        <v>22</v>
      </c>
      <c r="D4085" t="s">
        <v>136</v>
      </c>
      <c r="E4085" t="s">
        <v>418</v>
      </c>
      <c r="F4085">
        <v>1</v>
      </c>
      <c r="G4085">
        <v>0.52356020942408377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</row>
    <row r="4086" spans="1:17" x14ac:dyDescent="0.25">
      <c r="A4086" t="str">
        <f t="shared" ca="1" si="63"/>
        <v>BOYACÁ;TUNJA;No Beneficiados</v>
      </c>
      <c r="B4086" t="str">
        <f ca="1">+IFERROR(_xlfn.XLOOKUP(C4086,DIVIPOLA!G:G,DIVIPOLA!F:F),C4086)</f>
        <v>BOYACÁ</v>
      </c>
      <c r="C4086" t="s">
        <v>22</v>
      </c>
      <c r="D4086" t="s">
        <v>137</v>
      </c>
      <c r="E4086" t="s">
        <v>418</v>
      </c>
      <c r="F4086">
        <v>27</v>
      </c>
      <c r="G4086">
        <v>14.136125654450259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</row>
    <row r="4087" spans="1:17" x14ac:dyDescent="0.25">
      <c r="A4087" t="str">
        <f t="shared" ca="1" si="63"/>
        <v>BOYACÁ;TUTA;No Beneficiados</v>
      </c>
      <c r="B4087" t="str">
        <f ca="1">+IFERROR(_xlfn.XLOOKUP(C4087,DIVIPOLA!G:G,DIVIPOLA!F:F),C4087)</f>
        <v>BOYACÁ</v>
      </c>
      <c r="C4087" t="s">
        <v>22</v>
      </c>
      <c r="D4087" t="s">
        <v>139</v>
      </c>
      <c r="E4087" t="s">
        <v>418</v>
      </c>
      <c r="F4087">
        <v>1</v>
      </c>
      <c r="G4087">
        <v>0.52356020942408377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</row>
    <row r="4088" spans="1:17" x14ac:dyDescent="0.25">
      <c r="A4088" t="str">
        <f t="shared" ca="1" si="63"/>
        <v>BOYACÁ;VENTAQUEMADA;No Beneficiados</v>
      </c>
      <c r="B4088" t="str">
        <f ca="1">+IFERROR(_xlfn.XLOOKUP(C4088,DIVIPOLA!G:G,DIVIPOLA!F:F),C4088)</f>
        <v>BOYACÁ</v>
      </c>
      <c r="C4088" t="s">
        <v>22</v>
      </c>
      <c r="D4088" t="s">
        <v>380</v>
      </c>
      <c r="E4088" t="s">
        <v>418</v>
      </c>
      <c r="F4088">
        <v>1</v>
      </c>
      <c r="G4088">
        <v>0.52356020942408377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</row>
    <row r="4089" spans="1:17" x14ac:dyDescent="0.25">
      <c r="A4089" t="str">
        <f t="shared" ca="1" si="63"/>
        <v>BOYACÁ;VILLA DE LEYVA;No Beneficiados</v>
      </c>
      <c r="B4089" t="str">
        <f ca="1">+IFERROR(_xlfn.XLOOKUP(C4089,DIVIPOLA!G:G,DIVIPOLA!F:F),C4089)</f>
        <v>BOYACÁ</v>
      </c>
      <c r="C4089" t="s">
        <v>22</v>
      </c>
      <c r="D4089" t="s">
        <v>140</v>
      </c>
      <c r="E4089" t="s">
        <v>418</v>
      </c>
      <c r="F4089">
        <v>5</v>
      </c>
      <c r="G4089">
        <v>2.6178010471204192</v>
      </c>
      <c r="H4089">
        <v>0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</row>
    <row r="4090" spans="1:17" x14ac:dyDescent="0.25">
      <c r="A4090" t="str">
        <f t="shared" ca="1" si="63"/>
        <v>CALDAS;AGUADAS;No Beneficiados</v>
      </c>
      <c r="B4090" t="str">
        <f ca="1">+IFERROR(_xlfn.XLOOKUP(C4090,DIVIPOLA!G:G,DIVIPOLA!F:F),C4090)</f>
        <v>CALDAS</v>
      </c>
      <c r="C4090" t="s">
        <v>23</v>
      </c>
      <c r="D4090" t="s">
        <v>141</v>
      </c>
      <c r="E4090" t="s">
        <v>418</v>
      </c>
      <c r="F4090">
        <v>1</v>
      </c>
      <c r="G4090">
        <v>0.390625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</row>
    <row r="4091" spans="1:17" x14ac:dyDescent="0.25">
      <c r="A4091" t="str">
        <f t="shared" ca="1" si="63"/>
        <v>CALDAS;ANSERMA;No Beneficiados</v>
      </c>
      <c r="B4091" t="str">
        <f ca="1">+IFERROR(_xlfn.XLOOKUP(C4091,DIVIPOLA!G:G,DIVIPOLA!F:F),C4091)</f>
        <v>CALDAS</v>
      </c>
      <c r="C4091" t="s">
        <v>23</v>
      </c>
      <c r="D4091" t="s">
        <v>142</v>
      </c>
      <c r="E4091" t="s">
        <v>418</v>
      </c>
      <c r="F4091">
        <v>2</v>
      </c>
      <c r="G4091">
        <v>0.78125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</row>
    <row r="4092" spans="1:17" x14ac:dyDescent="0.25">
      <c r="A4092" t="str">
        <f t="shared" ca="1" si="63"/>
        <v>CALDAS;CHINCHINÁ;No Beneficiados</v>
      </c>
      <c r="B4092" t="str">
        <f ca="1">+IFERROR(_xlfn.XLOOKUP(C4092,DIVIPOLA!G:G,DIVIPOLA!F:F),C4092)</f>
        <v>CALDAS</v>
      </c>
      <c r="C4092" t="s">
        <v>23</v>
      </c>
      <c r="D4092" t="s">
        <v>143</v>
      </c>
      <c r="E4092" t="s">
        <v>418</v>
      </c>
      <c r="F4092">
        <v>2</v>
      </c>
      <c r="G4092">
        <v>0.78125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</row>
    <row r="4093" spans="1:17" x14ac:dyDescent="0.25">
      <c r="A4093" t="str">
        <f t="shared" ca="1" si="63"/>
        <v>CALDAS;LA DORADA;No Beneficiados</v>
      </c>
      <c r="B4093" t="str">
        <f ca="1">+IFERROR(_xlfn.XLOOKUP(C4093,DIVIPOLA!G:G,DIVIPOLA!F:F),C4093)</f>
        <v>CALDAS</v>
      </c>
      <c r="C4093" t="s">
        <v>23</v>
      </c>
      <c r="D4093" t="s">
        <v>144</v>
      </c>
      <c r="E4093" t="s">
        <v>418</v>
      </c>
      <c r="F4093">
        <v>1</v>
      </c>
      <c r="G4093">
        <v>0.390625</v>
      </c>
      <c r="H4093">
        <v>0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</row>
    <row r="4094" spans="1:17" x14ac:dyDescent="0.25">
      <c r="A4094" t="str">
        <f t="shared" ca="1" si="63"/>
        <v>CALDAS;MANIZALES;No Beneficiados</v>
      </c>
      <c r="B4094" t="str">
        <f ca="1">+IFERROR(_xlfn.XLOOKUP(C4094,DIVIPOLA!G:G,DIVIPOLA!F:F),C4094)</f>
        <v>CALDAS</v>
      </c>
      <c r="C4094" t="s">
        <v>23</v>
      </c>
      <c r="D4094" t="s">
        <v>145</v>
      </c>
      <c r="E4094" t="s">
        <v>418</v>
      </c>
      <c r="F4094">
        <v>90</v>
      </c>
      <c r="G4094">
        <v>35.15625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</row>
    <row r="4095" spans="1:17" x14ac:dyDescent="0.25">
      <c r="A4095" t="str">
        <f t="shared" ca="1" si="63"/>
        <v>CALDAS;VILLAMARÍA;No Beneficiados</v>
      </c>
      <c r="B4095" t="str">
        <f ca="1">+IFERROR(_xlfn.XLOOKUP(C4095,DIVIPOLA!G:G,DIVIPOLA!F:F),C4095)</f>
        <v>CALDAS</v>
      </c>
      <c r="C4095" t="s">
        <v>23</v>
      </c>
      <c r="D4095" t="s">
        <v>150</v>
      </c>
      <c r="E4095" t="s">
        <v>418</v>
      </c>
      <c r="F4095">
        <v>1</v>
      </c>
      <c r="G4095">
        <v>0.390625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</row>
    <row r="4096" spans="1:17" x14ac:dyDescent="0.25">
      <c r="A4096" t="str">
        <f t="shared" ca="1" si="63"/>
        <v>CAQUETÁ;EL DONCELLO;No Beneficiados</v>
      </c>
      <c r="B4096" t="str">
        <f ca="1">+IFERROR(_xlfn.XLOOKUP(C4096,DIVIPOLA!G:G,DIVIPOLA!F:F),C4096)</f>
        <v>CAQUETÁ</v>
      </c>
      <c r="C4096" t="s">
        <v>24</v>
      </c>
      <c r="D4096" t="s">
        <v>152</v>
      </c>
      <c r="E4096" t="s">
        <v>418</v>
      </c>
      <c r="F4096">
        <v>1</v>
      </c>
      <c r="G4096">
        <v>2.8571428571428572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</row>
    <row r="4097" spans="1:17" x14ac:dyDescent="0.25">
      <c r="A4097" t="str">
        <f t="shared" ca="1" si="63"/>
        <v>CAQUETÁ;FLORENCIA;No Beneficiados</v>
      </c>
      <c r="B4097" t="str">
        <f ca="1">+IFERROR(_xlfn.XLOOKUP(C4097,DIVIPOLA!G:G,DIVIPOLA!F:F),C4097)</f>
        <v>CAQUETÁ</v>
      </c>
      <c r="C4097" t="s">
        <v>24</v>
      </c>
      <c r="D4097" t="s">
        <v>153</v>
      </c>
      <c r="E4097" t="s">
        <v>418</v>
      </c>
      <c r="F4097">
        <v>7</v>
      </c>
      <c r="G4097">
        <v>20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</row>
    <row r="4098" spans="1:17" x14ac:dyDescent="0.25">
      <c r="A4098" t="str">
        <f t="shared" ca="1" si="63"/>
        <v>CAQUETÁ;SAN VICENTE DEL CAGUÁN;No Beneficiados</v>
      </c>
      <c r="B4098" t="str">
        <f ca="1">+IFERROR(_xlfn.XLOOKUP(C4098,DIVIPOLA!G:G,DIVIPOLA!F:F),C4098)</f>
        <v>CAQUETÁ</v>
      </c>
      <c r="C4098" t="s">
        <v>24</v>
      </c>
      <c r="D4098" t="s">
        <v>154</v>
      </c>
      <c r="E4098" t="s">
        <v>418</v>
      </c>
      <c r="F4098">
        <v>1</v>
      </c>
      <c r="G4098">
        <v>2.8571428571428572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</row>
    <row r="4099" spans="1:17" x14ac:dyDescent="0.25">
      <c r="A4099" t="str">
        <f t="shared" ref="A4099:A4162" ca="1" si="64">B4099&amp;";"&amp;D4099&amp;";"&amp;E4099</f>
        <v>CASANARE;AGUAZUL;No Beneficiados</v>
      </c>
      <c r="B4099" t="str">
        <f ca="1">+IFERROR(_xlfn.XLOOKUP(C4099,DIVIPOLA!G:G,DIVIPOLA!F:F),C4099)</f>
        <v>CASANARE</v>
      </c>
      <c r="C4099" t="s">
        <v>25</v>
      </c>
      <c r="D4099" t="s">
        <v>155</v>
      </c>
      <c r="E4099" t="s">
        <v>418</v>
      </c>
      <c r="F4099">
        <v>2</v>
      </c>
      <c r="G4099">
        <v>2.7027027027027031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</row>
    <row r="4100" spans="1:17" x14ac:dyDescent="0.25">
      <c r="A4100" t="str">
        <f t="shared" ca="1" si="64"/>
        <v>CASANARE;MANÍ;No Beneficiados</v>
      </c>
      <c r="B4100" t="str">
        <f ca="1">+IFERROR(_xlfn.XLOOKUP(C4100,DIVIPOLA!G:G,DIVIPOLA!F:F),C4100)</f>
        <v>CASANARE</v>
      </c>
      <c r="C4100" t="s">
        <v>25</v>
      </c>
      <c r="D4100" t="s">
        <v>156</v>
      </c>
      <c r="E4100" t="s">
        <v>418</v>
      </c>
      <c r="F4100">
        <v>1</v>
      </c>
      <c r="G4100">
        <v>1.3513513513513511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</row>
    <row r="4101" spans="1:17" x14ac:dyDescent="0.25">
      <c r="A4101" t="str">
        <f t="shared" ca="1" si="64"/>
        <v>CASANARE;PAZ DE ARIPORO;No Beneficiados</v>
      </c>
      <c r="B4101" t="str">
        <f ca="1">+IFERROR(_xlfn.XLOOKUP(C4101,DIVIPOLA!G:G,DIVIPOLA!F:F),C4101)</f>
        <v>CASANARE</v>
      </c>
      <c r="C4101" t="s">
        <v>25</v>
      </c>
      <c r="D4101" t="s">
        <v>381</v>
      </c>
      <c r="E4101" t="s">
        <v>418</v>
      </c>
      <c r="F4101">
        <v>2</v>
      </c>
      <c r="G4101">
        <v>2.7027027027027031</v>
      </c>
      <c r="H4101">
        <v>0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</row>
    <row r="4102" spans="1:17" x14ac:dyDescent="0.25">
      <c r="A4102" t="str">
        <f t="shared" ca="1" si="64"/>
        <v>CASANARE;TAURAMENA;No Beneficiados</v>
      </c>
      <c r="B4102" t="str">
        <f ca="1">+IFERROR(_xlfn.XLOOKUP(C4102,DIVIPOLA!G:G,DIVIPOLA!F:F),C4102)</f>
        <v>CASANARE</v>
      </c>
      <c r="C4102" t="s">
        <v>25</v>
      </c>
      <c r="D4102" t="s">
        <v>382</v>
      </c>
      <c r="E4102" t="s">
        <v>418</v>
      </c>
      <c r="F4102">
        <v>1</v>
      </c>
      <c r="G4102">
        <v>1.3513513513513511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</row>
    <row r="4103" spans="1:17" x14ac:dyDescent="0.25">
      <c r="A4103" t="str">
        <f t="shared" ca="1" si="64"/>
        <v>CASANARE;VILLANUEVA;No Beneficiados</v>
      </c>
      <c r="B4103" t="str">
        <f ca="1">+IFERROR(_xlfn.XLOOKUP(C4103,DIVIPOLA!G:G,DIVIPOLA!F:F),C4103)</f>
        <v>CASANARE</v>
      </c>
      <c r="C4103" t="s">
        <v>25</v>
      </c>
      <c r="D4103" t="s">
        <v>159</v>
      </c>
      <c r="E4103" t="s">
        <v>418</v>
      </c>
      <c r="F4103">
        <v>2</v>
      </c>
      <c r="G4103">
        <v>2.7027027027027031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</row>
    <row r="4104" spans="1:17" x14ac:dyDescent="0.25">
      <c r="A4104" t="str">
        <f t="shared" ca="1" si="64"/>
        <v>CASANARE;YOPAL;No Beneficiados</v>
      </c>
      <c r="B4104" t="str">
        <f ca="1">+IFERROR(_xlfn.XLOOKUP(C4104,DIVIPOLA!G:G,DIVIPOLA!F:F),C4104)</f>
        <v>CASANARE</v>
      </c>
      <c r="C4104" t="s">
        <v>25</v>
      </c>
      <c r="D4104" t="s">
        <v>160</v>
      </c>
      <c r="E4104" t="s">
        <v>418</v>
      </c>
      <c r="F4104">
        <v>22</v>
      </c>
      <c r="G4104">
        <v>29.72972972972973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</row>
    <row r="4105" spans="1:17" x14ac:dyDescent="0.25">
      <c r="A4105" t="str">
        <f t="shared" ca="1" si="64"/>
        <v>CAUCA;FLORENCIA;No Beneficiados</v>
      </c>
      <c r="B4105" t="str">
        <f ca="1">+IFERROR(_xlfn.XLOOKUP(C4105,DIVIPOLA!G:G,DIVIPOLA!F:F),C4105)</f>
        <v>CAUCA</v>
      </c>
      <c r="C4105" t="s">
        <v>26</v>
      </c>
      <c r="D4105" t="s">
        <v>153</v>
      </c>
      <c r="E4105" t="s">
        <v>418</v>
      </c>
      <c r="F4105">
        <v>6</v>
      </c>
      <c r="G4105">
        <v>8.4507042253521121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</row>
    <row r="4106" spans="1:17" x14ac:dyDescent="0.25">
      <c r="A4106" t="str">
        <f t="shared" ca="1" si="64"/>
        <v>CAUCA;LA VEGA;No Beneficiados</v>
      </c>
      <c r="B4106" t="str">
        <f ca="1">+IFERROR(_xlfn.XLOOKUP(C4106,DIVIPOLA!G:G,DIVIPOLA!F:F),C4106)</f>
        <v>CAUCA</v>
      </c>
      <c r="C4106" t="s">
        <v>26</v>
      </c>
      <c r="D4106" t="s">
        <v>383</v>
      </c>
      <c r="E4106" t="s">
        <v>418</v>
      </c>
      <c r="F4106">
        <v>1</v>
      </c>
      <c r="G4106">
        <v>1.408450704225352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</row>
    <row r="4107" spans="1:17" x14ac:dyDescent="0.25">
      <c r="A4107" t="str">
        <f t="shared" ca="1" si="64"/>
        <v>CAUCA;POPAYÁN;No Beneficiados</v>
      </c>
      <c r="B4107" t="str">
        <f ca="1">+IFERROR(_xlfn.XLOOKUP(C4107,DIVIPOLA!G:G,DIVIPOLA!F:F),C4107)</f>
        <v>CAUCA</v>
      </c>
      <c r="C4107" t="s">
        <v>26</v>
      </c>
      <c r="D4107" t="s">
        <v>163</v>
      </c>
      <c r="E4107" t="s">
        <v>418</v>
      </c>
      <c r="F4107">
        <v>17</v>
      </c>
      <c r="G4107">
        <v>23.943661971830981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</row>
    <row r="4108" spans="1:17" x14ac:dyDescent="0.25">
      <c r="A4108" t="str">
        <f t="shared" ca="1" si="64"/>
        <v>CAUCA;SANTANDER DE QUILICHAO;No Beneficiados</v>
      </c>
      <c r="B4108" t="str">
        <f ca="1">+IFERROR(_xlfn.XLOOKUP(C4108,DIVIPOLA!G:G,DIVIPOLA!F:F),C4108)</f>
        <v>CAUCA</v>
      </c>
      <c r="C4108" t="s">
        <v>26</v>
      </c>
      <c r="D4108" t="s">
        <v>165</v>
      </c>
      <c r="E4108" t="s">
        <v>418</v>
      </c>
      <c r="F4108">
        <v>1</v>
      </c>
      <c r="G4108">
        <v>1.408450704225352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</row>
    <row r="4109" spans="1:17" x14ac:dyDescent="0.25">
      <c r="A4109" t="str">
        <f t="shared" ca="1" si="64"/>
        <v>CESAR;AGUACHICA;No Beneficiados</v>
      </c>
      <c r="B4109" t="str">
        <f ca="1">+IFERROR(_xlfn.XLOOKUP(C4109,DIVIPOLA!G:G,DIVIPOLA!F:F),C4109)</f>
        <v>CESAR</v>
      </c>
      <c r="C4109" t="s">
        <v>27</v>
      </c>
      <c r="D4109" t="s">
        <v>167</v>
      </c>
      <c r="E4109" t="s">
        <v>418</v>
      </c>
      <c r="F4109">
        <v>3</v>
      </c>
      <c r="G4109">
        <v>3.191489361702128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</row>
    <row r="4110" spans="1:17" x14ac:dyDescent="0.25">
      <c r="A4110" t="str">
        <f t="shared" ca="1" si="64"/>
        <v>CESAR;AGUSTÍN CODAZZI;No Beneficiados</v>
      </c>
      <c r="B4110" t="str">
        <f ca="1">+IFERROR(_xlfn.XLOOKUP(C4110,DIVIPOLA!G:G,DIVIPOLA!F:F),C4110)</f>
        <v>CESAR</v>
      </c>
      <c r="C4110" t="s">
        <v>27</v>
      </c>
      <c r="D4110" t="s">
        <v>384</v>
      </c>
      <c r="E4110" t="s">
        <v>418</v>
      </c>
      <c r="F4110">
        <v>1</v>
      </c>
      <c r="G4110">
        <v>1.063829787234043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</row>
    <row r="4111" spans="1:17" x14ac:dyDescent="0.25">
      <c r="A4111" t="str">
        <f t="shared" ca="1" si="64"/>
        <v>CESAR;EL PASO;No Beneficiados</v>
      </c>
      <c r="B4111" t="str">
        <f ca="1">+IFERROR(_xlfn.XLOOKUP(C4111,DIVIPOLA!G:G,DIVIPOLA!F:F),C4111)</f>
        <v>CESAR</v>
      </c>
      <c r="C4111" t="s">
        <v>27</v>
      </c>
      <c r="D4111" t="s">
        <v>385</v>
      </c>
      <c r="E4111" t="s">
        <v>418</v>
      </c>
      <c r="F4111">
        <v>2</v>
      </c>
      <c r="G4111">
        <v>2.1276595744680851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</row>
    <row r="4112" spans="1:17" x14ac:dyDescent="0.25">
      <c r="A4112" t="str">
        <f t="shared" ca="1" si="64"/>
        <v>CESAR;LA JAGUA DE IBIRICO;No Beneficiados</v>
      </c>
      <c r="B4112" t="str">
        <f ca="1">+IFERROR(_xlfn.XLOOKUP(C4112,DIVIPOLA!G:G,DIVIPOLA!F:F),C4112)</f>
        <v>CESAR</v>
      </c>
      <c r="C4112" t="s">
        <v>27</v>
      </c>
      <c r="D4112" t="s">
        <v>386</v>
      </c>
      <c r="E4112" t="s">
        <v>418</v>
      </c>
      <c r="F4112">
        <v>1</v>
      </c>
      <c r="G4112">
        <v>1.063829787234043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</row>
    <row r="4113" spans="1:17" x14ac:dyDescent="0.25">
      <c r="A4113" t="str">
        <f t="shared" ca="1" si="64"/>
        <v>CESAR;RÍO DE ORO;No Beneficiados</v>
      </c>
      <c r="B4113" t="str">
        <f ca="1">+IFERROR(_xlfn.XLOOKUP(C4113,DIVIPOLA!G:G,DIVIPOLA!F:F),C4113)</f>
        <v>CESAR</v>
      </c>
      <c r="C4113" t="s">
        <v>27</v>
      </c>
      <c r="D4113" t="s">
        <v>387</v>
      </c>
      <c r="E4113" t="s">
        <v>418</v>
      </c>
      <c r="F4113">
        <v>1</v>
      </c>
      <c r="G4113">
        <v>1.063829787234043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</row>
    <row r="4114" spans="1:17" x14ac:dyDescent="0.25">
      <c r="A4114" t="str">
        <f t="shared" ca="1" si="64"/>
        <v>CESAR;SAN ALBERTO;No Beneficiados</v>
      </c>
      <c r="B4114" t="str">
        <f ca="1">+IFERROR(_xlfn.XLOOKUP(C4114,DIVIPOLA!G:G,DIVIPOLA!F:F),C4114)</f>
        <v>CESAR</v>
      </c>
      <c r="C4114" t="s">
        <v>27</v>
      </c>
      <c r="D4114" t="s">
        <v>388</v>
      </c>
      <c r="E4114" t="s">
        <v>418</v>
      </c>
      <c r="F4114">
        <v>1</v>
      </c>
      <c r="G4114">
        <v>1.063829787234043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</row>
    <row r="4115" spans="1:17" x14ac:dyDescent="0.25">
      <c r="A4115" t="str">
        <f t="shared" ca="1" si="64"/>
        <v>CESAR;SAN MARTÍN;No Beneficiados</v>
      </c>
      <c r="B4115" t="str">
        <f ca="1">+IFERROR(_xlfn.XLOOKUP(C4115,DIVIPOLA!G:G,DIVIPOLA!F:F),C4115)</f>
        <v>CESAR</v>
      </c>
      <c r="C4115" t="s">
        <v>27</v>
      </c>
      <c r="D4115" t="s">
        <v>170</v>
      </c>
      <c r="E4115" t="s">
        <v>418</v>
      </c>
      <c r="F4115">
        <v>1</v>
      </c>
      <c r="G4115">
        <v>1.063829787234043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</row>
    <row r="4116" spans="1:17" x14ac:dyDescent="0.25">
      <c r="A4116" t="str">
        <f t="shared" ca="1" si="64"/>
        <v>CESAR;VALLEDUPAR;No Beneficiados</v>
      </c>
      <c r="B4116" t="str">
        <f ca="1">+IFERROR(_xlfn.XLOOKUP(C4116,DIVIPOLA!G:G,DIVIPOLA!F:F),C4116)</f>
        <v>CESAR</v>
      </c>
      <c r="C4116" t="s">
        <v>27</v>
      </c>
      <c r="D4116" t="s">
        <v>171</v>
      </c>
      <c r="E4116" t="s">
        <v>418</v>
      </c>
      <c r="F4116">
        <v>41</v>
      </c>
      <c r="G4116">
        <v>43.61702127659575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</row>
    <row r="4117" spans="1:17" x14ac:dyDescent="0.25">
      <c r="A4117" t="str">
        <f t="shared" ca="1" si="64"/>
        <v>CHOCÓ;BAJO BAUDÓ;No Beneficiados</v>
      </c>
      <c r="B4117" t="str">
        <f ca="1">+IFERROR(_xlfn.XLOOKUP(C4117,DIVIPOLA!G:G,DIVIPOLA!F:F),C4117)</f>
        <v>CHOCÓ</v>
      </c>
      <c r="C4117" t="s">
        <v>28</v>
      </c>
      <c r="D4117" t="s">
        <v>389</v>
      </c>
      <c r="E4117" t="s">
        <v>418</v>
      </c>
      <c r="F4117">
        <v>1</v>
      </c>
      <c r="G4117">
        <v>16.666666666666661</v>
      </c>
      <c r="H4117">
        <v>0</v>
      </c>
      <c r="I4117">
        <v>0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</row>
    <row r="4118" spans="1:17" x14ac:dyDescent="0.25">
      <c r="A4118" t="str">
        <f t="shared" ca="1" si="64"/>
        <v>CHOCÓ;QUIBDÓ;No Beneficiados</v>
      </c>
      <c r="B4118" t="str">
        <f ca="1">+IFERROR(_xlfn.XLOOKUP(C4118,DIVIPOLA!G:G,DIVIPOLA!F:F),C4118)</f>
        <v>CHOCÓ</v>
      </c>
      <c r="C4118" t="s">
        <v>28</v>
      </c>
      <c r="D4118" t="s">
        <v>172</v>
      </c>
      <c r="E4118" t="s">
        <v>418</v>
      </c>
      <c r="F4118">
        <v>2</v>
      </c>
      <c r="G4118">
        <v>33.333333333333329</v>
      </c>
      <c r="H4118">
        <v>0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</row>
    <row r="4119" spans="1:17" x14ac:dyDescent="0.25">
      <c r="A4119" t="str">
        <f t="shared" ca="1" si="64"/>
        <v>CUNDINAMARCA;ANAPOIMA;No Beneficiados</v>
      </c>
      <c r="B4119" t="str">
        <f ca="1">+IFERROR(_xlfn.XLOOKUP(C4119,DIVIPOLA!G:G,DIVIPOLA!F:F),C4119)</f>
        <v>CUNDINAMARCA</v>
      </c>
      <c r="C4119" t="s">
        <v>29</v>
      </c>
      <c r="D4119" t="s">
        <v>390</v>
      </c>
      <c r="E4119" t="s">
        <v>418</v>
      </c>
      <c r="F4119">
        <v>2</v>
      </c>
      <c r="G4119">
        <v>0.3395585738539898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</row>
    <row r="4120" spans="1:17" x14ac:dyDescent="0.25">
      <c r="A4120" t="str">
        <f t="shared" ca="1" si="64"/>
        <v>CUNDINAMARCA;CAJICÁ;No Beneficiados</v>
      </c>
      <c r="B4120" t="str">
        <f ca="1">+IFERROR(_xlfn.XLOOKUP(C4120,DIVIPOLA!G:G,DIVIPOLA!F:F),C4120)</f>
        <v>CUNDINAMARCA</v>
      </c>
      <c r="C4120" t="s">
        <v>29</v>
      </c>
      <c r="D4120" t="s">
        <v>173</v>
      </c>
      <c r="E4120" t="s">
        <v>418</v>
      </c>
      <c r="F4120">
        <v>21</v>
      </c>
      <c r="G4120">
        <v>3.5653650254668929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</row>
    <row r="4121" spans="1:17" x14ac:dyDescent="0.25">
      <c r="A4121" t="str">
        <f t="shared" ca="1" si="64"/>
        <v>CUNDINAMARCA;CHÍA;No Beneficiados</v>
      </c>
      <c r="B4121" t="str">
        <f ca="1">+IFERROR(_xlfn.XLOOKUP(C4121,DIVIPOLA!G:G,DIVIPOLA!F:F),C4121)</f>
        <v>CUNDINAMARCA</v>
      </c>
      <c r="C4121" t="s">
        <v>29</v>
      </c>
      <c r="D4121" t="s">
        <v>175</v>
      </c>
      <c r="E4121" t="s">
        <v>418</v>
      </c>
      <c r="F4121">
        <v>18</v>
      </c>
      <c r="G4121">
        <v>3.0560271646859078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</row>
    <row r="4122" spans="1:17" x14ac:dyDescent="0.25">
      <c r="A4122" t="str">
        <f t="shared" ca="1" si="64"/>
        <v>CUNDINAMARCA;COTA;No Beneficiados</v>
      </c>
      <c r="B4122" t="str">
        <f ca="1">+IFERROR(_xlfn.XLOOKUP(C4122,DIVIPOLA!G:G,DIVIPOLA!F:F),C4122)</f>
        <v>CUNDINAMARCA</v>
      </c>
      <c r="C4122" t="s">
        <v>29</v>
      </c>
      <c r="D4122" t="s">
        <v>177</v>
      </c>
      <c r="E4122" t="s">
        <v>418</v>
      </c>
      <c r="F4122">
        <v>17</v>
      </c>
      <c r="G4122">
        <v>2.8862478777589131</v>
      </c>
      <c r="H4122">
        <v>0</v>
      </c>
      <c r="I4122">
        <v>0</v>
      </c>
      <c r="J4122">
        <v>0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</row>
    <row r="4123" spans="1:17" x14ac:dyDescent="0.25">
      <c r="A4123" t="str">
        <f t="shared" ca="1" si="64"/>
        <v>CUNDINAMARCA;EL COLEGIO;No Beneficiados</v>
      </c>
      <c r="B4123" t="str">
        <f ca="1">+IFERROR(_xlfn.XLOOKUP(C4123,DIVIPOLA!G:G,DIVIPOLA!F:F),C4123)</f>
        <v>CUNDINAMARCA</v>
      </c>
      <c r="C4123" t="s">
        <v>29</v>
      </c>
      <c r="D4123" t="s">
        <v>391</v>
      </c>
      <c r="E4123" t="s">
        <v>418</v>
      </c>
      <c r="F4123">
        <v>1</v>
      </c>
      <c r="G4123">
        <v>0.1697792869269949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</row>
    <row r="4124" spans="1:17" x14ac:dyDescent="0.25">
      <c r="A4124" t="str">
        <f t="shared" ca="1" si="64"/>
        <v>CUNDINAMARCA;EL ROSAL;No Beneficiados</v>
      </c>
      <c r="B4124" t="str">
        <f ca="1">+IFERROR(_xlfn.XLOOKUP(C4124,DIVIPOLA!G:G,DIVIPOLA!F:F),C4124)</f>
        <v>CUNDINAMARCA</v>
      </c>
      <c r="C4124" t="s">
        <v>29</v>
      </c>
      <c r="D4124" t="s">
        <v>178</v>
      </c>
      <c r="E4124" t="s">
        <v>418</v>
      </c>
      <c r="F4124">
        <v>2</v>
      </c>
      <c r="G4124">
        <v>0.3395585738539898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</row>
    <row r="4125" spans="1:17" x14ac:dyDescent="0.25">
      <c r="A4125" t="str">
        <f t="shared" ca="1" si="64"/>
        <v>CUNDINAMARCA;FACATATIVÁ;No Beneficiados</v>
      </c>
      <c r="B4125" t="str">
        <f ca="1">+IFERROR(_xlfn.XLOOKUP(C4125,DIVIPOLA!G:G,DIVIPOLA!F:F),C4125)</f>
        <v>CUNDINAMARCA</v>
      </c>
      <c r="C4125" t="s">
        <v>29</v>
      </c>
      <c r="D4125" t="s">
        <v>179</v>
      </c>
      <c r="E4125" t="s">
        <v>418</v>
      </c>
      <c r="F4125">
        <v>7</v>
      </c>
      <c r="G4125">
        <v>1.188455008488964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</row>
    <row r="4126" spans="1:17" x14ac:dyDescent="0.25">
      <c r="A4126" t="str">
        <f t="shared" ca="1" si="64"/>
        <v>CUNDINAMARCA;FUNZA;No Beneficiados</v>
      </c>
      <c r="B4126" t="str">
        <f ca="1">+IFERROR(_xlfn.XLOOKUP(C4126,DIVIPOLA!G:G,DIVIPOLA!F:F),C4126)</f>
        <v>CUNDINAMARCA</v>
      </c>
      <c r="C4126" t="s">
        <v>29</v>
      </c>
      <c r="D4126" t="s">
        <v>180</v>
      </c>
      <c r="E4126" t="s">
        <v>418</v>
      </c>
      <c r="F4126">
        <v>10</v>
      </c>
      <c r="G4126">
        <v>1.6977928692699491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</row>
    <row r="4127" spans="1:17" x14ac:dyDescent="0.25">
      <c r="A4127" t="str">
        <f t="shared" ca="1" si="64"/>
        <v>CUNDINAMARCA;FUSAGASUGÁ;No Beneficiados</v>
      </c>
      <c r="B4127" t="str">
        <f ca="1">+IFERROR(_xlfn.XLOOKUP(C4127,DIVIPOLA!G:G,DIVIPOLA!F:F),C4127)</f>
        <v>CUNDINAMARCA</v>
      </c>
      <c r="C4127" t="s">
        <v>29</v>
      </c>
      <c r="D4127" t="s">
        <v>181</v>
      </c>
      <c r="E4127" t="s">
        <v>418</v>
      </c>
      <c r="F4127">
        <v>13</v>
      </c>
      <c r="G4127">
        <v>2.2071307300509342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</row>
    <row r="4128" spans="1:17" x14ac:dyDescent="0.25">
      <c r="A4128" t="str">
        <f t="shared" ca="1" si="64"/>
        <v>CUNDINAMARCA;GACHANCIPÁ;No Beneficiados</v>
      </c>
      <c r="B4128" t="str">
        <f ca="1">+IFERROR(_xlfn.XLOOKUP(C4128,DIVIPOLA!G:G,DIVIPOLA!F:F),C4128)</f>
        <v>CUNDINAMARCA</v>
      </c>
      <c r="C4128" t="s">
        <v>29</v>
      </c>
      <c r="D4128" t="s">
        <v>183</v>
      </c>
      <c r="E4128" t="s">
        <v>418</v>
      </c>
      <c r="F4128">
        <v>1</v>
      </c>
      <c r="G4128">
        <v>0.1697792869269949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</row>
    <row r="4129" spans="1:17" x14ac:dyDescent="0.25">
      <c r="A4129" t="str">
        <f t="shared" ca="1" si="64"/>
        <v>CUNDINAMARCA;GIRARDOT;No Beneficiados</v>
      </c>
      <c r="B4129" t="str">
        <f ca="1">+IFERROR(_xlfn.XLOOKUP(C4129,DIVIPOLA!G:G,DIVIPOLA!F:F),C4129)</f>
        <v>CUNDINAMARCA</v>
      </c>
      <c r="C4129" t="s">
        <v>29</v>
      </c>
      <c r="D4129" t="s">
        <v>184</v>
      </c>
      <c r="E4129" t="s">
        <v>418</v>
      </c>
      <c r="F4129">
        <v>6</v>
      </c>
      <c r="G4129">
        <v>1.0186757215619699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</row>
    <row r="4130" spans="1:17" x14ac:dyDescent="0.25">
      <c r="A4130" t="str">
        <f t="shared" ca="1" si="64"/>
        <v>CUNDINAMARCA;GUADUAS;No Beneficiados</v>
      </c>
      <c r="B4130" t="str">
        <f ca="1">+IFERROR(_xlfn.XLOOKUP(C4130,DIVIPOLA!G:G,DIVIPOLA!F:F),C4130)</f>
        <v>CUNDINAMARCA</v>
      </c>
      <c r="C4130" t="s">
        <v>29</v>
      </c>
      <c r="D4130" t="s">
        <v>186</v>
      </c>
      <c r="E4130" t="s">
        <v>418</v>
      </c>
      <c r="F4130">
        <v>1</v>
      </c>
      <c r="G4130">
        <v>0.1697792869269949</v>
      </c>
      <c r="H4130">
        <v>0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</row>
    <row r="4131" spans="1:17" x14ac:dyDescent="0.25">
      <c r="A4131" t="str">
        <f t="shared" ca="1" si="64"/>
        <v>CUNDINAMARCA;LA CALERA;No Beneficiados</v>
      </c>
      <c r="B4131" t="str">
        <f ca="1">+IFERROR(_xlfn.XLOOKUP(C4131,DIVIPOLA!G:G,DIVIPOLA!F:F),C4131)</f>
        <v>CUNDINAMARCA</v>
      </c>
      <c r="C4131" t="s">
        <v>29</v>
      </c>
      <c r="D4131" t="s">
        <v>189</v>
      </c>
      <c r="E4131" t="s">
        <v>418</v>
      </c>
      <c r="F4131">
        <v>3</v>
      </c>
      <c r="G4131">
        <v>0.50933786078098475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</row>
    <row r="4132" spans="1:17" x14ac:dyDescent="0.25">
      <c r="A4132" t="str">
        <f t="shared" ca="1" si="64"/>
        <v>CUNDINAMARCA;LA MESA;No Beneficiados</v>
      </c>
      <c r="B4132" t="str">
        <f ca="1">+IFERROR(_xlfn.XLOOKUP(C4132,DIVIPOLA!G:G,DIVIPOLA!F:F),C4132)</f>
        <v>CUNDINAMARCA</v>
      </c>
      <c r="C4132" t="s">
        <v>29</v>
      </c>
      <c r="D4132" t="s">
        <v>190</v>
      </c>
      <c r="E4132" t="s">
        <v>418</v>
      </c>
      <c r="F4132">
        <v>2</v>
      </c>
      <c r="G4132">
        <v>0.3395585738539898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</row>
    <row r="4133" spans="1:17" x14ac:dyDescent="0.25">
      <c r="A4133" t="str">
        <f t="shared" ca="1" si="64"/>
        <v>CUNDINAMARCA;MADRID;No Beneficiados</v>
      </c>
      <c r="B4133" t="str">
        <f ca="1">+IFERROR(_xlfn.XLOOKUP(C4133,DIVIPOLA!G:G,DIVIPOLA!F:F),C4133)</f>
        <v>CUNDINAMARCA</v>
      </c>
      <c r="C4133" t="s">
        <v>29</v>
      </c>
      <c r="D4133" t="s">
        <v>191</v>
      </c>
      <c r="E4133" t="s">
        <v>418</v>
      </c>
      <c r="F4133">
        <v>10</v>
      </c>
      <c r="G4133">
        <v>1.6977928692699491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</row>
    <row r="4134" spans="1:17" x14ac:dyDescent="0.25">
      <c r="A4134" t="str">
        <f t="shared" ca="1" si="64"/>
        <v>CUNDINAMARCA;MOSQUERA;No Beneficiados</v>
      </c>
      <c r="B4134" t="str">
        <f ca="1">+IFERROR(_xlfn.XLOOKUP(C4134,DIVIPOLA!G:G,DIVIPOLA!F:F),C4134)</f>
        <v>CUNDINAMARCA</v>
      </c>
      <c r="C4134" t="s">
        <v>29</v>
      </c>
      <c r="D4134" t="s">
        <v>193</v>
      </c>
      <c r="E4134" t="s">
        <v>418</v>
      </c>
      <c r="F4134">
        <v>19</v>
      </c>
      <c r="G4134">
        <v>3.225806451612903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</row>
    <row r="4135" spans="1:17" x14ac:dyDescent="0.25">
      <c r="A4135" t="str">
        <f t="shared" ca="1" si="64"/>
        <v>CUNDINAMARCA;PACHO;No Beneficiados</v>
      </c>
      <c r="B4135" t="str">
        <f ca="1">+IFERROR(_xlfn.XLOOKUP(C4135,DIVIPOLA!G:G,DIVIPOLA!F:F),C4135)</f>
        <v>CUNDINAMARCA</v>
      </c>
      <c r="C4135" t="s">
        <v>29</v>
      </c>
      <c r="D4135" t="s">
        <v>194</v>
      </c>
      <c r="E4135" t="s">
        <v>418</v>
      </c>
      <c r="F4135">
        <v>2</v>
      </c>
      <c r="G4135">
        <v>0.3395585738539898</v>
      </c>
      <c r="H4135">
        <v>0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</row>
    <row r="4136" spans="1:17" x14ac:dyDescent="0.25">
      <c r="A4136" t="str">
        <f t="shared" ca="1" si="64"/>
        <v>CUNDINAMARCA;RICAURTE;No Beneficiados</v>
      </c>
      <c r="B4136" t="str">
        <f ca="1">+IFERROR(_xlfn.XLOOKUP(C4136,DIVIPOLA!G:G,DIVIPOLA!F:F),C4136)</f>
        <v>CUNDINAMARCA</v>
      </c>
      <c r="C4136" t="s">
        <v>29</v>
      </c>
      <c r="D4136" t="s">
        <v>392</v>
      </c>
      <c r="E4136" t="s">
        <v>418</v>
      </c>
      <c r="F4136">
        <v>1</v>
      </c>
      <c r="G4136">
        <v>0.1697792869269949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</row>
    <row r="4137" spans="1:17" x14ac:dyDescent="0.25">
      <c r="A4137" t="str">
        <f t="shared" ca="1" si="64"/>
        <v>CUNDINAMARCA;SAN JUAN DE RIOSECO;No Beneficiados</v>
      </c>
      <c r="B4137" t="str">
        <f ca="1">+IFERROR(_xlfn.XLOOKUP(C4137,DIVIPOLA!G:G,DIVIPOLA!F:F),C4137)</f>
        <v>CUNDINAMARCA</v>
      </c>
      <c r="C4137" t="s">
        <v>29</v>
      </c>
      <c r="D4137" t="s">
        <v>196</v>
      </c>
      <c r="E4137" t="s">
        <v>418</v>
      </c>
      <c r="F4137">
        <v>1</v>
      </c>
      <c r="G4137">
        <v>0.1697792869269949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</row>
    <row r="4138" spans="1:17" x14ac:dyDescent="0.25">
      <c r="A4138" t="str">
        <f t="shared" ca="1" si="64"/>
        <v>CUNDINAMARCA;SESQUILÉ;No Beneficiados</v>
      </c>
      <c r="B4138" t="str">
        <f ca="1">+IFERROR(_xlfn.XLOOKUP(C4138,DIVIPOLA!G:G,DIVIPOLA!F:F),C4138)</f>
        <v>CUNDINAMARCA</v>
      </c>
      <c r="C4138" t="s">
        <v>29</v>
      </c>
      <c r="D4138" t="s">
        <v>197</v>
      </c>
      <c r="E4138" t="s">
        <v>418</v>
      </c>
      <c r="F4138">
        <v>1</v>
      </c>
      <c r="G4138">
        <v>0.1697792869269949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</row>
    <row r="4139" spans="1:17" x14ac:dyDescent="0.25">
      <c r="A4139" t="str">
        <f t="shared" ca="1" si="64"/>
        <v>CUNDINAMARCA;SIBATÉ;No Beneficiados</v>
      </c>
      <c r="B4139" t="str">
        <f ca="1">+IFERROR(_xlfn.XLOOKUP(C4139,DIVIPOLA!G:G,DIVIPOLA!F:F),C4139)</f>
        <v>CUNDINAMARCA</v>
      </c>
      <c r="C4139" t="s">
        <v>29</v>
      </c>
      <c r="D4139" t="s">
        <v>198</v>
      </c>
      <c r="E4139" t="s">
        <v>418</v>
      </c>
      <c r="F4139">
        <v>4</v>
      </c>
      <c r="G4139">
        <v>0.6791171477079796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</row>
    <row r="4140" spans="1:17" x14ac:dyDescent="0.25">
      <c r="A4140" t="str">
        <f t="shared" ca="1" si="64"/>
        <v>CUNDINAMARCA;SOACHA;No Beneficiados</v>
      </c>
      <c r="B4140" t="str">
        <f ca="1">+IFERROR(_xlfn.XLOOKUP(C4140,DIVIPOLA!G:G,DIVIPOLA!F:F),C4140)</f>
        <v>CUNDINAMARCA</v>
      </c>
      <c r="C4140" t="s">
        <v>29</v>
      </c>
      <c r="D4140" t="s">
        <v>200</v>
      </c>
      <c r="E4140" t="s">
        <v>418</v>
      </c>
      <c r="F4140">
        <v>22</v>
      </c>
      <c r="G4140">
        <v>3.7351443123938881</v>
      </c>
      <c r="H4140">
        <v>0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</row>
    <row r="4141" spans="1:17" x14ac:dyDescent="0.25">
      <c r="A4141" t="str">
        <f t="shared" ca="1" si="64"/>
        <v>CUNDINAMARCA;SOPÓ;No Beneficiados</v>
      </c>
      <c r="B4141" t="str">
        <f ca="1">+IFERROR(_xlfn.XLOOKUP(C4141,DIVIPOLA!G:G,DIVIPOLA!F:F),C4141)</f>
        <v>CUNDINAMARCA</v>
      </c>
      <c r="C4141" t="s">
        <v>29</v>
      </c>
      <c r="D4141" t="s">
        <v>201</v>
      </c>
      <c r="E4141" t="s">
        <v>418</v>
      </c>
      <c r="F4141">
        <v>2</v>
      </c>
      <c r="G4141">
        <v>0.3395585738539898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</row>
    <row r="4142" spans="1:17" x14ac:dyDescent="0.25">
      <c r="A4142" t="str">
        <f t="shared" ca="1" si="64"/>
        <v>CUNDINAMARCA;SUSA;No Beneficiados</v>
      </c>
      <c r="B4142" t="str">
        <f ca="1">+IFERROR(_xlfn.XLOOKUP(C4142,DIVIPOLA!G:G,DIVIPOLA!F:F),C4142)</f>
        <v>CUNDINAMARCA</v>
      </c>
      <c r="C4142" t="s">
        <v>29</v>
      </c>
      <c r="D4142" t="s">
        <v>393</v>
      </c>
      <c r="E4142" t="s">
        <v>418</v>
      </c>
      <c r="F4142">
        <v>1</v>
      </c>
      <c r="G4142">
        <v>0.1697792869269949</v>
      </c>
      <c r="H4142">
        <v>0</v>
      </c>
      <c r="I4142">
        <v>0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</row>
    <row r="4143" spans="1:17" x14ac:dyDescent="0.25">
      <c r="A4143" t="str">
        <f t="shared" ca="1" si="64"/>
        <v>CUNDINAMARCA;TABIO;No Beneficiados</v>
      </c>
      <c r="B4143" t="str">
        <f ca="1">+IFERROR(_xlfn.XLOOKUP(C4143,DIVIPOLA!G:G,DIVIPOLA!F:F),C4143)</f>
        <v>CUNDINAMARCA</v>
      </c>
      <c r="C4143" t="s">
        <v>29</v>
      </c>
      <c r="D4143" t="s">
        <v>203</v>
      </c>
      <c r="E4143" t="s">
        <v>418</v>
      </c>
      <c r="F4143">
        <v>2</v>
      </c>
      <c r="G4143">
        <v>0.3395585738539898</v>
      </c>
      <c r="H4143">
        <v>0</v>
      </c>
      <c r="I4143">
        <v>0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</row>
    <row r="4144" spans="1:17" x14ac:dyDescent="0.25">
      <c r="A4144" t="str">
        <f t="shared" ca="1" si="64"/>
        <v>CUNDINAMARCA;TENJO;No Beneficiados</v>
      </c>
      <c r="B4144" t="str">
        <f ca="1">+IFERROR(_xlfn.XLOOKUP(C4144,DIVIPOLA!G:G,DIVIPOLA!F:F),C4144)</f>
        <v>CUNDINAMARCA</v>
      </c>
      <c r="C4144" t="s">
        <v>29</v>
      </c>
      <c r="D4144" t="s">
        <v>204</v>
      </c>
      <c r="E4144" t="s">
        <v>418</v>
      </c>
      <c r="F4144">
        <v>2</v>
      </c>
      <c r="G4144">
        <v>0.3395585738539898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</row>
    <row r="4145" spans="1:17" x14ac:dyDescent="0.25">
      <c r="A4145" t="str">
        <f t="shared" ca="1" si="64"/>
        <v>CUNDINAMARCA;TOCANCIPÁ;No Beneficiados</v>
      </c>
      <c r="B4145" t="str">
        <f ca="1">+IFERROR(_xlfn.XLOOKUP(C4145,DIVIPOLA!G:G,DIVIPOLA!F:F),C4145)</f>
        <v>CUNDINAMARCA</v>
      </c>
      <c r="C4145" t="s">
        <v>29</v>
      </c>
      <c r="D4145" t="s">
        <v>206</v>
      </c>
      <c r="E4145" t="s">
        <v>418</v>
      </c>
      <c r="F4145">
        <v>7</v>
      </c>
      <c r="G4145">
        <v>1.188455008488964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</row>
    <row r="4146" spans="1:17" x14ac:dyDescent="0.25">
      <c r="A4146" t="str">
        <f t="shared" ca="1" si="64"/>
        <v>CUNDINAMARCA;VILLA DE SAN DIEGO DE UBATÉ;No Beneficiados</v>
      </c>
      <c r="B4146" t="str">
        <f ca="1">+IFERROR(_xlfn.XLOOKUP(C4146,DIVIPOLA!G:G,DIVIPOLA!F:F),C4146)</f>
        <v>CUNDINAMARCA</v>
      </c>
      <c r="C4146" t="s">
        <v>29</v>
      </c>
      <c r="D4146" t="s">
        <v>208</v>
      </c>
      <c r="E4146" t="s">
        <v>418</v>
      </c>
      <c r="F4146">
        <v>7</v>
      </c>
      <c r="G4146">
        <v>1.188455008488964</v>
      </c>
      <c r="H4146">
        <v>0</v>
      </c>
      <c r="I4146">
        <v>0</v>
      </c>
      <c r="J4146">
        <v>0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</row>
    <row r="4147" spans="1:17" x14ac:dyDescent="0.25">
      <c r="A4147" t="str">
        <f t="shared" ca="1" si="64"/>
        <v>CUNDINAMARCA;VILLAPINZÓN;No Beneficiados</v>
      </c>
      <c r="B4147" t="str">
        <f ca="1">+IFERROR(_xlfn.XLOOKUP(C4147,DIVIPOLA!G:G,DIVIPOLA!F:F),C4147)</f>
        <v>CUNDINAMARCA</v>
      </c>
      <c r="C4147" t="s">
        <v>29</v>
      </c>
      <c r="D4147" t="s">
        <v>209</v>
      </c>
      <c r="E4147" t="s">
        <v>418</v>
      </c>
      <c r="F4147">
        <v>1</v>
      </c>
      <c r="G4147">
        <v>0.1697792869269949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</row>
    <row r="4148" spans="1:17" x14ac:dyDescent="0.25">
      <c r="A4148" t="str">
        <f t="shared" ca="1" si="64"/>
        <v>CUNDINAMARCA;VILLETA;No Beneficiados</v>
      </c>
      <c r="B4148" t="str">
        <f ca="1">+IFERROR(_xlfn.XLOOKUP(C4148,DIVIPOLA!G:G,DIVIPOLA!F:F),C4148)</f>
        <v>CUNDINAMARCA</v>
      </c>
      <c r="C4148" t="s">
        <v>29</v>
      </c>
      <c r="D4148" t="s">
        <v>210</v>
      </c>
      <c r="E4148" t="s">
        <v>418</v>
      </c>
      <c r="F4148">
        <v>3</v>
      </c>
      <c r="G4148">
        <v>0.50933786078098475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</row>
    <row r="4149" spans="1:17" x14ac:dyDescent="0.25">
      <c r="A4149" t="str">
        <f t="shared" ca="1" si="64"/>
        <v>CUNDINAMARCA;ZIPAQUIRÁ;No Beneficiados</v>
      </c>
      <c r="B4149" t="str">
        <f ca="1">+IFERROR(_xlfn.XLOOKUP(C4149,DIVIPOLA!G:G,DIVIPOLA!F:F),C4149)</f>
        <v>CUNDINAMARCA</v>
      </c>
      <c r="C4149" t="s">
        <v>29</v>
      </c>
      <c r="D4149" t="s">
        <v>211</v>
      </c>
      <c r="E4149" t="s">
        <v>418</v>
      </c>
      <c r="F4149">
        <v>11</v>
      </c>
      <c r="G4149">
        <v>1.8675721561969441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</row>
    <row r="4150" spans="1:17" x14ac:dyDescent="0.25">
      <c r="A4150" t="str">
        <f t="shared" ca="1" si="64"/>
        <v>CÓRDOBA;CERETÉ;No Beneficiados</v>
      </c>
      <c r="B4150" t="str">
        <f ca="1">+IFERROR(_xlfn.XLOOKUP(C4150,DIVIPOLA!G:G,DIVIPOLA!F:F),C4150)</f>
        <v>CÓRDOBA</v>
      </c>
      <c r="C4150" t="s">
        <v>30</v>
      </c>
      <c r="D4150" t="s">
        <v>213</v>
      </c>
      <c r="E4150" t="s">
        <v>418</v>
      </c>
      <c r="F4150">
        <v>4</v>
      </c>
      <c r="G4150">
        <v>3.007518796992481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</row>
    <row r="4151" spans="1:17" x14ac:dyDescent="0.25">
      <c r="A4151" t="str">
        <f t="shared" ca="1" si="64"/>
        <v>CÓRDOBA;CHINÚ;No Beneficiados</v>
      </c>
      <c r="B4151" t="str">
        <f ca="1">+IFERROR(_xlfn.XLOOKUP(C4151,DIVIPOLA!G:G,DIVIPOLA!F:F),C4151)</f>
        <v>CÓRDOBA</v>
      </c>
      <c r="C4151" t="s">
        <v>30</v>
      </c>
      <c r="D4151" t="s">
        <v>214</v>
      </c>
      <c r="E4151" t="s">
        <v>418</v>
      </c>
      <c r="F4151">
        <v>1</v>
      </c>
      <c r="G4151">
        <v>0.75187969924812026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</row>
    <row r="4152" spans="1:17" x14ac:dyDescent="0.25">
      <c r="A4152" t="str">
        <f t="shared" ca="1" si="64"/>
        <v>CÓRDOBA;CIÉNAGA DE ORO;No Beneficiados</v>
      </c>
      <c r="B4152" t="str">
        <f ca="1">+IFERROR(_xlfn.XLOOKUP(C4152,DIVIPOLA!G:G,DIVIPOLA!F:F),C4152)</f>
        <v>CÓRDOBA</v>
      </c>
      <c r="C4152" t="s">
        <v>30</v>
      </c>
      <c r="D4152" t="s">
        <v>215</v>
      </c>
      <c r="E4152" t="s">
        <v>418</v>
      </c>
      <c r="F4152">
        <v>2</v>
      </c>
      <c r="G4152">
        <v>1.503759398496241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</row>
    <row r="4153" spans="1:17" x14ac:dyDescent="0.25">
      <c r="A4153" t="str">
        <f t="shared" ca="1" si="64"/>
        <v>CÓRDOBA;LORICA;No Beneficiados</v>
      </c>
      <c r="B4153" t="str">
        <f ca="1">+IFERROR(_xlfn.XLOOKUP(C4153,DIVIPOLA!G:G,DIVIPOLA!F:F),C4153)</f>
        <v>CÓRDOBA</v>
      </c>
      <c r="C4153" t="s">
        <v>30</v>
      </c>
      <c r="D4153" t="s">
        <v>216</v>
      </c>
      <c r="E4153" t="s">
        <v>418</v>
      </c>
      <c r="F4153">
        <v>2</v>
      </c>
      <c r="G4153">
        <v>1.503759398496241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</row>
    <row r="4154" spans="1:17" x14ac:dyDescent="0.25">
      <c r="A4154" t="str">
        <f t="shared" ca="1" si="64"/>
        <v>CÓRDOBA;MONTELÍBANO;No Beneficiados</v>
      </c>
      <c r="B4154" t="str">
        <f ca="1">+IFERROR(_xlfn.XLOOKUP(C4154,DIVIPOLA!G:G,DIVIPOLA!F:F),C4154)</f>
        <v>CÓRDOBA</v>
      </c>
      <c r="C4154" t="s">
        <v>30</v>
      </c>
      <c r="D4154" t="s">
        <v>217</v>
      </c>
      <c r="E4154" t="s">
        <v>418</v>
      </c>
      <c r="F4154">
        <v>2</v>
      </c>
      <c r="G4154">
        <v>1.503759398496241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</row>
    <row r="4155" spans="1:17" x14ac:dyDescent="0.25">
      <c r="A4155" t="str">
        <f t="shared" ca="1" si="64"/>
        <v>CÓRDOBA;MONTERÍA;No Beneficiados</v>
      </c>
      <c r="B4155" t="str">
        <f ca="1">+IFERROR(_xlfn.XLOOKUP(C4155,DIVIPOLA!G:G,DIVIPOLA!F:F),C4155)</f>
        <v>CÓRDOBA</v>
      </c>
      <c r="C4155" t="s">
        <v>30</v>
      </c>
      <c r="D4155" t="s">
        <v>218</v>
      </c>
      <c r="E4155" t="s">
        <v>418</v>
      </c>
      <c r="F4155">
        <v>26</v>
      </c>
      <c r="G4155">
        <v>19.548872180451131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</row>
    <row r="4156" spans="1:17" x14ac:dyDescent="0.25">
      <c r="A4156" t="str">
        <f t="shared" ca="1" si="64"/>
        <v>CÓRDOBA;SAHAGÚN;No Beneficiados</v>
      </c>
      <c r="B4156" t="str">
        <f ca="1">+IFERROR(_xlfn.XLOOKUP(C4156,DIVIPOLA!G:G,DIVIPOLA!F:F),C4156)</f>
        <v>CÓRDOBA</v>
      </c>
      <c r="C4156" t="s">
        <v>30</v>
      </c>
      <c r="D4156" t="s">
        <v>220</v>
      </c>
      <c r="E4156" t="s">
        <v>418</v>
      </c>
      <c r="F4156">
        <v>4</v>
      </c>
      <c r="G4156">
        <v>3.007518796992481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</row>
    <row r="4157" spans="1:17" x14ac:dyDescent="0.25">
      <c r="A4157" t="str">
        <f t="shared" ca="1" si="64"/>
        <v>CÓRDOBA;SAN ANTERO;No Beneficiados</v>
      </c>
      <c r="B4157" t="str">
        <f ca="1">+IFERROR(_xlfn.XLOOKUP(C4157,DIVIPOLA!G:G,DIVIPOLA!F:F),C4157)</f>
        <v>CÓRDOBA</v>
      </c>
      <c r="C4157" t="s">
        <v>30</v>
      </c>
      <c r="D4157" t="s">
        <v>394</v>
      </c>
      <c r="E4157" t="s">
        <v>418</v>
      </c>
      <c r="F4157">
        <v>1</v>
      </c>
      <c r="G4157">
        <v>0.75187969924812026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</row>
    <row r="4158" spans="1:17" x14ac:dyDescent="0.25">
      <c r="A4158" t="str">
        <f t="shared" ca="1" si="64"/>
        <v>CÓRDOBA;TIERRALTA;No Beneficiados</v>
      </c>
      <c r="B4158" t="str">
        <f ca="1">+IFERROR(_xlfn.XLOOKUP(C4158,DIVIPOLA!G:G,DIVIPOLA!F:F),C4158)</f>
        <v>CÓRDOBA</v>
      </c>
      <c r="C4158" t="s">
        <v>30</v>
      </c>
      <c r="D4158" t="s">
        <v>221</v>
      </c>
      <c r="E4158" t="s">
        <v>418</v>
      </c>
      <c r="F4158">
        <v>1</v>
      </c>
      <c r="G4158">
        <v>0.75187969924812026</v>
      </c>
      <c r="H4158">
        <v>0</v>
      </c>
      <c r="I4158">
        <v>0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</row>
    <row r="4159" spans="1:17" x14ac:dyDescent="0.25">
      <c r="A4159" t="str">
        <f t="shared" ca="1" si="64"/>
        <v>GUAINÍA;PUERTO COLOMBIA;No Beneficiados</v>
      </c>
      <c r="B4159" t="str">
        <f ca="1">+IFERROR(_xlfn.XLOOKUP(C4159,DIVIPOLA!G:G,DIVIPOLA!F:F),C4159)</f>
        <v>GUAINÍA</v>
      </c>
      <c r="C4159" t="s">
        <v>361</v>
      </c>
      <c r="D4159" t="s">
        <v>111</v>
      </c>
      <c r="E4159" t="s">
        <v>418</v>
      </c>
      <c r="F4159">
        <v>2</v>
      </c>
      <c r="G4159">
        <v>100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</row>
    <row r="4160" spans="1:17" x14ac:dyDescent="0.25">
      <c r="A4160" t="str">
        <f t="shared" ca="1" si="64"/>
        <v>GUAVIARE;SAN JOSÉ DEL GUAVIARE;No Beneficiados</v>
      </c>
      <c r="B4160" t="str">
        <f ca="1">+IFERROR(_xlfn.XLOOKUP(C4160,DIVIPOLA!G:G,DIVIPOLA!F:F),C4160)</f>
        <v>GUAVIARE</v>
      </c>
      <c r="C4160" t="s">
        <v>31</v>
      </c>
      <c r="D4160" t="s">
        <v>223</v>
      </c>
      <c r="E4160" t="s">
        <v>418</v>
      </c>
      <c r="F4160">
        <v>4</v>
      </c>
      <c r="G4160">
        <v>57.142857142857139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</row>
    <row r="4161" spans="1:17" x14ac:dyDescent="0.25">
      <c r="A4161" t="str">
        <f t="shared" ca="1" si="64"/>
        <v>HUILA;GARZÓN;No Beneficiados</v>
      </c>
      <c r="B4161" t="str">
        <f ca="1">+IFERROR(_xlfn.XLOOKUP(C4161,DIVIPOLA!G:G,DIVIPOLA!F:F),C4161)</f>
        <v>HUILA</v>
      </c>
      <c r="C4161" t="s">
        <v>32</v>
      </c>
      <c r="D4161" t="s">
        <v>225</v>
      </c>
      <c r="E4161" t="s">
        <v>418</v>
      </c>
      <c r="F4161">
        <v>2</v>
      </c>
      <c r="G4161">
        <v>1.3422818791946309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</row>
    <row r="4162" spans="1:17" x14ac:dyDescent="0.25">
      <c r="A4162" t="str">
        <f t="shared" ca="1" si="64"/>
        <v>HUILA;LA PLATA;No Beneficiados</v>
      </c>
      <c r="B4162" t="str">
        <f ca="1">+IFERROR(_xlfn.XLOOKUP(C4162,DIVIPOLA!G:G,DIVIPOLA!F:F),C4162)</f>
        <v>HUILA</v>
      </c>
      <c r="C4162" t="s">
        <v>32</v>
      </c>
      <c r="D4162" t="s">
        <v>226</v>
      </c>
      <c r="E4162" t="s">
        <v>418</v>
      </c>
      <c r="F4162">
        <v>3</v>
      </c>
      <c r="G4162">
        <v>2.0134228187919461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</row>
    <row r="4163" spans="1:17" x14ac:dyDescent="0.25">
      <c r="A4163" t="str">
        <f t="shared" ref="A4163:A4226" ca="1" si="65">B4163&amp;";"&amp;D4163&amp;";"&amp;E4163</f>
        <v>HUILA;NEIVA;No Beneficiados</v>
      </c>
      <c r="B4163" t="str">
        <f ca="1">+IFERROR(_xlfn.XLOOKUP(C4163,DIVIPOLA!G:G,DIVIPOLA!F:F),C4163)</f>
        <v>HUILA</v>
      </c>
      <c r="C4163" t="s">
        <v>32</v>
      </c>
      <c r="D4163" t="s">
        <v>227</v>
      </c>
      <c r="E4163" t="s">
        <v>418</v>
      </c>
      <c r="F4163">
        <v>44</v>
      </c>
      <c r="G4163">
        <v>29.530201342281881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</row>
    <row r="4164" spans="1:17" x14ac:dyDescent="0.25">
      <c r="A4164" t="str">
        <f t="shared" ca="1" si="65"/>
        <v>HUILA;PALERMO;No Beneficiados</v>
      </c>
      <c r="B4164" t="str">
        <f ca="1">+IFERROR(_xlfn.XLOOKUP(C4164,DIVIPOLA!G:G,DIVIPOLA!F:F),C4164)</f>
        <v>HUILA</v>
      </c>
      <c r="C4164" t="s">
        <v>32</v>
      </c>
      <c r="D4164" t="s">
        <v>228</v>
      </c>
      <c r="E4164" t="s">
        <v>418</v>
      </c>
      <c r="F4164">
        <v>3</v>
      </c>
      <c r="G4164">
        <v>2.0134228187919461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</row>
    <row r="4165" spans="1:17" x14ac:dyDescent="0.25">
      <c r="A4165" t="str">
        <f t="shared" ca="1" si="65"/>
        <v>HUILA;PALESTINA;No Beneficiados</v>
      </c>
      <c r="B4165" t="str">
        <f ca="1">+IFERROR(_xlfn.XLOOKUP(C4165,DIVIPOLA!G:G,DIVIPOLA!F:F),C4165)</f>
        <v>HUILA</v>
      </c>
      <c r="C4165" t="s">
        <v>32</v>
      </c>
      <c r="D4165" t="s">
        <v>229</v>
      </c>
      <c r="E4165" t="s">
        <v>418</v>
      </c>
      <c r="F4165">
        <v>1</v>
      </c>
      <c r="G4165">
        <v>0.67114093959731547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</row>
    <row r="4166" spans="1:17" x14ac:dyDescent="0.25">
      <c r="A4166" t="str">
        <f t="shared" ca="1" si="65"/>
        <v>HUILA;PITALITO;No Beneficiados</v>
      </c>
      <c r="B4166" t="str">
        <f ca="1">+IFERROR(_xlfn.XLOOKUP(C4166,DIVIPOLA!G:G,DIVIPOLA!F:F),C4166)</f>
        <v>HUILA</v>
      </c>
      <c r="C4166" t="s">
        <v>32</v>
      </c>
      <c r="D4166" t="s">
        <v>230</v>
      </c>
      <c r="E4166" t="s">
        <v>418</v>
      </c>
      <c r="F4166">
        <v>5</v>
      </c>
      <c r="G4166">
        <v>3.3557046979865768</v>
      </c>
      <c r="H4166">
        <v>0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</row>
    <row r="4167" spans="1:17" x14ac:dyDescent="0.25">
      <c r="A4167" t="str">
        <f t="shared" ca="1" si="65"/>
        <v>HUILA;RIVERA;No Beneficiados</v>
      </c>
      <c r="B4167" t="str">
        <f ca="1">+IFERROR(_xlfn.XLOOKUP(C4167,DIVIPOLA!G:G,DIVIPOLA!F:F),C4167)</f>
        <v>HUILA</v>
      </c>
      <c r="C4167" t="s">
        <v>32</v>
      </c>
      <c r="D4167" t="s">
        <v>231</v>
      </c>
      <c r="E4167" t="s">
        <v>418</v>
      </c>
      <c r="F4167">
        <v>1</v>
      </c>
      <c r="G4167">
        <v>0.67114093959731547</v>
      </c>
      <c r="H4167">
        <v>0</v>
      </c>
      <c r="I4167">
        <v>0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</row>
    <row r="4168" spans="1:17" x14ac:dyDescent="0.25">
      <c r="A4168" t="str">
        <f t="shared" ca="1" si="65"/>
        <v>HUILA;SUAZA;No Beneficiados</v>
      </c>
      <c r="B4168" t="str">
        <f ca="1">+IFERROR(_xlfn.XLOOKUP(C4168,DIVIPOLA!G:G,DIVIPOLA!F:F),C4168)</f>
        <v>HUILA</v>
      </c>
      <c r="C4168" t="s">
        <v>32</v>
      </c>
      <c r="D4168" t="s">
        <v>395</v>
      </c>
      <c r="E4168" t="s">
        <v>418</v>
      </c>
      <c r="F4168">
        <v>1</v>
      </c>
      <c r="G4168">
        <v>0.67114093959731547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</row>
    <row r="4169" spans="1:17" x14ac:dyDescent="0.25">
      <c r="A4169" t="str">
        <f t="shared" ca="1" si="65"/>
        <v>LA_GUAJIRA;ALBANIA;No Beneficiados</v>
      </c>
      <c r="B4169" t="str">
        <f ca="1">+IFERROR(_xlfn.XLOOKUP(C4169,DIVIPOLA!G:G,DIVIPOLA!F:F),C4169)</f>
        <v>LA_GUAJIRA</v>
      </c>
      <c r="C4169" t="s">
        <v>1187</v>
      </c>
      <c r="D4169" t="s">
        <v>151</v>
      </c>
      <c r="E4169" t="s">
        <v>418</v>
      </c>
      <c r="F4169">
        <v>1</v>
      </c>
      <c r="G4169">
        <v>4.5454545454545459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</row>
    <row r="4170" spans="1:17" x14ac:dyDescent="0.25">
      <c r="A4170" t="str">
        <f t="shared" ca="1" si="65"/>
        <v>LA_GUAJIRA;DIBULLA;No Beneficiados</v>
      </c>
      <c r="B4170" t="str">
        <f ca="1">+IFERROR(_xlfn.XLOOKUP(C4170,DIVIPOLA!G:G,DIVIPOLA!F:F),C4170)</f>
        <v>LA_GUAJIRA</v>
      </c>
      <c r="C4170" t="s">
        <v>1187</v>
      </c>
      <c r="D4170" t="s">
        <v>233</v>
      </c>
      <c r="E4170" t="s">
        <v>418</v>
      </c>
      <c r="F4170">
        <v>4</v>
      </c>
      <c r="G4170">
        <v>18.18181818181818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</row>
    <row r="4171" spans="1:17" x14ac:dyDescent="0.25">
      <c r="A4171" t="str">
        <f t="shared" ca="1" si="65"/>
        <v>LA_GUAJIRA;MAICAO;No Beneficiados</v>
      </c>
      <c r="B4171" t="str">
        <f ca="1">+IFERROR(_xlfn.XLOOKUP(C4171,DIVIPOLA!G:G,DIVIPOLA!F:F),C4171)</f>
        <v>LA_GUAJIRA</v>
      </c>
      <c r="C4171" t="s">
        <v>1187</v>
      </c>
      <c r="D4171" t="s">
        <v>234</v>
      </c>
      <c r="E4171" t="s">
        <v>418</v>
      </c>
      <c r="F4171">
        <v>1</v>
      </c>
      <c r="G4171">
        <v>4.5454545454545459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</row>
    <row r="4172" spans="1:17" x14ac:dyDescent="0.25">
      <c r="A4172" t="str">
        <f t="shared" ca="1" si="65"/>
        <v>LA_GUAJIRA;RIOHACHA;No Beneficiados</v>
      </c>
      <c r="B4172" t="str">
        <f ca="1">+IFERROR(_xlfn.XLOOKUP(C4172,DIVIPOLA!G:G,DIVIPOLA!F:F),C4172)</f>
        <v>LA_GUAJIRA</v>
      </c>
      <c r="C4172" t="s">
        <v>1187</v>
      </c>
      <c r="D4172" t="s">
        <v>235</v>
      </c>
      <c r="E4172" t="s">
        <v>418</v>
      </c>
      <c r="F4172">
        <v>3</v>
      </c>
      <c r="G4172">
        <v>13.63636363636363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</row>
    <row r="4173" spans="1:17" x14ac:dyDescent="0.25">
      <c r="A4173" t="str">
        <f t="shared" ca="1" si="65"/>
        <v>MAGDALENA;EL BANCO;No Beneficiados</v>
      </c>
      <c r="B4173" t="str">
        <f ca="1">+IFERROR(_xlfn.XLOOKUP(C4173,DIVIPOLA!G:G,DIVIPOLA!F:F),C4173)</f>
        <v>MAGDALENA</v>
      </c>
      <c r="C4173" t="s">
        <v>33</v>
      </c>
      <c r="D4173" t="s">
        <v>396</v>
      </c>
      <c r="E4173" t="s">
        <v>418</v>
      </c>
      <c r="F4173">
        <v>1</v>
      </c>
      <c r="G4173">
        <v>0.86206896551724133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</row>
    <row r="4174" spans="1:17" x14ac:dyDescent="0.25">
      <c r="A4174" t="str">
        <f t="shared" ca="1" si="65"/>
        <v>MAGDALENA;FUNDACIÓN;No Beneficiados</v>
      </c>
      <c r="B4174" t="str">
        <f ca="1">+IFERROR(_xlfn.XLOOKUP(C4174,DIVIPOLA!G:G,DIVIPOLA!F:F),C4174)</f>
        <v>MAGDALENA</v>
      </c>
      <c r="C4174" t="s">
        <v>33</v>
      </c>
      <c r="D4174" t="s">
        <v>397</v>
      </c>
      <c r="E4174" t="s">
        <v>418</v>
      </c>
      <c r="F4174">
        <v>2</v>
      </c>
      <c r="G4174">
        <v>1.7241379310344831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</row>
    <row r="4175" spans="1:17" x14ac:dyDescent="0.25">
      <c r="A4175" t="str">
        <f t="shared" ca="1" si="65"/>
        <v>MAGDALENA;SANTA MARTA;No Beneficiados</v>
      </c>
      <c r="B4175" t="str">
        <f ca="1">+IFERROR(_xlfn.XLOOKUP(C4175,DIVIPOLA!G:G,DIVIPOLA!F:F),C4175)</f>
        <v>MAGDALENA</v>
      </c>
      <c r="C4175" t="s">
        <v>33</v>
      </c>
      <c r="D4175" t="s">
        <v>239</v>
      </c>
      <c r="E4175" t="s">
        <v>418</v>
      </c>
      <c r="F4175">
        <v>43</v>
      </c>
      <c r="G4175">
        <v>37.068965517241381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</row>
    <row r="4176" spans="1:17" x14ac:dyDescent="0.25">
      <c r="A4176" t="str">
        <f t="shared" ca="1" si="65"/>
        <v>META;ACACÍAS;No Beneficiados</v>
      </c>
      <c r="B4176" t="str">
        <f ca="1">+IFERROR(_xlfn.XLOOKUP(C4176,DIVIPOLA!G:G,DIVIPOLA!F:F),C4176)</f>
        <v>META</v>
      </c>
      <c r="C4176" t="s">
        <v>34</v>
      </c>
      <c r="D4176" t="s">
        <v>240</v>
      </c>
      <c r="E4176" t="s">
        <v>418</v>
      </c>
      <c r="F4176">
        <v>5</v>
      </c>
      <c r="G4176">
        <v>2.5773195876288661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</row>
    <row r="4177" spans="1:17" x14ac:dyDescent="0.25">
      <c r="A4177" t="str">
        <f t="shared" ca="1" si="65"/>
        <v>META;PUERTO GAITÁN;No Beneficiados</v>
      </c>
      <c r="B4177" t="str">
        <f ca="1">+IFERROR(_xlfn.XLOOKUP(C4177,DIVIPOLA!G:G,DIVIPOLA!F:F),C4177)</f>
        <v>META</v>
      </c>
      <c r="C4177" t="s">
        <v>34</v>
      </c>
      <c r="D4177" t="s">
        <v>244</v>
      </c>
      <c r="E4177" t="s">
        <v>418</v>
      </c>
      <c r="F4177">
        <v>5</v>
      </c>
      <c r="G4177">
        <v>2.5773195876288661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</row>
    <row r="4178" spans="1:17" x14ac:dyDescent="0.25">
      <c r="A4178" t="str">
        <f t="shared" ca="1" si="65"/>
        <v>META;PUERTO LÓPEZ;No Beneficiados</v>
      </c>
      <c r="B4178" t="str">
        <f ca="1">+IFERROR(_xlfn.XLOOKUP(C4178,DIVIPOLA!G:G,DIVIPOLA!F:F),C4178)</f>
        <v>META</v>
      </c>
      <c r="C4178" t="s">
        <v>34</v>
      </c>
      <c r="D4178" t="s">
        <v>398</v>
      </c>
      <c r="E4178" t="s">
        <v>418</v>
      </c>
      <c r="F4178">
        <v>1</v>
      </c>
      <c r="G4178">
        <v>0.51546391752577314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</row>
    <row r="4179" spans="1:17" x14ac:dyDescent="0.25">
      <c r="A4179" t="str">
        <f t="shared" ca="1" si="65"/>
        <v>META;SAN MARTÍN;No Beneficiados</v>
      </c>
      <c r="B4179" t="str">
        <f ca="1">+IFERROR(_xlfn.XLOOKUP(C4179,DIVIPOLA!G:G,DIVIPOLA!F:F),C4179)</f>
        <v>META</v>
      </c>
      <c r="C4179" t="s">
        <v>34</v>
      </c>
      <c r="D4179" t="s">
        <v>170</v>
      </c>
      <c r="E4179" t="s">
        <v>418</v>
      </c>
      <c r="F4179">
        <v>1</v>
      </c>
      <c r="G4179">
        <v>0.51546391752577314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</row>
    <row r="4180" spans="1:17" x14ac:dyDescent="0.25">
      <c r="A4180" t="str">
        <f t="shared" ca="1" si="65"/>
        <v>META;VILLAVICENCIO;No Beneficiados</v>
      </c>
      <c r="B4180" t="str">
        <f ca="1">+IFERROR(_xlfn.XLOOKUP(C4180,DIVIPOLA!G:G,DIVIPOLA!F:F),C4180)</f>
        <v>META</v>
      </c>
      <c r="C4180" t="s">
        <v>34</v>
      </c>
      <c r="D4180" t="s">
        <v>246</v>
      </c>
      <c r="E4180" t="s">
        <v>418</v>
      </c>
      <c r="F4180">
        <v>55</v>
      </c>
      <c r="G4180">
        <v>28.350515463917521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</row>
    <row r="4181" spans="1:17" x14ac:dyDescent="0.25">
      <c r="A4181" t="str">
        <f t="shared" ca="1" si="65"/>
        <v>NARIÑO;IPIALES;No Beneficiados</v>
      </c>
      <c r="B4181" t="str">
        <f ca="1">+IFERROR(_xlfn.XLOOKUP(C4181,DIVIPOLA!G:G,DIVIPOLA!F:F),C4181)</f>
        <v>NARIÑO</v>
      </c>
      <c r="C4181" t="s">
        <v>35</v>
      </c>
      <c r="D4181" t="s">
        <v>249</v>
      </c>
      <c r="E4181" t="s">
        <v>418</v>
      </c>
      <c r="F4181">
        <v>13</v>
      </c>
      <c r="G4181">
        <v>8.2278481012658222</v>
      </c>
      <c r="H4181">
        <v>0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</row>
    <row r="4182" spans="1:17" x14ac:dyDescent="0.25">
      <c r="A4182" t="str">
        <f t="shared" ca="1" si="65"/>
        <v>NARIÑO;PASTO;No Beneficiados</v>
      </c>
      <c r="B4182" t="str">
        <f ca="1">+IFERROR(_xlfn.XLOOKUP(C4182,DIVIPOLA!G:G,DIVIPOLA!F:F),C4182)</f>
        <v>NARIÑO</v>
      </c>
      <c r="C4182" t="s">
        <v>35</v>
      </c>
      <c r="D4182" t="s">
        <v>250</v>
      </c>
      <c r="E4182" t="s">
        <v>418</v>
      </c>
      <c r="F4182">
        <v>54</v>
      </c>
      <c r="G4182">
        <v>34.177215189873422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</row>
    <row r="4183" spans="1:17" x14ac:dyDescent="0.25">
      <c r="A4183" t="str">
        <f t="shared" ca="1" si="65"/>
        <v>NARIÑO;SAN ANDRÉS DE TUMACO;No Beneficiados</v>
      </c>
      <c r="B4183" t="str">
        <f ca="1">+IFERROR(_xlfn.XLOOKUP(C4183,DIVIPOLA!G:G,DIVIPOLA!F:F),C4183)</f>
        <v>NARIÑO</v>
      </c>
      <c r="C4183" t="s">
        <v>35</v>
      </c>
      <c r="D4183" t="s">
        <v>251</v>
      </c>
      <c r="E4183" t="s">
        <v>418</v>
      </c>
      <c r="F4183">
        <v>1</v>
      </c>
      <c r="G4183">
        <v>0.63291139240506333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</row>
    <row r="4184" spans="1:17" x14ac:dyDescent="0.25">
      <c r="A4184" t="str">
        <f t="shared" ca="1" si="65"/>
        <v>NARIÑO;SANDONÁ;No Beneficiados</v>
      </c>
      <c r="B4184" t="str">
        <f ca="1">+IFERROR(_xlfn.XLOOKUP(C4184,DIVIPOLA!G:G,DIVIPOLA!F:F),C4184)</f>
        <v>NARIÑO</v>
      </c>
      <c r="C4184" t="s">
        <v>35</v>
      </c>
      <c r="D4184" t="s">
        <v>399</v>
      </c>
      <c r="E4184" t="s">
        <v>418</v>
      </c>
      <c r="F4184">
        <v>1</v>
      </c>
      <c r="G4184">
        <v>0.63291139240506333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</row>
    <row r="4185" spans="1:17" x14ac:dyDescent="0.25">
      <c r="A4185" t="str">
        <f t="shared" ca="1" si="65"/>
        <v>NARIÑO;TÚQUERRES;No Beneficiados</v>
      </c>
      <c r="B4185" t="str">
        <f ca="1">+IFERROR(_xlfn.XLOOKUP(C4185,DIVIPOLA!G:G,DIVIPOLA!F:F),C4185)</f>
        <v>NARIÑO</v>
      </c>
      <c r="C4185" t="s">
        <v>35</v>
      </c>
      <c r="D4185" t="s">
        <v>253</v>
      </c>
      <c r="E4185" t="s">
        <v>418</v>
      </c>
      <c r="F4185">
        <v>2</v>
      </c>
      <c r="G4185">
        <v>1.2658227848101271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</row>
    <row r="4186" spans="1:17" x14ac:dyDescent="0.25">
      <c r="A4186" t="str">
        <f t="shared" ca="1" si="65"/>
        <v>NORTE_DE_SANTANDER;CUCUTILLA;No Beneficiados</v>
      </c>
      <c r="B4186" t="str">
        <f ca="1">+IFERROR(_xlfn.XLOOKUP(C4186,DIVIPOLA!G:G,DIVIPOLA!F:F),C4186)</f>
        <v>NORTE_DE_SANTANDER</v>
      </c>
      <c r="C4186" t="s">
        <v>1186</v>
      </c>
      <c r="D4186" t="s">
        <v>255</v>
      </c>
      <c r="E4186" t="s">
        <v>418</v>
      </c>
      <c r="F4186">
        <v>2</v>
      </c>
      <c r="G4186">
        <v>0.46838407494145201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</row>
    <row r="4187" spans="1:17" x14ac:dyDescent="0.25">
      <c r="A4187" t="str">
        <f t="shared" ca="1" si="65"/>
        <v>NORTE_DE_SANTANDER;EL ZULIA;No Beneficiados</v>
      </c>
      <c r="B4187" t="str">
        <f ca="1">+IFERROR(_xlfn.XLOOKUP(C4187,DIVIPOLA!G:G,DIVIPOLA!F:F),C4187)</f>
        <v>NORTE_DE_SANTANDER</v>
      </c>
      <c r="C4187" t="s">
        <v>1186</v>
      </c>
      <c r="D4187" t="s">
        <v>400</v>
      </c>
      <c r="E4187" t="s">
        <v>418</v>
      </c>
      <c r="F4187">
        <v>1</v>
      </c>
      <c r="G4187">
        <v>0.23419203747072601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</row>
    <row r="4188" spans="1:17" x14ac:dyDescent="0.25">
      <c r="A4188" t="str">
        <f t="shared" ca="1" si="65"/>
        <v>NORTE_DE_SANTANDER;LOS PATIOS;No Beneficiados</v>
      </c>
      <c r="B4188" t="str">
        <f ca="1">+IFERROR(_xlfn.XLOOKUP(C4188,DIVIPOLA!G:G,DIVIPOLA!F:F),C4188)</f>
        <v>NORTE_DE_SANTANDER</v>
      </c>
      <c r="C4188" t="s">
        <v>1186</v>
      </c>
      <c r="D4188" t="s">
        <v>257</v>
      </c>
      <c r="E4188" t="s">
        <v>418</v>
      </c>
      <c r="F4188">
        <v>5</v>
      </c>
      <c r="G4188">
        <v>1.1709601873536299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</row>
    <row r="4189" spans="1:17" x14ac:dyDescent="0.25">
      <c r="A4189" t="str">
        <f t="shared" ca="1" si="65"/>
        <v>NORTE_DE_SANTANDER;OCAÑA;No Beneficiados</v>
      </c>
      <c r="B4189" t="str">
        <f ca="1">+IFERROR(_xlfn.XLOOKUP(C4189,DIVIPOLA!G:G,DIVIPOLA!F:F),C4189)</f>
        <v>NORTE_DE_SANTANDER</v>
      </c>
      <c r="C4189" t="s">
        <v>1186</v>
      </c>
      <c r="D4189" t="s">
        <v>258</v>
      </c>
      <c r="E4189" t="s">
        <v>418</v>
      </c>
      <c r="F4189">
        <v>6</v>
      </c>
      <c r="G4189">
        <v>1.405152224824356</v>
      </c>
      <c r="H4189">
        <v>0</v>
      </c>
      <c r="I4189">
        <v>0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</row>
    <row r="4190" spans="1:17" x14ac:dyDescent="0.25">
      <c r="A4190" t="str">
        <f t="shared" ca="1" si="65"/>
        <v>NORTE_DE_SANTANDER;PAMPLONA;No Beneficiados</v>
      </c>
      <c r="B4190" t="str">
        <f ca="1">+IFERROR(_xlfn.XLOOKUP(C4190,DIVIPOLA!G:G,DIVIPOLA!F:F),C4190)</f>
        <v>NORTE_DE_SANTANDER</v>
      </c>
      <c r="C4190" t="s">
        <v>1186</v>
      </c>
      <c r="D4190" t="s">
        <v>259</v>
      </c>
      <c r="E4190" t="s">
        <v>418</v>
      </c>
      <c r="F4190">
        <v>7</v>
      </c>
      <c r="G4190">
        <v>1.639344262295082</v>
      </c>
      <c r="H4190">
        <v>0</v>
      </c>
      <c r="I4190">
        <v>0</v>
      </c>
      <c r="J4190">
        <v>0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</row>
    <row r="4191" spans="1:17" x14ac:dyDescent="0.25">
      <c r="A4191" t="str">
        <f t="shared" ca="1" si="65"/>
        <v>NORTE_DE_SANTANDER;RAGONVALIA;No Beneficiados</v>
      </c>
      <c r="B4191" t="str">
        <f ca="1">+IFERROR(_xlfn.XLOOKUP(C4191,DIVIPOLA!G:G,DIVIPOLA!F:F),C4191)</f>
        <v>NORTE_DE_SANTANDER</v>
      </c>
      <c r="C4191" t="s">
        <v>1186</v>
      </c>
      <c r="D4191" t="s">
        <v>401</v>
      </c>
      <c r="E4191" t="s">
        <v>418</v>
      </c>
      <c r="F4191">
        <v>1</v>
      </c>
      <c r="G4191">
        <v>0.23419203747072601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</row>
    <row r="4192" spans="1:17" x14ac:dyDescent="0.25">
      <c r="A4192" t="str">
        <f t="shared" ca="1" si="65"/>
        <v>NORTE_DE_SANTANDER;SAN JOSÉ DE CÚCUTA;No Beneficiados</v>
      </c>
      <c r="B4192" t="str">
        <f ca="1">+IFERROR(_xlfn.XLOOKUP(C4192,DIVIPOLA!G:G,DIVIPOLA!F:F),C4192)</f>
        <v>NORTE_DE_SANTANDER</v>
      </c>
      <c r="C4192" t="s">
        <v>1186</v>
      </c>
      <c r="D4192" t="s">
        <v>260</v>
      </c>
      <c r="E4192" t="s">
        <v>418</v>
      </c>
      <c r="F4192">
        <v>113</v>
      </c>
      <c r="G4192">
        <v>26.463700234192039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</row>
    <row r="4193" spans="1:17" x14ac:dyDescent="0.25">
      <c r="A4193" t="str">
        <f t="shared" ca="1" si="65"/>
        <v>NORTE_DE_SANTANDER;SARDINATA;No Beneficiados</v>
      </c>
      <c r="B4193" t="str">
        <f ca="1">+IFERROR(_xlfn.XLOOKUP(C4193,DIVIPOLA!G:G,DIVIPOLA!F:F),C4193)</f>
        <v>NORTE_DE_SANTANDER</v>
      </c>
      <c r="C4193" t="s">
        <v>1186</v>
      </c>
      <c r="D4193" t="s">
        <v>261</v>
      </c>
      <c r="E4193" t="s">
        <v>418</v>
      </c>
      <c r="F4193">
        <v>3</v>
      </c>
      <c r="G4193">
        <v>0.70257611241217799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</row>
    <row r="4194" spans="1:17" x14ac:dyDescent="0.25">
      <c r="A4194" t="str">
        <f t="shared" ca="1" si="65"/>
        <v>NORTE_DE_SANTANDER;TIBÚ;No Beneficiados</v>
      </c>
      <c r="B4194" t="str">
        <f ca="1">+IFERROR(_xlfn.XLOOKUP(C4194,DIVIPOLA!G:G,DIVIPOLA!F:F),C4194)</f>
        <v>NORTE_DE_SANTANDER</v>
      </c>
      <c r="C4194" t="s">
        <v>1186</v>
      </c>
      <c r="D4194" t="s">
        <v>262</v>
      </c>
      <c r="E4194" t="s">
        <v>418</v>
      </c>
      <c r="F4194">
        <v>3</v>
      </c>
      <c r="G4194">
        <v>0.70257611241217799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</row>
    <row r="4195" spans="1:17" x14ac:dyDescent="0.25">
      <c r="A4195" t="str">
        <f t="shared" ca="1" si="65"/>
        <v>NORTE_DE_SANTANDER;VILLA DEL ROSARIO;No Beneficiados</v>
      </c>
      <c r="B4195" t="str">
        <f ca="1">+IFERROR(_xlfn.XLOOKUP(C4195,DIVIPOLA!G:G,DIVIPOLA!F:F),C4195)</f>
        <v>NORTE_DE_SANTANDER</v>
      </c>
      <c r="C4195" t="s">
        <v>1186</v>
      </c>
      <c r="D4195" t="s">
        <v>263</v>
      </c>
      <c r="E4195" t="s">
        <v>418</v>
      </c>
      <c r="F4195">
        <v>12</v>
      </c>
      <c r="G4195">
        <v>2.810304449648712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</row>
    <row r="4196" spans="1:17" x14ac:dyDescent="0.25">
      <c r="A4196" t="str">
        <f t="shared" ca="1" si="65"/>
        <v>PUTUMAYO;MOCOA;No Beneficiados</v>
      </c>
      <c r="B4196" t="str">
        <f ca="1">+IFERROR(_xlfn.XLOOKUP(C4196,DIVIPOLA!G:G,DIVIPOLA!F:F),C4196)</f>
        <v>PUTUMAYO</v>
      </c>
      <c r="C4196" t="s">
        <v>36</v>
      </c>
      <c r="D4196" t="s">
        <v>264</v>
      </c>
      <c r="E4196" t="s">
        <v>418</v>
      </c>
      <c r="F4196">
        <v>6</v>
      </c>
      <c r="G4196">
        <v>24</v>
      </c>
      <c r="H4196">
        <v>0</v>
      </c>
      <c r="I4196">
        <v>0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</row>
    <row r="4197" spans="1:17" x14ac:dyDescent="0.25">
      <c r="A4197" t="str">
        <f t="shared" ca="1" si="65"/>
        <v>PUTUMAYO;ORITO;No Beneficiados</v>
      </c>
      <c r="B4197" t="str">
        <f ca="1">+IFERROR(_xlfn.XLOOKUP(C4197,DIVIPOLA!G:G,DIVIPOLA!F:F),C4197)</f>
        <v>PUTUMAYO</v>
      </c>
      <c r="C4197" t="s">
        <v>36</v>
      </c>
      <c r="D4197" t="s">
        <v>265</v>
      </c>
      <c r="E4197" t="s">
        <v>418</v>
      </c>
      <c r="F4197">
        <v>1</v>
      </c>
      <c r="G4197">
        <v>4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</row>
    <row r="4198" spans="1:17" x14ac:dyDescent="0.25">
      <c r="A4198" t="str">
        <f t="shared" ca="1" si="65"/>
        <v>PUTUMAYO;PUERTO ASÍS;No Beneficiados</v>
      </c>
      <c r="B4198" t="str">
        <f ca="1">+IFERROR(_xlfn.XLOOKUP(C4198,DIVIPOLA!G:G,DIVIPOLA!F:F),C4198)</f>
        <v>PUTUMAYO</v>
      </c>
      <c r="C4198" t="s">
        <v>36</v>
      </c>
      <c r="D4198" t="s">
        <v>266</v>
      </c>
      <c r="E4198" t="s">
        <v>418</v>
      </c>
      <c r="F4198">
        <v>4</v>
      </c>
      <c r="G4198">
        <v>16</v>
      </c>
      <c r="H4198">
        <v>0</v>
      </c>
      <c r="I4198">
        <v>0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</row>
    <row r="4199" spans="1:17" x14ac:dyDescent="0.25">
      <c r="A4199" t="str">
        <f t="shared" ca="1" si="65"/>
        <v>QUINDÍO;ARMENIA;No Beneficiados</v>
      </c>
      <c r="B4199" t="str">
        <f ca="1">+IFERROR(_xlfn.XLOOKUP(C4199,DIVIPOLA!G:G,DIVIPOLA!F:F),C4199)</f>
        <v>QUINDÍO</v>
      </c>
      <c r="C4199" t="s">
        <v>37</v>
      </c>
      <c r="D4199" t="s">
        <v>51</v>
      </c>
      <c r="E4199" t="s">
        <v>418</v>
      </c>
      <c r="F4199">
        <v>45</v>
      </c>
      <c r="G4199">
        <v>28.6624203821656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</row>
    <row r="4200" spans="1:17" x14ac:dyDescent="0.25">
      <c r="A4200" t="str">
        <f t="shared" ca="1" si="65"/>
        <v>QUINDÍO;CALARCÁ;No Beneficiados</v>
      </c>
      <c r="B4200" t="str">
        <f ca="1">+IFERROR(_xlfn.XLOOKUP(C4200,DIVIPOLA!G:G,DIVIPOLA!F:F),C4200)</f>
        <v>QUINDÍO</v>
      </c>
      <c r="C4200" t="s">
        <v>37</v>
      </c>
      <c r="D4200" t="s">
        <v>269</v>
      </c>
      <c r="E4200" t="s">
        <v>418</v>
      </c>
      <c r="F4200">
        <v>4</v>
      </c>
      <c r="G4200">
        <v>2.547770700636943</v>
      </c>
      <c r="H4200">
        <v>0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</row>
    <row r="4201" spans="1:17" x14ac:dyDescent="0.25">
      <c r="A4201" t="str">
        <f t="shared" ca="1" si="65"/>
        <v>QUINDÍO;FILANDIA;No Beneficiados</v>
      </c>
      <c r="B4201" t="str">
        <f ca="1">+IFERROR(_xlfn.XLOOKUP(C4201,DIVIPOLA!G:G,DIVIPOLA!F:F),C4201)</f>
        <v>QUINDÍO</v>
      </c>
      <c r="C4201" t="s">
        <v>37</v>
      </c>
      <c r="D4201" t="s">
        <v>402</v>
      </c>
      <c r="E4201" t="s">
        <v>418</v>
      </c>
      <c r="F4201">
        <v>1</v>
      </c>
      <c r="G4201">
        <v>0.63694267515923575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</row>
    <row r="4202" spans="1:17" x14ac:dyDescent="0.25">
      <c r="A4202" t="str">
        <f t="shared" ca="1" si="65"/>
        <v>QUINDÍO;GÉNOVA;No Beneficiados</v>
      </c>
      <c r="B4202" t="str">
        <f ca="1">+IFERROR(_xlfn.XLOOKUP(C4202,DIVIPOLA!G:G,DIVIPOLA!F:F),C4202)</f>
        <v>QUINDÍO</v>
      </c>
      <c r="C4202" t="s">
        <v>37</v>
      </c>
      <c r="D4202" t="s">
        <v>403</v>
      </c>
      <c r="E4202" t="s">
        <v>418</v>
      </c>
      <c r="F4202">
        <v>1</v>
      </c>
      <c r="G4202">
        <v>0.63694267515923575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</row>
    <row r="4203" spans="1:17" x14ac:dyDescent="0.25">
      <c r="A4203" t="str">
        <f t="shared" ca="1" si="65"/>
        <v>QUINDÍO;LA TEBAIDA;No Beneficiados</v>
      </c>
      <c r="B4203" t="str">
        <f ca="1">+IFERROR(_xlfn.XLOOKUP(C4203,DIVIPOLA!G:G,DIVIPOLA!F:F),C4203)</f>
        <v>QUINDÍO</v>
      </c>
      <c r="C4203" t="s">
        <v>37</v>
      </c>
      <c r="D4203" t="s">
        <v>271</v>
      </c>
      <c r="E4203" t="s">
        <v>418</v>
      </c>
      <c r="F4203">
        <v>1</v>
      </c>
      <c r="G4203">
        <v>0.63694267515923575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</row>
    <row r="4204" spans="1:17" x14ac:dyDescent="0.25">
      <c r="A4204" t="str">
        <f t="shared" ca="1" si="65"/>
        <v>QUINDÍO;MONTENEGRO;No Beneficiados</v>
      </c>
      <c r="B4204" t="str">
        <f ca="1">+IFERROR(_xlfn.XLOOKUP(C4204,DIVIPOLA!G:G,DIVIPOLA!F:F),C4204)</f>
        <v>QUINDÍO</v>
      </c>
      <c r="C4204" t="s">
        <v>37</v>
      </c>
      <c r="D4204" t="s">
        <v>272</v>
      </c>
      <c r="E4204" t="s">
        <v>418</v>
      </c>
      <c r="F4204">
        <v>2</v>
      </c>
      <c r="G4204">
        <v>1.2738853503184711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</row>
    <row r="4205" spans="1:17" x14ac:dyDescent="0.25">
      <c r="A4205" t="str">
        <f t="shared" ca="1" si="65"/>
        <v>QUINDÍO;QUIMBAYA;No Beneficiados</v>
      </c>
      <c r="B4205" t="str">
        <f ca="1">+IFERROR(_xlfn.XLOOKUP(C4205,DIVIPOLA!G:G,DIVIPOLA!F:F),C4205)</f>
        <v>QUINDÍO</v>
      </c>
      <c r="C4205" t="s">
        <v>37</v>
      </c>
      <c r="D4205" t="s">
        <v>274</v>
      </c>
      <c r="E4205" t="s">
        <v>418</v>
      </c>
      <c r="F4205">
        <v>4</v>
      </c>
      <c r="G4205">
        <v>2.547770700636943</v>
      </c>
      <c r="H4205">
        <v>0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</row>
    <row r="4206" spans="1:17" x14ac:dyDescent="0.25">
      <c r="A4206" t="str">
        <f t="shared" ca="1" si="65"/>
        <v>QUINDÍO;SALENTO;No Beneficiados</v>
      </c>
      <c r="B4206" t="str">
        <f ca="1">+IFERROR(_xlfn.XLOOKUP(C4206,DIVIPOLA!G:G,DIVIPOLA!F:F),C4206)</f>
        <v>QUINDÍO</v>
      </c>
      <c r="C4206" t="s">
        <v>37</v>
      </c>
      <c r="D4206" t="s">
        <v>404</v>
      </c>
      <c r="E4206" t="s">
        <v>418</v>
      </c>
      <c r="F4206">
        <v>2</v>
      </c>
      <c r="G4206">
        <v>1.2738853503184711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</row>
    <row r="4207" spans="1:17" x14ac:dyDescent="0.25">
      <c r="A4207" t="str">
        <f t="shared" ca="1" si="65"/>
        <v>RISARALDA;DOSQUEBRADAS;No Beneficiados</v>
      </c>
      <c r="B4207" t="str">
        <f ca="1">+IFERROR(_xlfn.XLOOKUP(C4207,DIVIPOLA!G:G,DIVIPOLA!F:F),C4207)</f>
        <v>RISARALDA</v>
      </c>
      <c r="C4207" t="s">
        <v>38</v>
      </c>
      <c r="D4207" t="s">
        <v>275</v>
      </c>
      <c r="E4207" t="s">
        <v>418</v>
      </c>
      <c r="F4207">
        <v>13</v>
      </c>
      <c r="G4207">
        <v>4.4217687074829932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</row>
    <row r="4208" spans="1:17" x14ac:dyDescent="0.25">
      <c r="A4208" t="str">
        <f t="shared" ca="1" si="65"/>
        <v>RISARALDA;LA VIRGINIA;No Beneficiados</v>
      </c>
      <c r="B4208" t="str">
        <f ca="1">+IFERROR(_xlfn.XLOOKUP(C4208,DIVIPOLA!G:G,DIVIPOLA!F:F),C4208)</f>
        <v>RISARALDA</v>
      </c>
      <c r="C4208" t="s">
        <v>38</v>
      </c>
      <c r="D4208" t="s">
        <v>276</v>
      </c>
      <c r="E4208" t="s">
        <v>418</v>
      </c>
      <c r="F4208">
        <v>3</v>
      </c>
      <c r="G4208">
        <v>1.0204081632653059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</row>
    <row r="4209" spans="1:17" x14ac:dyDescent="0.25">
      <c r="A4209" t="str">
        <f t="shared" ca="1" si="65"/>
        <v>RISARALDA;PEREIRA;No Beneficiados</v>
      </c>
      <c r="B4209" t="str">
        <f ca="1">+IFERROR(_xlfn.XLOOKUP(C4209,DIVIPOLA!G:G,DIVIPOLA!F:F),C4209)</f>
        <v>RISARALDA</v>
      </c>
      <c r="C4209" t="s">
        <v>38</v>
      </c>
      <c r="D4209" t="s">
        <v>277</v>
      </c>
      <c r="E4209" t="s">
        <v>418</v>
      </c>
      <c r="F4209">
        <v>67</v>
      </c>
      <c r="G4209">
        <v>22.789115646258509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</row>
    <row r="4210" spans="1:17" x14ac:dyDescent="0.25">
      <c r="A4210" t="str">
        <f t="shared" ca="1" si="65"/>
        <v>RISARALDA;QUINCHÍA;No Beneficiados</v>
      </c>
      <c r="B4210" t="str">
        <f ca="1">+IFERROR(_xlfn.XLOOKUP(C4210,DIVIPOLA!G:G,DIVIPOLA!F:F),C4210)</f>
        <v>RISARALDA</v>
      </c>
      <c r="C4210" t="s">
        <v>38</v>
      </c>
      <c r="D4210" t="s">
        <v>405</v>
      </c>
      <c r="E4210" t="s">
        <v>418</v>
      </c>
      <c r="F4210">
        <v>1</v>
      </c>
      <c r="G4210">
        <v>0.3401360544217687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</row>
    <row r="4211" spans="1:17" x14ac:dyDescent="0.25">
      <c r="A4211" t="str">
        <f t="shared" ca="1" si="65"/>
        <v>RISARALDA;SANTA ROSA DE CABAL;No Beneficiados</v>
      </c>
      <c r="B4211" t="str">
        <f ca="1">+IFERROR(_xlfn.XLOOKUP(C4211,DIVIPOLA!G:G,DIVIPOLA!F:F),C4211)</f>
        <v>RISARALDA</v>
      </c>
      <c r="C4211" t="s">
        <v>38</v>
      </c>
      <c r="D4211" t="s">
        <v>278</v>
      </c>
      <c r="E4211" t="s">
        <v>418</v>
      </c>
      <c r="F4211">
        <v>4</v>
      </c>
      <c r="G4211">
        <v>1.360544217687075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</row>
    <row r="4212" spans="1:17" x14ac:dyDescent="0.25">
      <c r="A4212" t="str">
        <f t="shared" ca="1" si="65"/>
        <v>SANTANDER;BARBOSA;No Beneficiados</v>
      </c>
      <c r="B4212" t="str">
        <f ca="1">+IFERROR(_xlfn.XLOOKUP(C4212,DIVIPOLA!G:G,DIVIPOLA!F:F),C4212)</f>
        <v>SANTANDER</v>
      </c>
      <c r="C4212" t="s">
        <v>39</v>
      </c>
      <c r="D4212" t="s">
        <v>279</v>
      </c>
      <c r="E4212" t="s">
        <v>418</v>
      </c>
      <c r="F4212">
        <v>4</v>
      </c>
      <c r="G4212">
        <v>0.64516129032258063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</row>
    <row r="4213" spans="1:17" x14ac:dyDescent="0.25">
      <c r="A4213" t="str">
        <f t="shared" ca="1" si="65"/>
        <v>SANTANDER;BARRANCABERMEJA;No Beneficiados</v>
      </c>
      <c r="B4213" t="str">
        <f ca="1">+IFERROR(_xlfn.XLOOKUP(C4213,DIVIPOLA!G:G,DIVIPOLA!F:F),C4213)</f>
        <v>SANTANDER</v>
      </c>
      <c r="C4213" t="s">
        <v>39</v>
      </c>
      <c r="D4213" t="s">
        <v>281</v>
      </c>
      <c r="E4213" t="s">
        <v>418</v>
      </c>
      <c r="F4213">
        <v>15</v>
      </c>
      <c r="G4213">
        <v>2.419354838709677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</row>
    <row r="4214" spans="1:17" x14ac:dyDescent="0.25">
      <c r="A4214" t="str">
        <f t="shared" ca="1" si="65"/>
        <v>SANTANDER;BUCARAMANGA;No Beneficiados</v>
      </c>
      <c r="B4214" t="str">
        <f ca="1">+IFERROR(_xlfn.XLOOKUP(C4214,DIVIPOLA!G:G,DIVIPOLA!F:F),C4214)</f>
        <v>SANTANDER</v>
      </c>
      <c r="C4214" t="s">
        <v>39</v>
      </c>
      <c r="D4214" t="s">
        <v>283</v>
      </c>
      <c r="E4214" t="s">
        <v>418</v>
      </c>
      <c r="F4214">
        <v>137</v>
      </c>
      <c r="G4214">
        <v>22.096774193548391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</row>
    <row r="4215" spans="1:17" x14ac:dyDescent="0.25">
      <c r="A4215" t="str">
        <f t="shared" ca="1" si="65"/>
        <v>SANTANDER;CURITÍ;No Beneficiados</v>
      </c>
      <c r="B4215" t="str">
        <f ca="1">+IFERROR(_xlfn.XLOOKUP(C4215,DIVIPOLA!G:G,DIVIPOLA!F:F),C4215)</f>
        <v>SANTANDER</v>
      </c>
      <c r="C4215" t="s">
        <v>39</v>
      </c>
      <c r="D4215" t="s">
        <v>406</v>
      </c>
      <c r="E4215" t="s">
        <v>418</v>
      </c>
      <c r="F4215">
        <v>1</v>
      </c>
      <c r="G4215">
        <v>0.16129032258064521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</row>
    <row r="4216" spans="1:17" x14ac:dyDescent="0.25">
      <c r="A4216" t="str">
        <f t="shared" ca="1" si="65"/>
        <v>SANTANDER;FLORIDABLANCA;No Beneficiados</v>
      </c>
      <c r="B4216" t="str">
        <f ca="1">+IFERROR(_xlfn.XLOOKUP(C4216,DIVIPOLA!G:G,DIVIPOLA!F:F),C4216)</f>
        <v>SANTANDER</v>
      </c>
      <c r="C4216" t="s">
        <v>39</v>
      </c>
      <c r="D4216" t="s">
        <v>284</v>
      </c>
      <c r="E4216" t="s">
        <v>418</v>
      </c>
      <c r="F4216">
        <v>20</v>
      </c>
      <c r="G4216">
        <v>3.225806451612903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</row>
    <row r="4217" spans="1:17" x14ac:dyDescent="0.25">
      <c r="A4217" t="str">
        <f t="shared" ca="1" si="65"/>
        <v>SANTANDER;FLORIÁN;No Beneficiados</v>
      </c>
      <c r="B4217" t="str">
        <f ca="1">+IFERROR(_xlfn.XLOOKUP(C4217,DIVIPOLA!G:G,DIVIPOLA!F:F),C4217)</f>
        <v>SANTANDER</v>
      </c>
      <c r="C4217" t="s">
        <v>39</v>
      </c>
      <c r="D4217" t="s">
        <v>407</v>
      </c>
      <c r="E4217" t="s">
        <v>418</v>
      </c>
      <c r="F4217">
        <v>1</v>
      </c>
      <c r="G4217">
        <v>0.16129032258064521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</row>
    <row r="4218" spans="1:17" x14ac:dyDescent="0.25">
      <c r="A4218" t="str">
        <f t="shared" ca="1" si="65"/>
        <v>SANTANDER;GIRÓN;No Beneficiados</v>
      </c>
      <c r="B4218" t="str">
        <f ca="1">+IFERROR(_xlfn.XLOOKUP(C4218,DIVIPOLA!G:G,DIVIPOLA!F:F),C4218)</f>
        <v>SANTANDER</v>
      </c>
      <c r="C4218" t="s">
        <v>39</v>
      </c>
      <c r="D4218" t="s">
        <v>285</v>
      </c>
      <c r="E4218" t="s">
        <v>418</v>
      </c>
      <c r="F4218">
        <v>12</v>
      </c>
      <c r="G4218">
        <v>1.935483870967742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</row>
    <row r="4219" spans="1:17" x14ac:dyDescent="0.25">
      <c r="A4219" t="str">
        <f t="shared" ca="1" si="65"/>
        <v>SANTANDER;LA BELLEZA;No Beneficiados</v>
      </c>
      <c r="B4219" t="str">
        <f ca="1">+IFERROR(_xlfn.XLOOKUP(C4219,DIVIPOLA!G:G,DIVIPOLA!F:F),C4219)</f>
        <v>SANTANDER</v>
      </c>
      <c r="C4219" t="s">
        <v>39</v>
      </c>
      <c r="D4219" t="s">
        <v>408</v>
      </c>
      <c r="E4219" t="s">
        <v>418</v>
      </c>
      <c r="F4219">
        <v>1</v>
      </c>
      <c r="G4219">
        <v>0.16129032258064521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</row>
    <row r="4220" spans="1:17" x14ac:dyDescent="0.25">
      <c r="A4220" t="str">
        <f t="shared" ca="1" si="65"/>
        <v>SANTANDER;LEBRIJA;No Beneficiados</v>
      </c>
      <c r="B4220" t="str">
        <f ca="1">+IFERROR(_xlfn.XLOOKUP(C4220,DIVIPOLA!G:G,DIVIPOLA!F:F),C4220)</f>
        <v>SANTANDER</v>
      </c>
      <c r="C4220" t="s">
        <v>39</v>
      </c>
      <c r="D4220" t="s">
        <v>286</v>
      </c>
      <c r="E4220" t="s">
        <v>418</v>
      </c>
      <c r="F4220">
        <v>2</v>
      </c>
      <c r="G4220">
        <v>0.32258064516129031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</row>
    <row r="4221" spans="1:17" x14ac:dyDescent="0.25">
      <c r="A4221" t="str">
        <f t="shared" ca="1" si="65"/>
        <v>SANTANDER;LOS SANTOS;No Beneficiados</v>
      </c>
      <c r="B4221" t="str">
        <f ca="1">+IFERROR(_xlfn.XLOOKUP(C4221,DIVIPOLA!G:G,DIVIPOLA!F:F),C4221)</f>
        <v>SANTANDER</v>
      </c>
      <c r="C4221" t="s">
        <v>39</v>
      </c>
      <c r="D4221" t="s">
        <v>287</v>
      </c>
      <c r="E4221" t="s">
        <v>418</v>
      </c>
      <c r="F4221">
        <v>1</v>
      </c>
      <c r="G4221">
        <v>0.16129032258064521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</row>
    <row r="4222" spans="1:17" x14ac:dyDescent="0.25">
      <c r="A4222" t="str">
        <f t="shared" ca="1" si="65"/>
        <v>SANTANDER;MÁLAGA;No Beneficiados</v>
      </c>
      <c r="B4222" t="str">
        <f ca="1">+IFERROR(_xlfn.XLOOKUP(C4222,DIVIPOLA!G:G,DIVIPOLA!F:F),C4222)</f>
        <v>SANTANDER</v>
      </c>
      <c r="C4222" t="s">
        <v>39</v>
      </c>
      <c r="D4222" t="s">
        <v>288</v>
      </c>
      <c r="E4222" t="s">
        <v>418</v>
      </c>
      <c r="F4222">
        <v>1</v>
      </c>
      <c r="G4222">
        <v>0.16129032258064521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</row>
    <row r="4223" spans="1:17" x14ac:dyDescent="0.25">
      <c r="A4223" t="str">
        <f t="shared" ca="1" si="65"/>
        <v>SANTANDER;PIEDECUESTA;No Beneficiados</v>
      </c>
      <c r="B4223" t="str">
        <f ca="1">+IFERROR(_xlfn.XLOOKUP(C4223,DIVIPOLA!G:G,DIVIPOLA!F:F),C4223)</f>
        <v>SANTANDER</v>
      </c>
      <c r="C4223" t="s">
        <v>39</v>
      </c>
      <c r="D4223" t="s">
        <v>289</v>
      </c>
      <c r="E4223" t="s">
        <v>418</v>
      </c>
      <c r="F4223">
        <v>12</v>
      </c>
      <c r="G4223">
        <v>1.935483870967742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</row>
    <row r="4224" spans="1:17" x14ac:dyDescent="0.25">
      <c r="A4224" t="str">
        <f t="shared" ca="1" si="65"/>
        <v>SANTANDER;SABANA DE TORRES;No Beneficiados</v>
      </c>
      <c r="B4224" t="str">
        <f ca="1">+IFERROR(_xlfn.XLOOKUP(C4224,DIVIPOLA!G:G,DIVIPOLA!F:F),C4224)</f>
        <v>SANTANDER</v>
      </c>
      <c r="C4224" t="s">
        <v>39</v>
      </c>
      <c r="D4224" t="s">
        <v>291</v>
      </c>
      <c r="E4224" t="s">
        <v>418</v>
      </c>
      <c r="F4224">
        <v>1</v>
      </c>
      <c r="G4224">
        <v>0.16129032258064521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</row>
    <row r="4225" spans="1:17" x14ac:dyDescent="0.25">
      <c r="A4225" t="str">
        <f t="shared" ca="1" si="65"/>
        <v>SANTANDER;SAN GIL;No Beneficiados</v>
      </c>
      <c r="B4225" t="str">
        <f ca="1">+IFERROR(_xlfn.XLOOKUP(C4225,DIVIPOLA!G:G,DIVIPOLA!F:F),C4225)</f>
        <v>SANTANDER</v>
      </c>
      <c r="C4225" t="s">
        <v>39</v>
      </c>
      <c r="D4225" t="s">
        <v>292</v>
      </c>
      <c r="E4225" t="s">
        <v>418</v>
      </c>
      <c r="F4225">
        <v>4</v>
      </c>
      <c r="G4225">
        <v>0.64516129032258063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</row>
    <row r="4226" spans="1:17" x14ac:dyDescent="0.25">
      <c r="A4226" t="str">
        <f t="shared" ca="1" si="65"/>
        <v>SANTANDER;SOCORRO;No Beneficiados</v>
      </c>
      <c r="B4226" t="str">
        <f ca="1">+IFERROR(_xlfn.XLOOKUP(C4226,DIVIPOLA!G:G,DIVIPOLA!F:F),C4226)</f>
        <v>SANTANDER</v>
      </c>
      <c r="C4226" t="s">
        <v>39</v>
      </c>
      <c r="D4226" t="s">
        <v>294</v>
      </c>
      <c r="E4226" t="s">
        <v>418</v>
      </c>
      <c r="F4226">
        <v>1</v>
      </c>
      <c r="G4226">
        <v>0.16129032258064521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</row>
    <row r="4227" spans="1:17" x14ac:dyDescent="0.25">
      <c r="A4227" t="str">
        <f t="shared" ref="A4227:A4254" ca="1" si="66">B4227&amp;";"&amp;D4227&amp;";"&amp;E4227</f>
        <v>SUCRE;SAMPUÉS;No Beneficiados</v>
      </c>
      <c r="B4227" t="str">
        <f ca="1">+IFERROR(_xlfn.XLOOKUP(C4227,DIVIPOLA!G:G,DIVIPOLA!F:F),C4227)</f>
        <v>SUCRE</v>
      </c>
      <c r="C4227" t="s">
        <v>40</v>
      </c>
      <c r="D4227" t="s">
        <v>409</v>
      </c>
      <c r="E4227" t="s">
        <v>418</v>
      </c>
      <c r="F4227">
        <v>1</v>
      </c>
      <c r="G4227">
        <v>2.4390243902439019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</row>
    <row r="4228" spans="1:17" x14ac:dyDescent="0.25">
      <c r="A4228" t="str">
        <f t="shared" ca="1" si="66"/>
        <v>SUCRE;SAN PEDRO;No Beneficiados</v>
      </c>
      <c r="B4228" t="str">
        <f ca="1">+IFERROR(_xlfn.XLOOKUP(C4228,DIVIPOLA!G:G,DIVIPOLA!F:F),C4228)</f>
        <v>SUCRE</v>
      </c>
      <c r="C4228" t="s">
        <v>40</v>
      </c>
      <c r="D4228" t="s">
        <v>410</v>
      </c>
      <c r="E4228" t="s">
        <v>418</v>
      </c>
      <c r="F4228">
        <v>1</v>
      </c>
      <c r="G4228">
        <v>2.4390243902439019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</row>
    <row r="4229" spans="1:17" x14ac:dyDescent="0.25">
      <c r="A4229" t="str">
        <f t="shared" ca="1" si="66"/>
        <v>SUCRE;SINCELEJO;No Beneficiados</v>
      </c>
      <c r="B4229" t="str">
        <f ca="1">+IFERROR(_xlfn.XLOOKUP(C4229,DIVIPOLA!G:G,DIVIPOLA!F:F),C4229)</f>
        <v>SUCRE</v>
      </c>
      <c r="C4229" t="s">
        <v>40</v>
      </c>
      <c r="D4229" t="s">
        <v>300</v>
      </c>
      <c r="E4229" t="s">
        <v>418</v>
      </c>
      <c r="F4229">
        <v>11</v>
      </c>
      <c r="G4229">
        <v>26.829268292682929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</row>
    <row r="4230" spans="1:17" x14ac:dyDescent="0.25">
      <c r="A4230" t="str">
        <f t="shared" ca="1" si="66"/>
        <v>TOLIMA;CAJAMARCA;No Beneficiados</v>
      </c>
      <c r="B4230" t="str">
        <f ca="1">+IFERROR(_xlfn.XLOOKUP(C4230,DIVIPOLA!G:G,DIVIPOLA!F:F),C4230)</f>
        <v>TOLIMA</v>
      </c>
      <c r="C4230" t="s">
        <v>41</v>
      </c>
      <c r="D4230" t="s">
        <v>411</v>
      </c>
      <c r="E4230" t="s">
        <v>418</v>
      </c>
      <c r="F4230">
        <v>1</v>
      </c>
      <c r="G4230">
        <v>0.4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</row>
    <row r="4231" spans="1:17" x14ac:dyDescent="0.25">
      <c r="A4231" t="str">
        <f t="shared" ca="1" si="66"/>
        <v>TOLIMA;CARMEN DE APICALÁ;No Beneficiados</v>
      </c>
      <c r="B4231" t="str">
        <f ca="1">+IFERROR(_xlfn.XLOOKUP(C4231,DIVIPOLA!G:G,DIVIPOLA!F:F),C4231)</f>
        <v>TOLIMA</v>
      </c>
      <c r="C4231" t="s">
        <v>41</v>
      </c>
      <c r="D4231" t="s">
        <v>412</v>
      </c>
      <c r="E4231" t="s">
        <v>418</v>
      </c>
      <c r="F4231">
        <v>1</v>
      </c>
      <c r="G4231">
        <v>0.4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</row>
    <row r="4232" spans="1:17" x14ac:dyDescent="0.25">
      <c r="A4232" t="str">
        <f t="shared" ca="1" si="66"/>
        <v>TOLIMA;GUAMO;No Beneficiados</v>
      </c>
      <c r="B4232" t="str">
        <f ca="1">+IFERROR(_xlfn.XLOOKUP(C4232,DIVIPOLA!G:G,DIVIPOLA!F:F),C4232)</f>
        <v>TOLIMA</v>
      </c>
      <c r="C4232" t="s">
        <v>41</v>
      </c>
      <c r="D4232" t="s">
        <v>303</v>
      </c>
      <c r="E4232" t="s">
        <v>418</v>
      </c>
      <c r="F4232">
        <v>1</v>
      </c>
      <c r="G4232">
        <v>0.4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</row>
    <row r="4233" spans="1:17" x14ac:dyDescent="0.25">
      <c r="A4233" t="str">
        <f t="shared" ca="1" si="66"/>
        <v>TOLIMA;HONDA;No Beneficiados</v>
      </c>
      <c r="B4233" t="str">
        <f ca="1">+IFERROR(_xlfn.XLOOKUP(C4233,DIVIPOLA!G:G,DIVIPOLA!F:F),C4233)</f>
        <v>TOLIMA</v>
      </c>
      <c r="C4233" t="s">
        <v>41</v>
      </c>
      <c r="D4233" t="s">
        <v>413</v>
      </c>
      <c r="E4233" t="s">
        <v>418</v>
      </c>
      <c r="F4233">
        <v>1</v>
      </c>
      <c r="G4233">
        <v>0.4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</row>
    <row r="4234" spans="1:17" x14ac:dyDescent="0.25">
      <c r="A4234" t="str">
        <f t="shared" ca="1" si="66"/>
        <v>TOLIMA;IBAGUÉ;No Beneficiados</v>
      </c>
      <c r="B4234" t="str">
        <f ca="1">+IFERROR(_xlfn.XLOOKUP(C4234,DIVIPOLA!G:G,DIVIPOLA!F:F),C4234)</f>
        <v>TOLIMA</v>
      </c>
      <c r="C4234" t="s">
        <v>41</v>
      </c>
      <c r="D4234" t="s">
        <v>304</v>
      </c>
      <c r="E4234" t="s">
        <v>418</v>
      </c>
      <c r="F4234">
        <v>87</v>
      </c>
      <c r="G4234">
        <v>34.799999999999997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</row>
    <row r="4235" spans="1:17" x14ac:dyDescent="0.25">
      <c r="A4235" t="str">
        <f t="shared" ca="1" si="66"/>
        <v>TOLIMA;MELGAR;No Beneficiados</v>
      </c>
      <c r="B4235" t="str">
        <f ca="1">+IFERROR(_xlfn.XLOOKUP(C4235,DIVIPOLA!G:G,DIVIPOLA!F:F),C4235)</f>
        <v>TOLIMA</v>
      </c>
      <c r="C4235" t="s">
        <v>41</v>
      </c>
      <c r="D4235" t="s">
        <v>305</v>
      </c>
      <c r="E4235" t="s">
        <v>418</v>
      </c>
      <c r="F4235">
        <v>1</v>
      </c>
      <c r="G4235">
        <v>0.4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</row>
    <row r="4236" spans="1:17" x14ac:dyDescent="0.25">
      <c r="A4236" t="str">
        <f t="shared" ca="1" si="66"/>
        <v>TOLIMA;SAN SEBASTIÁN DE MARIQUITA;No Beneficiados</v>
      </c>
      <c r="B4236" t="str">
        <f ca="1">+IFERROR(_xlfn.XLOOKUP(C4236,DIVIPOLA!G:G,DIVIPOLA!F:F),C4236)</f>
        <v>TOLIMA</v>
      </c>
      <c r="C4236" t="s">
        <v>41</v>
      </c>
      <c r="D4236" t="s">
        <v>308</v>
      </c>
      <c r="E4236" t="s">
        <v>418</v>
      </c>
      <c r="F4236">
        <v>1</v>
      </c>
      <c r="G4236">
        <v>0.4</v>
      </c>
      <c r="H4236">
        <v>0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</row>
    <row r="4237" spans="1:17" x14ac:dyDescent="0.25">
      <c r="A4237" t="str">
        <f t="shared" ca="1" si="66"/>
        <v>TOLIMA;VENADILLO;No Beneficiados</v>
      </c>
      <c r="B4237" t="str">
        <f ca="1">+IFERROR(_xlfn.XLOOKUP(C4237,DIVIPOLA!G:G,DIVIPOLA!F:F),C4237)</f>
        <v>TOLIMA</v>
      </c>
      <c r="C4237" t="s">
        <v>41</v>
      </c>
      <c r="D4237" t="s">
        <v>309</v>
      </c>
      <c r="E4237" t="s">
        <v>418</v>
      </c>
      <c r="F4237">
        <v>1</v>
      </c>
      <c r="G4237">
        <v>0.4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</row>
    <row r="4238" spans="1:17" x14ac:dyDescent="0.25">
      <c r="A4238" t="str">
        <f t="shared" ca="1" si="66"/>
        <v>VALLE_DEL_CAUCA;BOLÍVAR;No Beneficiados</v>
      </c>
      <c r="B4238" t="str">
        <f ca="1">+IFERROR(_xlfn.XLOOKUP(C4238,DIVIPOLA!G:G,DIVIPOLA!F:F),C4238)</f>
        <v>VALLE_DEL_CAUCA</v>
      </c>
      <c r="C4238" t="s">
        <v>1190</v>
      </c>
      <c r="D4238" t="s">
        <v>21</v>
      </c>
      <c r="E4238" t="s">
        <v>418</v>
      </c>
      <c r="F4238">
        <v>1</v>
      </c>
      <c r="G4238">
        <v>8.7950747581354446E-2</v>
      </c>
      <c r="H4238">
        <v>0</v>
      </c>
      <c r="I4238">
        <v>0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</row>
    <row r="4239" spans="1:17" x14ac:dyDescent="0.25">
      <c r="A4239" t="str">
        <f t="shared" ca="1" si="66"/>
        <v>VALLE_DEL_CAUCA;BUENAVENTURA;No Beneficiados</v>
      </c>
      <c r="B4239" t="str">
        <f ca="1">+IFERROR(_xlfn.XLOOKUP(C4239,DIVIPOLA!G:G,DIVIPOLA!F:F),C4239)</f>
        <v>VALLE_DEL_CAUCA</v>
      </c>
      <c r="C4239" t="s">
        <v>1190</v>
      </c>
      <c r="D4239" t="s">
        <v>313</v>
      </c>
      <c r="E4239" t="s">
        <v>418</v>
      </c>
      <c r="F4239">
        <v>4</v>
      </c>
      <c r="G4239">
        <v>0.35180299032541779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</row>
    <row r="4240" spans="1:17" x14ac:dyDescent="0.25">
      <c r="A4240" t="str">
        <f t="shared" ca="1" si="66"/>
        <v>VALLE_DEL_CAUCA;CAICEDONIA;No Beneficiados</v>
      </c>
      <c r="B4240" t="str">
        <f ca="1">+IFERROR(_xlfn.XLOOKUP(C4240,DIVIPOLA!G:G,DIVIPOLA!F:F),C4240)</f>
        <v>VALLE_DEL_CAUCA</v>
      </c>
      <c r="C4240" t="s">
        <v>1190</v>
      </c>
      <c r="D4240" t="s">
        <v>314</v>
      </c>
      <c r="E4240" t="s">
        <v>418</v>
      </c>
      <c r="F4240">
        <v>3</v>
      </c>
      <c r="G4240">
        <v>0.26385224274406333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</row>
    <row r="4241" spans="1:17" x14ac:dyDescent="0.25">
      <c r="A4241" t="str">
        <f t="shared" ca="1" si="66"/>
        <v>VALLE_DEL_CAUCA;CANDELARIA;No Beneficiados</v>
      </c>
      <c r="B4241" t="str">
        <f ca="1">+IFERROR(_xlfn.XLOOKUP(C4241,DIVIPOLA!G:G,DIVIPOLA!F:F),C4241)</f>
        <v>VALLE_DEL_CAUCA</v>
      </c>
      <c r="C4241" t="s">
        <v>1190</v>
      </c>
      <c r="D4241" t="s">
        <v>315</v>
      </c>
      <c r="E4241" t="s">
        <v>418</v>
      </c>
      <c r="F4241">
        <v>3</v>
      </c>
      <c r="G4241">
        <v>0.26385224274406333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</row>
    <row r="4242" spans="1:17" x14ac:dyDescent="0.25">
      <c r="A4242" t="str">
        <f t="shared" ca="1" si="66"/>
        <v>VALLE_DEL_CAUCA;CARTAGO;No Beneficiados</v>
      </c>
      <c r="B4242" t="str">
        <f ca="1">+IFERROR(_xlfn.XLOOKUP(C4242,DIVIPOLA!G:G,DIVIPOLA!F:F),C4242)</f>
        <v>VALLE_DEL_CAUCA</v>
      </c>
      <c r="C4242" t="s">
        <v>1190</v>
      </c>
      <c r="D4242" t="s">
        <v>316</v>
      </c>
      <c r="E4242" t="s">
        <v>418</v>
      </c>
      <c r="F4242">
        <v>7</v>
      </c>
      <c r="G4242">
        <v>0.61565523306948111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</row>
    <row r="4243" spans="1:17" x14ac:dyDescent="0.25">
      <c r="A4243" t="str">
        <f t="shared" ca="1" si="66"/>
        <v>VALLE_DEL_CAUCA;DAGUA;No Beneficiados</v>
      </c>
      <c r="B4243" t="str">
        <f ca="1">+IFERROR(_xlfn.XLOOKUP(C4243,DIVIPOLA!G:G,DIVIPOLA!F:F),C4243)</f>
        <v>VALLE_DEL_CAUCA</v>
      </c>
      <c r="C4243" t="s">
        <v>1190</v>
      </c>
      <c r="D4243" t="s">
        <v>414</v>
      </c>
      <c r="E4243" t="s">
        <v>418</v>
      </c>
      <c r="F4243">
        <v>1</v>
      </c>
      <c r="G4243">
        <v>8.7950747581354446E-2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</row>
    <row r="4244" spans="1:17" x14ac:dyDescent="0.25">
      <c r="A4244" t="str">
        <f t="shared" ca="1" si="66"/>
        <v>VALLE_DEL_CAUCA;GINEBRA;No Beneficiados</v>
      </c>
      <c r="B4244" t="str">
        <f ca="1">+IFERROR(_xlfn.XLOOKUP(C4244,DIVIPOLA!G:G,DIVIPOLA!F:F),C4244)</f>
        <v>VALLE_DEL_CAUCA</v>
      </c>
      <c r="C4244" t="s">
        <v>1190</v>
      </c>
      <c r="D4244" t="s">
        <v>415</v>
      </c>
      <c r="E4244" t="s">
        <v>418</v>
      </c>
      <c r="F4244">
        <v>1</v>
      </c>
      <c r="G4244">
        <v>8.7950747581354446E-2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</row>
    <row r="4245" spans="1:17" x14ac:dyDescent="0.25">
      <c r="A4245" t="str">
        <f t="shared" ca="1" si="66"/>
        <v>VALLE_DEL_CAUCA;BUGA;No Beneficiados</v>
      </c>
      <c r="B4245" t="str">
        <f ca="1">+IFERROR(_xlfn.XLOOKUP(C4245,DIVIPOLA!G:G,DIVIPOLA!F:F),C4245)</f>
        <v>VALLE_DEL_CAUCA</v>
      </c>
      <c r="C4245" t="s">
        <v>1190</v>
      </c>
      <c r="D4245" t="s">
        <v>1191</v>
      </c>
      <c r="E4245" t="s">
        <v>418</v>
      </c>
      <c r="F4245">
        <v>1</v>
      </c>
      <c r="G4245">
        <v>8.7950747581354446E-2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</row>
    <row r="4246" spans="1:17" x14ac:dyDescent="0.25">
      <c r="A4246" t="str">
        <f t="shared" ca="1" si="66"/>
        <v>VALLE_DEL_CAUCA;JAMUNDÍ;No Beneficiados</v>
      </c>
      <c r="B4246" t="str">
        <f ca="1">+IFERROR(_xlfn.XLOOKUP(C4246,DIVIPOLA!G:G,DIVIPOLA!F:F),C4246)</f>
        <v>VALLE_DEL_CAUCA</v>
      </c>
      <c r="C4246" t="s">
        <v>1190</v>
      </c>
      <c r="D4246" t="s">
        <v>321</v>
      </c>
      <c r="E4246" t="s">
        <v>418</v>
      </c>
      <c r="F4246">
        <v>10</v>
      </c>
      <c r="G4246">
        <v>0.87950747581354449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</row>
    <row r="4247" spans="1:17" x14ac:dyDescent="0.25">
      <c r="A4247" t="str">
        <f t="shared" ca="1" si="66"/>
        <v>VALLE_DEL_CAUCA;LA UNIÓN;No Beneficiados</v>
      </c>
      <c r="B4247" t="str">
        <f ca="1">+IFERROR(_xlfn.XLOOKUP(C4247,DIVIPOLA!G:G,DIVIPOLA!F:F),C4247)</f>
        <v>VALLE_DEL_CAUCA</v>
      </c>
      <c r="C4247" t="s">
        <v>1190</v>
      </c>
      <c r="D4247" t="s">
        <v>79</v>
      </c>
      <c r="E4247" t="s">
        <v>418</v>
      </c>
      <c r="F4247">
        <v>2</v>
      </c>
      <c r="G4247">
        <v>0.17590149516270889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</row>
    <row r="4248" spans="1:17" x14ac:dyDescent="0.25">
      <c r="A4248" t="str">
        <f t="shared" ca="1" si="66"/>
        <v>VALLE_DEL_CAUCA;PALMIRA;No Beneficiados</v>
      </c>
      <c r="B4248" t="str">
        <f ca="1">+IFERROR(_xlfn.XLOOKUP(C4248,DIVIPOLA!G:G,DIVIPOLA!F:F),C4248)</f>
        <v>VALLE_DEL_CAUCA</v>
      </c>
      <c r="C4248" t="s">
        <v>1190</v>
      </c>
      <c r="D4248" t="s">
        <v>324</v>
      </c>
      <c r="E4248" t="s">
        <v>418</v>
      </c>
      <c r="F4248">
        <v>18</v>
      </c>
      <c r="G4248">
        <v>1.5831134564643801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</row>
    <row r="4249" spans="1:17" x14ac:dyDescent="0.25">
      <c r="A4249" t="str">
        <f t="shared" ca="1" si="66"/>
        <v>VALLE_DEL_CAUCA;PRADERA;No Beneficiados</v>
      </c>
      <c r="B4249" t="str">
        <f ca="1">+IFERROR(_xlfn.XLOOKUP(C4249,DIVIPOLA!G:G,DIVIPOLA!F:F),C4249)</f>
        <v>VALLE_DEL_CAUCA</v>
      </c>
      <c r="C4249" t="s">
        <v>1190</v>
      </c>
      <c r="D4249" t="s">
        <v>325</v>
      </c>
      <c r="E4249" t="s">
        <v>418</v>
      </c>
      <c r="F4249">
        <v>1</v>
      </c>
      <c r="G4249">
        <v>8.7950747581354446E-2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</row>
    <row r="4250" spans="1:17" x14ac:dyDescent="0.25">
      <c r="A4250" t="str">
        <f t="shared" ca="1" si="66"/>
        <v>VALLE_DEL_CAUCA;CALI;No Beneficiados</v>
      </c>
      <c r="B4250" t="str">
        <f ca="1">+IFERROR(_xlfn.XLOOKUP(C4250,DIVIPOLA!G:G,DIVIPOLA!F:F),C4250)</f>
        <v>VALLE_DEL_CAUCA</v>
      </c>
      <c r="C4250" t="s">
        <v>1190</v>
      </c>
      <c r="D4250" t="s">
        <v>1083</v>
      </c>
      <c r="E4250" t="s">
        <v>418</v>
      </c>
      <c r="F4250">
        <v>310</v>
      </c>
      <c r="G4250">
        <v>27.26473175021988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</row>
    <row r="4251" spans="1:17" x14ac:dyDescent="0.25">
      <c r="A4251" t="str">
        <f t="shared" ca="1" si="66"/>
        <v>VALLE_DEL_CAUCA;SEVILLA;No Beneficiados</v>
      </c>
      <c r="B4251" t="str">
        <f ca="1">+IFERROR(_xlfn.XLOOKUP(C4251,DIVIPOLA!G:G,DIVIPOLA!F:F),C4251)</f>
        <v>VALLE_DEL_CAUCA</v>
      </c>
      <c r="C4251" t="s">
        <v>1190</v>
      </c>
      <c r="D4251" t="s">
        <v>327</v>
      </c>
      <c r="E4251" t="s">
        <v>418</v>
      </c>
      <c r="F4251">
        <v>2</v>
      </c>
      <c r="G4251">
        <v>0.17590149516270889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</row>
    <row r="4252" spans="1:17" x14ac:dyDescent="0.25">
      <c r="A4252" t="str">
        <f t="shared" ca="1" si="66"/>
        <v>VALLE_DEL_CAUCA;TULUÁ;No Beneficiados</v>
      </c>
      <c r="B4252" t="str">
        <f ca="1">+IFERROR(_xlfn.XLOOKUP(C4252,DIVIPOLA!G:G,DIVIPOLA!F:F),C4252)</f>
        <v>VALLE_DEL_CAUCA</v>
      </c>
      <c r="C4252" t="s">
        <v>1190</v>
      </c>
      <c r="D4252" t="s">
        <v>328</v>
      </c>
      <c r="E4252" t="s">
        <v>418</v>
      </c>
      <c r="F4252">
        <v>9</v>
      </c>
      <c r="G4252">
        <v>0.79155672823219003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</row>
    <row r="4253" spans="1:17" x14ac:dyDescent="0.25">
      <c r="A4253" t="str">
        <f t="shared" ca="1" si="66"/>
        <v>VALLE_DEL_CAUCA;YUMBO;No Beneficiados</v>
      </c>
      <c r="B4253" t="str">
        <f ca="1">+IFERROR(_xlfn.XLOOKUP(C4253,DIVIPOLA!G:G,DIVIPOLA!F:F),C4253)</f>
        <v>VALLE_DEL_CAUCA</v>
      </c>
      <c r="C4253" t="s">
        <v>1190</v>
      </c>
      <c r="D4253" t="s">
        <v>329</v>
      </c>
      <c r="E4253" t="s">
        <v>418</v>
      </c>
      <c r="F4253">
        <v>17</v>
      </c>
      <c r="G4253">
        <v>1.495162708883025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</row>
    <row r="4254" spans="1:17" x14ac:dyDescent="0.25">
      <c r="A4254" t="str">
        <f t="shared" ca="1" si="66"/>
        <v>VAUPÉS;MITÚ;No Beneficiados</v>
      </c>
      <c r="B4254" t="str">
        <f ca="1">+IFERROR(_xlfn.XLOOKUP(C4254,DIVIPOLA!G:G,DIVIPOLA!F:F),C4254)</f>
        <v>VAUPÉS</v>
      </c>
      <c r="C4254" t="s">
        <v>362</v>
      </c>
      <c r="D4254" t="s">
        <v>416</v>
      </c>
      <c r="E4254" t="s">
        <v>418</v>
      </c>
      <c r="F4254">
        <v>1</v>
      </c>
      <c r="G4254">
        <v>100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CD2DA-D6C3-4763-BBF9-DA7C5C485F12}">
  <dimension ref="A1:G1122"/>
  <sheetViews>
    <sheetView workbookViewId="0"/>
  </sheetViews>
  <sheetFormatPr baseColWidth="10" defaultRowHeight="15" x14ac:dyDescent="0.25"/>
  <cols>
    <col min="1" max="1" width="56.28515625" customWidth="1"/>
    <col min="2" max="2" width="46.85546875" customWidth="1"/>
    <col min="6" max="6" width="27.7109375" customWidth="1"/>
    <col min="7" max="7" width="43.7109375" customWidth="1"/>
  </cols>
  <sheetData>
    <row r="1" spans="1:7" x14ac:dyDescent="0.25">
      <c r="A1" t="s">
        <v>0</v>
      </c>
      <c r="B1" t="s">
        <v>1</v>
      </c>
      <c r="E1" t="s">
        <v>428</v>
      </c>
      <c r="F1" t="s">
        <v>0</v>
      </c>
    </row>
    <row r="2" spans="1:7" x14ac:dyDescent="0.25">
      <c r="A2" t="s">
        <v>17</v>
      </c>
      <c r="B2" t="s">
        <v>81</v>
      </c>
      <c r="E2" t="s">
        <v>429</v>
      </c>
      <c r="F2" t="s">
        <v>17</v>
      </c>
      <c r="G2" t="str">
        <f>+F2</f>
        <v>ANTIOQUIA</v>
      </c>
    </row>
    <row r="3" spans="1:7" x14ac:dyDescent="0.25">
      <c r="A3" t="s">
        <v>17</v>
      </c>
      <c r="B3" t="s">
        <v>44</v>
      </c>
      <c r="E3" t="s">
        <v>478</v>
      </c>
      <c r="F3" t="s">
        <v>19</v>
      </c>
      <c r="G3" t="str">
        <f t="shared" ref="G3:G34" si="0">+F3</f>
        <v>ATLÁNTICO</v>
      </c>
    </row>
    <row r="4" spans="1:7" x14ac:dyDescent="0.25">
      <c r="A4" t="s">
        <v>17</v>
      </c>
      <c r="B4" t="s">
        <v>430</v>
      </c>
      <c r="E4" t="s">
        <v>494</v>
      </c>
      <c r="F4" t="s">
        <v>1146</v>
      </c>
      <c r="G4" t="str">
        <f t="shared" si="0"/>
        <v>BOGOTÁ</v>
      </c>
    </row>
    <row r="5" spans="1:7" x14ac:dyDescent="0.25">
      <c r="A5" t="s">
        <v>17</v>
      </c>
      <c r="B5" t="s">
        <v>431</v>
      </c>
      <c r="E5" t="s">
        <v>495</v>
      </c>
      <c r="F5" t="s">
        <v>21</v>
      </c>
      <c r="G5" t="str">
        <f t="shared" si="0"/>
        <v>BOLÍVAR</v>
      </c>
    </row>
    <row r="6" spans="1:7" x14ac:dyDescent="0.25">
      <c r="A6" t="s">
        <v>17</v>
      </c>
      <c r="B6" t="s">
        <v>45</v>
      </c>
      <c r="E6" t="s">
        <v>528</v>
      </c>
      <c r="F6" t="s">
        <v>22</v>
      </c>
      <c r="G6" t="str">
        <f t="shared" si="0"/>
        <v>BOYACÁ</v>
      </c>
    </row>
    <row r="7" spans="1:7" x14ac:dyDescent="0.25">
      <c r="A7" t="s">
        <v>17</v>
      </c>
      <c r="B7" t="s">
        <v>46</v>
      </c>
      <c r="E7" t="s">
        <v>626</v>
      </c>
      <c r="F7" t="s">
        <v>23</v>
      </c>
      <c r="G7" t="str">
        <f t="shared" si="0"/>
        <v>CALDAS</v>
      </c>
    </row>
    <row r="8" spans="1:7" x14ac:dyDescent="0.25">
      <c r="A8" t="s">
        <v>17</v>
      </c>
      <c r="B8" t="s">
        <v>47</v>
      </c>
      <c r="E8" t="s">
        <v>642</v>
      </c>
      <c r="F8" t="s">
        <v>24</v>
      </c>
      <c r="G8" t="str">
        <f t="shared" si="0"/>
        <v>CAQUETÁ</v>
      </c>
    </row>
    <row r="9" spans="1:7" x14ac:dyDescent="0.25">
      <c r="A9" t="s">
        <v>17</v>
      </c>
      <c r="B9" t="s">
        <v>432</v>
      </c>
      <c r="E9" t="s">
        <v>654</v>
      </c>
      <c r="F9" t="s">
        <v>26</v>
      </c>
      <c r="G9" t="str">
        <f t="shared" si="0"/>
        <v>CAUCA</v>
      </c>
    </row>
    <row r="10" spans="1:7" x14ac:dyDescent="0.25">
      <c r="A10" t="s">
        <v>17</v>
      </c>
      <c r="B10" t="s">
        <v>363</v>
      </c>
      <c r="E10" t="s">
        <v>683</v>
      </c>
      <c r="F10" t="s">
        <v>27</v>
      </c>
      <c r="G10" t="str">
        <f t="shared" si="0"/>
        <v>CESAR</v>
      </c>
    </row>
    <row r="11" spans="1:7" x14ac:dyDescent="0.25">
      <c r="A11" t="s">
        <v>17</v>
      </c>
      <c r="B11" t="s">
        <v>433</v>
      </c>
      <c r="E11" t="s">
        <v>699</v>
      </c>
      <c r="F11" t="s">
        <v>30</v>
      </c>
      <c r="G11" t="str">
        <f t="shared" si="0"/>
        <v>CÓRDOBA</v>
      </c>
    </row>
    <row r="12" spans="1:7" x14ac:dyDescent="0.25">
      <c r="A12" t="s">
        <v>17</v>
      </c>
      <c r="B12" t="s">
        <v>97</v>
      </c>
      <c r="E12" t="s">
        <v>716</v>
      </c>
      <c r="F12" t="s">
        <v>29</v>
      </c>
      <c r="G12" t="str">
        <f t="shared" si="0"/>
        <v>CUNDINAMARCA</v>
      </c>
    </row>
    <row r="13" spans="1:7" x14ac:dyDescent="0.25">
      <c r="A13" t="s">
        <v>17</v>
      </c>
      <c r="B13" t="s">
        <v>48</v>
      </c>
      <c r="E13" t="s">
        <v>785</v>
      </c>
      <c r="F13" t="s">
        <v>28</v>
      </c>
      <c r="G13" t="str">
        <f t="shared" si="0"/>
        <v>CHOCÓ</v>
      </c>
    </row>
    <row r="14" spans="1:7" x14ac:dyDescent="0.25">
      <c r="A14" t="s">
        <v>17</v>
      </c>
      <c r="B14" t="s">
        <v>49</v>
      </c>
      <c r="E14" t="s">
        <v>813</v>
      </c>
      <c r="F14" t="s">
        <v>32</v>
      </c>
      <c r="G14" t="str">
        <f t="shared" si="0"/>
        <v>HUILA</v>
      </c>
    </row>
    <row r="15" spans="1:7" x14ac:dyDescent="0.25">
      <c r="A15" t="s">
        <v>17</v>
      </c>
      <c r="B15" t="s">
        <v>50</v>
      </c>
      <c r="E15" t="s">
        <v>839</v>
      </c>
      <c r="F15" t="s">
        <v>1187</v>
      </c>
      <c r="G15" t="str">
        <f t="shared" si="0"/>
        <v>LA_GUAJIRA</v>
      </c>
    </row>
    <row r="16" spans="1:7" x14ac:dyDescent="0.25">
      <c r="A16" t="s">
        <v>17</v>
      </c>
      <c r="B16" t="s">
        <v>434</v>
      </c>
      <c r="E16" t="s">
        <v>850</v>
      </c>
      <c r="F16" t="s">
        <v>33</v>
      </c>
      <c r="G16" t="str">
        <f t="shared" si="0"/>
        <v>MAGDALENA</v>
      </c>
    </row>
    <row r="17" spans="1:7" x14ac:dyDescent="0.25">
      <c r="A17" t="s">
        <v>17</v>
      </c>
      <c r="B17" t="s">
        <v>51</v>
      </c>
      <c r="E17" t="s">
        <v>873</v>
      </c>
      <c r="F17" t="s">
        <v>34</v>
      </c>
      <c r="G17" t="str">
        <f t="shared" si="0"/>
        <v>META</v>
      </c>
    </row>
    <row r="18" spans="1:7" x14ac:dyDescent="0.25">
      <c r="A18" t="s">
        <v>17</v>
      </c>
      <c r="B18" t="s">
        <v>279</v>
      </c>
      <c r="E18" t="s">
        <v>891</v>
      </c>
      <c r="F18" t="s">
        <v>35</v>
      </c>
      <c r="G18" t="str">
        <f t="shared" si="0"/>
        <v>NARIÑO</v>
      </c>
    </row>
    <row r="19" spans="1:7" x14ac:dyDescent="0.25">
      <c r="A19" t="s">
        <v>17</v>
      </c>
      <c r="B19" t="s">
        <v>435</v>
      </c>
      <c r="E19" t="s">
        <v>937</v>
      </c>
      <c r="F19" t="s">
        <v>1186</v>
      </c>
      <c r="G19" t="str">
        <f t="shared" si="0"/>
        <v>NORTE_DE_SANTANDER</v>
      </c>
    </row>
    <row r="20" spans="1:7" x14ac:dyDescent="0.25">
      <c r="A20" t="s">
        <v>17</v>
      </c>
      <c r="B20" t="s">
        <v>52</v>
      </c>
      <c r="E20" t="s">
        <v>964</v>
      </c>
      <c r="F20" t="s">
        <v>37</v>
      </c>
      <c r="G20" t="str">
        <f t="shared" si="0"/>
        <v>QUINDÍO</v>
      </c>
    </row>
    <row r="21" spans="1:7" x14ac:dyDescent="0.25">
      <c r="A21" t="s">
        <v>17</v>
      </c>
      <c r="B21" t="s">
        <v>436</v>
      </c>
      <c r="E21" t="s">
        <v>965</v>
      </c>
      <c r="F21" t="s">
        <v>38</v>
      </c>
      <c r="G21" t="str">
        <f t="shared" si="0"/>
        <v>RISARALDA</v>
      </c>
    </row>
    <row r="22" spans="1:7" x14ac:dyDescent="0.25">
      <c r="A22" t="s">
        <v>17</v>
      </c>
      <c r="B22" t="s">
        <v>282</v>
      </c>
      <c r="E22" t="s">
        <v>974</v>
      </c>
      <c r="F22" t="s">
        <v>39</v>
      </c>
      <c r="G22" t="str">
        <f t="shared" si="0"/>
        <v>SANTANDER</v>
      </c>
    </row>
    <row r="23" spans="1:7" x14ac:dyDescent="0.25">
      <c r="A23" t="s">
        <v>17</v>
      </c>
      <c r="B23" t="s">
        <v>57</v>
      </c>
      <c r="E23" t="s">
        <v>1031</v>
      </c>
      <c r="F23" t="s">
        <v>40</v>
      </c>
      <c r="G23" t="str">
        <f t="shared" si="0"/>
        <v>SUCRE</v>
      </c>
    </row>
    <row r="24" spans="1:7" x14ac:dyDescent="0.25">
      <c r="A24" t="s">
        <v>17</v>
      </c>
      <c r="B24" t="s">
        <v>437</v>
      </c>
      <c r="E24" t="s">
        <v>1048</v>
      </c>
      <c r="F24" t="s">
        <v>41</v>
      </c>
      <c r="G24" t="str">
        <f t="shared" si="0"/>
        <v>TOLIMA</v>
      </c>
    </row>
    <row r="25" spans="1:7" x14ac:dyDescent="0.25">
      <c r="A25" t="s">
        <v>17</v>
      </c>
      <c r="B25" t="s">
        <v>53</v>
      </c>
      <c r="E25" t="s">
        <v>1082</v>
      </c>
      <c r="F25" t="s">
        <v>1190</v>
      </c>
      <c r="G25" t="str">
        <f t="shared" si="0"/>
        <v>VALLE_DEL_CAUCA</v>
      </c>
    </row>
    <row r="26" spans="1:7" x14ac:dyDescent="0.25">
      <c r="A26" t="s">
        <v>17</v>
      </c>
      <c r="B26" t="s">
        <v>367</v>
      </c>
      <c r="E26" t="s">
        <v>1096</v>
      </c>
      <c r="F26" t="s">
        <v>18</v>
      </c>
      <c r="G26" t="str">
        <f t="shared" si="0"/>
        <v>ARAUCA</v>
      </c>
    </row>
    <row r="27" spans="1:7" x14ac:dyDescent="0.25">
      <c r="A27" t="s">
        <v>17</v>
      </c>
      <c r="B27" t="s">
        <v>438</v>
      </c>
      <c r="E27" t="s">
        <v>1100</v>
      </c>
      <c r="F27" t="s">
        <v>25</v>
      </c>
      <c r="G27" t="str">
        <f t="shared" si="0"/>
        <v>CASANARE</v>
      </c>
    </row>
    <row r="28" spans="1:7" x14ac:dyDescent="0.25">
      <c r="A28" t="s">
        <v>17</v>
      </c>
      <c r="B28" t="s">
        <v>23</v>
      </c>
      <c r="E28" t="s">
        <v>1111</v>
      </c>
      <c r="F28" t="s">
        <v>36</v>
      </c>
      <c r="G28" t="str">
        <f t="shared" si="0"/>
        <v>PUTUMAYO</v>
      </c>
    </row>
    <row r="29" spans="1:7" x14ac:dyDescent="0.25">
      <c r="A29" t="s">
        <v>17</v>
      </c>
      <c r="B29" t="s">
        <v>439</v>
      </c>
      <c r="E29" t="s">
        <v>1116</v>
      </c>
      <c r="F29" t="s">
        <v>1188</v>
      </c>
      <c r="G29" t="str">
        <f t="shared" si="0"/>
        <v>SAN ANDRÉS_PROVIDENCIA_Y_SANTA CATALINA</v>
      </c>
    </row>
    <row r="30" spans="1:7" x14ac:dyDescent="0.25">
      <c r="A30" t="s">
        <v>17</v>
      </c>
      <c r="B30" t="s">
        <v>364</v>
      </c>
      <c r="E30" t="s">
        <v>1117</v>
      </c>
      <c r="F30" t="s">
        <v>16</v>
      </c>
      <c r="G30" t="str">
        <f t="shared" si="0"/>
        <v>AMAZONAS</v>
      </c>
    </row>
    <row r="31" spans="1:7" x14ac:dyDescent="0.25">
      <c r="A31" t="s">
        <v>17</v>
      </c>
      <c r="B31" t="s">
        <v>440</v>
      </c>
      <c r="E31" t="s">
        <v>1126</v>
      </c>
      <c r="F31" t="s">
        <v>361</v>
      </c>
      <c r="G31" t="str">
        <f t="shared" si="0"/>
        <v>GUAINÍA</v>
      </c>
    </row>
    <row r="32" spans="1:7" x14ac:dyDescent="0.25">
      <c r="A32" t="s">
        <v>17</v>
      </c>
      <c r="B32" t="s">
        <v>54</v>
      </c>
      <c r="E32" t="s">
        <v>1134</v>
      </c>
      <c r="F32" t="s">
        <v>31</v>
      </c>
      <c r="G32" t="str">
        <f t="shared" si="0"/>
        <v>GUAVIARE</v>
      </c>
    </row>
    <row r="33" spans="1:7" x14ac:dyDescent="0.25">
      <c r="A33" t="s">
        <v>17</v>
      </c>
      <c r="B33" t="s">
        <v>55</v>
      </c>
      <c r="E33" t="s">
        <v>1136</v>
      </c>
      <c r="F33" t="s">
        <v>362</v>
      </c>
      <c r="G33" t="str">
        <f t="shared" si="0"/>
        <v>VAUPÉS</v>
      </c>
    </row>
    <row r="34" spans="1:7" x14ac:dyDescent="0.25">
      <c r="A34" t="s">
        <v>17</v>
      </c>
      <c r="B34" t="s">
        <v>63</v>
      </c>
      <c r="E34" t="s">
        <v>1142</v>
      </c>
      <c r="F34" t="s">
        <v>42</v>
      </c>
      <c r="G34" t="str">
        <f t="shared" si="0"/>
        <v>VICHADA</v>
      </c>
    </row>
    <row r="35" spans="1:7" x14ac:dyDescent="0.25">
      <c r="A35" t="s">
        <v>17</v>
      </c>
      <c r="B35" t="s">
        <v>441</v>
      </c>
    </row>
    <row r="36" spans="1:7" x14ac:dyDescent="0.25">
      <c r="A36" t="s">
        <v>17</v>
      </c>
      <c r="B36" t="s">
        <v>56</v>
      </c>
    </row>
    <row r="37" spans="1:7" x14ac:dyDescent="0.25">
      <c r="A37" t="s">
        <v>17</v>
      </c>
      <c r="B37" t="s">
        <v>365</v>
      </c>
    </row>
    <row r="38" spans="1:7" x14ac:dyDescent="0.25">
      <c r="A38" t="s">
        <v>17</v>
      </c>
      <c r="B38" t="s">
        <v>442</v>
      </c>
    </row>
    <row r="39" spans="1:7" x14ac:dyDescent="0.25">
      <c r="A39" t="s">
        <v>17</v>
      </c>
      <c r="B39" t="s">
        <v>366</v>
      </c>
    </row>
    <row r="40" spans="1:7" x14ac:dyDescent="0.25">
      <c r="A40" t="s">
        <v>17</v>
      </c>
      <c r="B40" t="s">
        <v>443</v>
      </c>
    </row>
    <row r="41" spans="1:7" x14ac:dyDescent="0.25">
      <c r="A41" t="s">
        <v>17</v>
      </c>
      <c r="B41" t="s">
        <v>444</v>
      </c>
    </row>
    <row r="42" spans="1:7" x14ac:dyDescent="0.25">
      <c r="A42" t="s">
        <v>17</v>
      </c>
      <c r="B42" t="s">
        <v>58</v>
      </c>
    </row>
    <row r="43" spans="1:7" x14ac:dyDescent="0.25">
      <c r="A43" t="s">
        <v>17</v>
      </c>
      <c r="B43" t="s">
        <v>59</v>
      </c>
    </row>
    <row r="44" spans="1:7" x14ac:dyDescent="0.25">
      <c r="A44" t="s">
        <v>17</v>
      </c>
      <c r="B44" t="s">
        <v>60</v>
      </c>
    </row>
    <row r="45" spans="1:7" x14ac:dyDescent="0.25">
      <c r="A45" t="s">
        <v>17</v>
      </c>
      <c r="B45" t="s">
        <v>61</v>
      </c>
    </row>
    <row r="46" spans="1:7" x14ac:dyDescent="0.25">
      <c r="A46" t="s">
        <v>17</v>
      </c>
      <c r="B46" t="s">
        <v>62</v>
      </c>
    </row>
    <row r="47" spans="1:7" x14ac:dyDescent="0.25">
      <c r="A47" t="s">
        <v>17</v>
      </c>
      <c r="B47" t="s">
        <v>65</v>
      </c>
    </row>
    <row r="48" spans="1:7" x14ac:dyDescent="0.25">
      <c r="A48" t="s">
        <v>17</v>
      </c>
      <c r="B48" t="s">
        <v>66</v>
      </c>
    </row>
    <row r="49" spans="1:2" x14ac:dyDescent="0.25">
      <c r="A49" t="s">
        <v>17</v>
      </c>
      <c r="B49" t="s">
        <v>67</v>
      </c>
    </row>
    <row r="50" spans="1:2" x14ac:dyDescent="0.25">
      <c r="A50" t="s">
        <v>17</v>
      </c>
      <c r="B50" t="s">
        <v>445</v>
      </c>
    </row>
    <row r="51" spans="1:2" x14ac:dyDescent="0.25">
      <c r="A51" t="s">
        <v>17</v>
      </c>
      <c r="B51" t="s">
        <v>446</v>
      </c>
    </row>
    <row r="52" spans="1:2" x14ac:dyDescent="0.25">
      <c r="A52" t="s">
        <v>17</v>
      </c>
      <c r="B52" t="s">
        <v>68</v>
      </c>
    </row>
    <row r="53" spans="1:2" x14ac:dyDescent="0.25">
      <c r="A53" t="s">
        <v>17</v>
      </c>
      <c r="B53" t="s">
        <v>71</v>
      </c>
    </row>
    <row r="54" spans="1:2" x14ac:dyDescent="0.25">
      <c r="A54" t="s">
        <v>17</v>
      </c>
      <c r="B54" t="s">
        <v>185</v>
      </c>
    </row>
    <row r="55" spans="1:2" x14ac:dyDescent="0.25">
      <c r="A55" t="s">
        <v>17</v>
      </c>
      <c r="B55" t="s">
        <v>368</v>
      </c>
    </row>
    <row r="56" spans="1:2" x14ac:dyDescent="0.25">
      <c r="A56" t="s">
        <v>17</v>
      </c>
      <c r="B56" t="s">
        <v>69</v>
      </c>
    </row>
    <row r="57" spans="1:2" x14ac:dyDescent="0.25">
      <c r="A57" t="s">
        <v>17</v>
      </c>
      <c r="B57" t="s">
        <v>70</v>
      </c>
    </row>
    <row r="58" spans="1:2" x14ac:dyDescent="0.25">
      <c r="A58" t="s">
        <v>17</v>
      </c>
      <c r="B58" t="s">
        <v>447</v>
      </c>
    </row>
    <row r="59" spans="1:2" x14ac:dyDescent="0.25">
      <c r="A59" t="s">
        <v>17</v>
      </c>
      <c r="B59" t="s">
        <v>448</v>
      </c>
    </row>
    <row r="60" spans="1:2" x14ac:dyDescent="0.25">
      <c r="A60" t="s">
        <v>17</v>
      </c>
      <c r="B60" t="s">
        <v>72</v>
      </c>
    </row>
    <row r="61" spans="1:2" x14ac:dyDescent="0.25">
      <c r="A61" t="s">
        <v>17</v>
      </c>
      <c r="B61" t="s">
        <v>73</v>
      </c>
    </row>
    <row r="62" spans="1:2" x14ac:dyDescent="0.25">
      <c r="A62" t="s">
        <v>17</v>
      </c>
      <c r="B62" t="s">
        <v>74</v>
      </c>
    </row>
    <row r="63" spans="1:2" x14ac:dyDescent="0.25">
      <c r="A63" t="s">
        <v>17</v>
      </c>
      <c r="B63" t="s">
        <v>75</v>
      </c>
    </row>
    <row r="64" spans="1:2" x14ac:dyDescent="0.25">
      <c r="A64" t="s">
        <v>17</v>
      </c>
      <c r="B64" t="s">
        <v>76</v>
      </c>
    </row>
    <row r="65" spans="1:2" x14ac:dyDescent="0.25">
      <c r="A65" t="s">
        <v>17</v>
      </c>
      <c r="B65" t="s">
        <v>77</v>
      </c>
    </row>
    <row r="66" spans="1:2" x14ac:dyDescent="0.25">
      <c r="A66" t="s">
        <v>17</v>
      </c>
      <c r="B66" t="s">
        <v>78</v>
      </c>
    </row>
    <row r="67" spans="1:2" x14ac:dyDescent="0.25">
      <c r="A67" t="s">
        <v>17</v>
      </c>
      <c r="B67" t="s">
        <v>79</v>
      </c>
    </row>
    <row r="68" spans="1:2" x14ac:dyDescent="0.25">
      <c r="A68" t="s">
        <v>17</v>
      </c>
      <c r="B68" t="s">
        <v>449</v>
      </c>
    </row>
    <row r="69" spans="1:2" x14ac:dyDescent="0.25">
      <c r="A69" t="s">
        <v>17</v>
      </c>
      <c r="B69" t="s">
        <v>450</v>
      </c>
    </row>
    <row r="70" spans="1:2" x14ac:dyDescent="0.25">
      <c r="A70" t="s">
        <v>17</v>
      </c>
      <c r="B70" t="s">
        <v>80</v>
      </c>
    </row>
    <row r="71" spans="1:2" x14ac:dyDescent="0.25">
      <c r="A71" t="s">
        <v>17</v>
      </c>
      <c r="B71" t="s">
        <v>451</v>
      </c>
    </row>
    <row r="72" spans="1:2" x14ac:dyDescent="0.25">
      <c r="A72" t="s">
        <v>17</v>
      </c>
      <c r="B72" t="s">
        <v>452</v>
      </c>
    </row>
    <row r="73" spans="1:2" x14ac:dyDescent="0.25">
      <c r="A73" t="s">
        <v>17</v>
      </c>
      <c r="B73" t="s">
        <v>453</v>
      </c>
    </row>
    <row r="74" spans="1:2" x14ac:dyDescent="0.25">
      <c r="A74" t="s">
        <v>17</v>
      </c>
      <c r="B74" t="s">
        <v>35</v>
      </c>
    </row>
    <row r="75" spans="1:2" x14ac:dyDescent="0.25">
      <c r="A75" t="s">
        <v>17</v>
      </c>
      <c r="B75" t="s">
        <v>82</v>
      </c>
    </row>
    <row r="76" spans="1:2" x14ac:dyDescent="0.25">
      <c r="A76" t="s">
        <v>17</v>
      </c>
      <c r="B76" t="s">
        <v>454</v>
      </c>
    </row>
    <row r="77" spans="1:2" x14ac:dyDescent="0.25">
      <c r="A77" t="s">
        <v>17</v>
      </c>
      <c r="B77" t="s">
        <v>455</v>
      </c>
    </row>
    <row r="78" spans="1:2" x14ac:dyDescent="0.25">
      <c r="A78" t="s">
        <v>17</v>
      </c>
      <c r="B78" t="s">
        <v>83</v>
      </c>
    </row>
    <row r="79" spans="1:2" x14ac:dyDescent="0.25">
      <c r="A79" t="s">
        <v>17</v>
      </c>
      <c r="B79" t="s">
        <v>456</v>
      </c>
    </row>
    <row r="80" spans="1:2" x14ac:dyDescent="0.25">
      <c r="A80" t="s">
        <v>17</v>
      </c>
      <c r="B80" t="s">
        <v>457</v>
      </c>
    </row>
    <row r="81" spans="1:2" x14ac:dyDescent="0.25">
      <c r="A81" t="s">
        <v>17</v>
      </c>
      <c r="B81" t="s">
        <v>84</v>
      </c>
    </row>
    <row r="82" spans="1:2" x14ac:dyDescent="0.25">
      <c r="A82" t="s">
        <v>17</v>
      </c>
      <c r="B82" t="s">
        <v>458</v>
      </c>
    </row>
    <row r="83" spans="1:2" x14ac:dyDescent="0.25">
      <c r="A83" t="s">
        <v>17</v>
      </c>
      <c r="B83" t="s">
        <v>85</v>
      </c>
    </row>
    <row r="84" spans="1:2" x14ac:dyDescent="0.25">
      <c r="A84" t="s">
        <v>17</v>
      </c>
      <c r="B84" t="s">
        <v>369</v>
      </c>
    </row>
    <row r="85" spans="1:2" x14ac:dyDescent="0.25">
      <c r="A85" t="s">
        <v>17</v>
      </c>
      <c r="B85" t="s">
        <v>86</v>
      </c>
    </row>
    <row r="86" spans="1:2" x14ac:dyDescent="0.25">
      <c r="A86" t="s">
        <v>17</v>
      </c>
      <c r="B86" t="s">
        <v>87</v>
      </c>
    </row>
    <row r="87" spans="1:2" x14ac:dyDescent="0.25">
      <c r="A87" t="s">
        <v>17</v>
      </c>
      <c r="B87" t="s">
        <v>370</v>
      </c>
    </row>
    <row r="88" spans="1:2" x14ac:dyDescent="0.25">
      <c r="A88" t="s">
        <v>17</v>
      </c>
      <c r="B88" t="s">
        <v>88</v>
      </c>
    </row>
    <row r="89" spans="1:2" x14ac:dyDescent="0.25">
      <c r="A89" t="s">
        <v>17</v>
      </c>
      <c r="B89" t="s">
        <v>89</v>
      </c>
    </row>
    <row r="90" spans="1:2" x14ac:dyDescent="0.25">
      <c r="A90" t="s">
        <v>17</v>
      </c>
      <c r="B90" t="s">
        <v>90</v>
      </c>
    </row>
    <row r="91" spans="1:2" x14ac:dyDescent="0.25">
      <c r="A91" t="s">
        <v>17</v>
      </c>
      <c r="B91" t="s">
        <v>91</v>
      </c>
    </row>
    <row r="92" spans="1:2" x14ac:dyDescent="0.25">
      <c r="A92" t="s">
        <v>17</v>
      </c>
      <c r="B92" t="s">
        <v>371</v>
      </c>
    </row>
    <row r="93" spans="1:2" x14ac:dyDescent="0.25">
      <c r="A93" t="s">
        <v>17</v>
      </c>
      <c r="B93" t="s">
        <v>92</v>
      </c>
    </row>
    <row r="94" spans="1:2" x14ac:dyDescent="0.25">
      <c r="A94" t="s">
        <v>17</v>
      </c>
      <c r="B94" t="s">
        <v>459</v>
      </c>
    </row>
    <row r="95" spans="1:2" x14ac:dyDescent="0.25">
      <c r="A95" t="s">
        <v>17</v>
      </c>
      <c r="B95" t="s">
        <v>460</v>
      </c>
    </row>
    <row r="96" spans="1:2" x14ac:dyDescent="0.25">
      <c r="A96" t="s">
        <v>17</v>
      </c>
      <c r="B96" t="s">
        <v>93</v>
      </c>
    </row>
    <row r="97" spans="1:2" x14ac:dyDescent="0.25">
      <c r="A97" t="s">
        <v>17</v>
      </c>
      <c r="B97" t="s">
        <v>94</v>
      </c>
    </row>
    <row r="98" spans="1:2" x14ac:dyDescent="0.25">
      <c r="A98" t="s">
        <v>17</v>
      </c>
      <c r="B98" t="s">
        <v>372</v>
      </c>
    </row>
    <row r="99" spans="1:2" x14ac:dyDescent="0.25">
      <c r="A99" t="s">
        <v>17</v>
      </c>
      <c r="B99" t="s">
        <v>373</v>
      </c>
    </row>
    <row r="100" spans="1:2" x14ac:dyDescent="0.25">
      <c r="A100" t="s">
        <v>17</v>
      </c>
      <c r="B100" t="s">
        <v>95</v>
      </c>
    </row>
    <row r="101" spans="1:2" x14ac:dyDescent="0.25">
      <c r="A101" t="s">
        <v>17</v>
      </c>
      <c r="B101" t="s">
        <v>461</v>
      </c>
    </row>
    <row r="102" spans="1:2" x14ac:dyDescent="0.25">
      <c r="A102" t="s">
        <v>17</v>
      </c>
      <c r="B102" t="s">
        <v>96</v>
      </c>
    </row>
    <row r="103" spans="1:2" x14ac:dyDescent="0.25">
      <c r="A103" t="s">
        <v>17</v>
      </c>
      <c r="B103" t="s">
        <v>98</v>
      </c>
    </row>
    <row r="104" spans="1:2" x14ac:dyDescent="0.25">
      <c r="A104" t="s">
        <v>17</v>
      </c>
      <c r="B104" t="s">
        <v>462</v>
      </c>
    </row>
    <row r="105" spans="1:2" x14ac:dyDescent="0.25">
      <c r="A105" t="s">
        <v>17</v>
      </c>
      <c r="B105" t="s">
        <v>64</v>
      </c>
    </row>
    <row r="106" spans="1:2" x14ac:dyDescent="0.25">
      <c r="A106" t="s">
        <v>17</v>
      </c>
      <c r="B106" t="s">
        <v>463</v>
      </c>
    </row>
    <row r="107" spans="1:2" x14ac:dyDescent="0.25">
      <c r="A107" t="s">
        <v>17</v>
      </c>
      <c r="B107" t="s">
        <v>99</v>
      </c>
    </row>
    <row r="108" spans="1:2" x14ac:dyDescent="0.25">
      <c r="A108" t="s">
        <v>17</v>
      </c>
      <c r="B108" t="s">
        <v>464</v>
      </c>
    </row>
    <row r="109" spans="1:2" x14ac:dyDescent="0.25">
      <c r="A109" t="s">
        <v>17</v>
      </c>
      <c r="B109" t="s">
        <v>465</v>
      </c>
    </row>
    <row r="110" spans="1:2" x14ac:dyDescent="0.25">
      <c r="A110" t="s">
        <v>17</v>
      </c>
      <c r="B110" t="s">
        <v>466</v>
      </c>
    </row>
    <row r="111" spans="1:2" x14ac:dyDescent="0.25">
      <c r="A111" t="s">
        <v>17</v>
      </c>
      <c r="B111" t="s">
        <v>467</v>
      </c>
    </row>
    <row r="112" spans="1:2" x14ac:dyDescent="0.25">
      <c r="A112" t="s">
        <v>17</v>
      </c>
      <c r="B112" t="s">
        <v>468</v>
      </c>
    </row>
    <row r="113" spans="1:2" x14ac:dyDescent="0.25">
      <c r="A113" t="s">
        <v>17</v>
      </c>
      <c r="B113" t="s">
        <v>469</v>
      </c>
    </row>
    <row r="114" spans="1:2" x14ac:dyDescent="0.25">
      <c r="A114" t="s">
        <v>17</v>
      </c>
      <c r="B114" t="s">
        <v>100</v>
      </c>
    </row>
    <row r="115" spans="1:2" x14ac:dyDescent="0.25">
      <c r="A115" t="s">
        <v>17</v>
      </c>
      <c r="B115" t="s">
        <v>470</v>
      </c>
    </row>
    <row r="116" spans="1:2" x14ac:dyDescent="0.25">
      <c r="A116" t="s">
        <v>17</v>
      </c>
      <c r="B116" t="s">
        <v>101</v>
      </c>
    </row>
    <row r="117" spans="1:2" x14ac:dyDescent="0.25">
      <c r="A117" t="s">
        <v>17</v>
      </c>
      <c r="B117" t="s">
        <v>471</v>
      </c>
    </row>
    <row r="118" spans="1:2" x14ac:dyDescent="0.25">
      <c r="A118" t="s">
        <v>17</v>
      </c>
      <c r="B118" t="s">
        <v>374</v>
      </c>
    </row>
    <row r="119" spans="1:2" x14ac:dyDescent="0.25">
      <c r="A119" t="s">
        <v>17</v>
      </c>
      <c r="B119" t="s">
        <v>472</v>
      </c>
    </row>
    <row r="120" spans="1:2" x14ac:dyDescent="0.25">
      <c r="A120" t="s">
        <v>17</v>
      </c>
      <c r="B120" t="s">
        <v>102</v>
      </c>
    </row>
    <row r="121" spans="1:2" x14ac:dyDescent="0.25">
      <c r="A121" t="s">
        <v>17</v>
      </c>
      <c r="B121" t="s">
        <v>473</v>
      </c>
    </row>
    <row r="122" spans="1:2" x14ac:dyDescent="0.25">
      <c r="A122" t="s">
        <v>17</v>
      </c>
      <c r="B122" t="s">
        <v>474</v>
      </c>
    </row>
    <row r="123" spans="1:2" x14ac:dyDescent="0.25">
      <c r="A123" t="s">
        <v>17</v>
      </c>
      <c r="B123" t="s">
        <v>103</v>
      </c>
    </row>
    <row r="124" spans="1:2" x14ac:dyDescent="0.25">
      <c r="A124" t="s">
        <v>17</v>
      </c>
      <c r="B124" t="s">
        <v>475</v>
      </c>
    </row>
    <row r="125" spans="1:2" x14ac:dyDescent="0.25">
      <c r="A125" t="s">
        <v>17</v>
      </c>
      <c r="B125" t="s">
        <v>476</v>
      </c>
    </row>
    <row r="126" spans="1:2" x14ac:dyDescent="0.25">
      <c r="A126" t="s">
        <v>17</v>
      </c>
      <c r="B126" t="s">
        <v>477</v>
      </c>
    </row>
    <row r="127" spans="1:2" x14ac:dyDescent="0.25">
      <c r="A127" t="s">
        <v>19</v>
      </c>
      <c r="B127" t="s">
        <v>108</v>
      </c>
    </row>
    <row r="128" spans="1:2" x14ac:dyDescent="0.25">
      <c r="A128" t="s">
        <v>19</v>
      </c>
      <c r="B128" t="s">
        <v>107</v>
      </c>
    </row>
    <row r="129" spans="1:2" x14ac:dyDescent="0.25">
      <c r="A129" t="s">
        <v>19</v>
      </c>
      <c r="B129" t="s">
        <v>479</v>
      </c>
    </row>
    <row r="130" spans="1:2" x14ac:dyDescent="0.25">
      <c r="A130" t="s">
        <v>19</v>
      </c>
      <c r="B130" t="s">
        <v>315</v>
      </c>
    </row>
    <row r="131" spans="1:2" x14ac:dyDescent="0.25">
      <c r="A131" t="s">
        <v>19</v>
      </c>
      <c r="B131" t="s">
        <v>109</v>
      </c>
    </row>
    <row r="132" spans="1:2" x14ac:dyDescent="0.25">
      <c r="A132" t="s">
        <v>19</v>
      </c>
      <c r="B132" t="s">
        <v>480</v>
      </c>
    </row>
    <row r="133" spans="1:2" x14ac:dyDescent="0.25">
      <c r="A133" t="s">
        <v>19</v>
      </c>
      <c r="B133" t="s">
        <v>481</v>
      </c>
    </row>
    <row r="134" spans="1:2" x14ac:dyDescent="0.25">
      <c r="A134" t="s">
        <v>19</v>
      </c>
      <c r="B134" t="s">
        <v>110</v>
      </c>
    </row>
    <row r="135" spans="1:2" x14ac:dyDescent="0.25">
      <c r="A135" t="s">
        <v>19</v>
      </c>
      <c r="B135" t="s">
        <v>482</v>
      </c>
    </row>
    <row r="136" spans="1:2" x14ac:dyDescent="0.25">
      <c r="A136" t="s">
        <v>19</v>
      </c>
      <c r="B136" t="s">
        <v>483</v>
      </c>
    </row>
    <row r="137" spans="1:2" x14ac:dyDescent="0.25">
      <c r="A137" t="s">
        <v>19</v>
      </c>
      <c r="B137" t="s">
        <v>484</v>
      </c>
    </row>
    <row r="138" spans="1:2" x14ac:dyDescent="0.25">
      <c r="A138" t="s">
        <v>19</v>
      </c>
      <c r="B138" t="s">
        <v>485</v>
      </c>
    </row>
    <row r="139" spans="1:2" x14ac:dyDescent="0.25">
      <c r="A139" t="s">
        <v>19</v>
      </c>
      <c r="B139" t="s">
        <v>486</v>
      </c>
    </row>
    <row r="140" spans="1:2" x14ac:dyDescent="0.25">
      <c r="A140" t="s">
        <v>19</v>
      </c>
      <c r="B140" t="s">
        <v>111</v>
      </c>
    </row>
    <row r="141" spans="1:2" x14ac:dyDescent="0.25">
      <c r="A141" t="s">
        <v>19</v>
      </c>
      <c r="B141" t="s">
        <v>487</v>
      </c>
    </row>
    <row r="142" spans="1:2" x14ac:dyDescent="0.25">
      <c r="A142" t="s">
        <v>19</v>
      </c>
      <c r="B142" t="s">
        <v>488</v>
      </c>
    </row>
    <row r="143" spans="1:2" x14ac:dyDescent="0.25">
      <c r="A143" t="s">
        <v>19</v>
      </c>
      <c r="B143" t="s">
        <v>370</v>
      </c>
    </row>
    <row r="144" spans="1:2" x14ac:dyDescent="0.25">
      <c r="A144" t="s">
        <v>19</v>
      </c>
      <c r="B144" t="s">
        <v>489</v>
      </c>
    </row>
    <row r="145" spans="1:2" x14ac:dyDescent="0.25">
      <c r="A145" t="s">
        <v>19</v>
      </c>
      <c r="B145" t="s">
        <v>490</v>
      </c>
    </row>
    <row r="146" spans="1:2" x14ac:dyDescent="0.25">
      <c r="A146" t="s">
        <v>19</v>
      </c>
      <c r="B146" t="s">
        <v>112</v>
      </c>
    </row>
    <row r="147" spans="1:2" x14ac:dyDescent="0.25">
      <c r="A147" t="s">
        <v>19</v>
      </c>
      <c r="B147" t="s">
        <v>491</v>
      </c>
    </row>
    <row r="148" spans="1:2" x14ac:dyDescent="0.25">
      <c r="A148" t="s">
        <v>19</v>
      </c>
      <c r="B148" t="s">
        <v>492</v>
      </c>
    </row>
    <row r="149" spans="1:2" x14ac:dyDescent="0.25">
      <c r="A149" t="s">
        <v>19</v>
      </c>
      <c r="B149" t="s">
        <v>493</v>
      </c>
    </row>
    <row r="150" spans="1:2" x14ac:dyDescent="0.25">
      <c r="A150" t="s">
        <v>1146</v>
      </c>
      <c r="B150" t="s">
        <v>20</v>
      </c>
    </row>
    <row r="151" spans="1:2" x14ac:dyDescent="0.25">
      <c r="A151" t="s">
        <v>21</v>
      </c>
      <c r="B151" t="s">
        <v>114</v>
      </c>
    </row>
    <row r="152" spans="1:2" x14ac:dyDescent="0.25">
      <c r="A152" t="s">
        <v>21</v>
      </c>
      <c r="B152" t="s">
        <v>496</v>
      </c>
    </row>
    <row r="153" spans="1:2" x14ac:dyDescent="0.25">
      <c r="A153" t="s">
        <v>21</v>
      </c>
      <c r="B153" t="s">
        <v>497</v>
      </c>
    </row>
    <row r="154" spans="1:2" x14ac:dyDescent="0.25">
      <c r="A154" t="s">
        <v>21</v>
      </c>
      <c r="B154" t="s">
        <v>498</v>
      </c>
    </row>
    <row r="155" spans="1:2" x14ac:dyDescent="0.25">
      <c r="A155" t="s">
        <v>21</v>
      </c>
      <c r="B155" t="s">
        <v>113</v>
      </c>
    </row>
    <row r="156" spans="1:2" x14ac:dyDescent="0.25">
      <c r="A156" t="s">
        <v>21</v>
      </c>
      <c r="B156" t="s">
        <v>499</v>
      </c>
    </row>
    <row r="157" spans="1:2" x14ac:dyDescent="0.25">
      <c r="A157" t="s">
        <v>21</v>
      </c>
      <c r="B157" t="s">
        <v>500</v>
      </c>
    </row>
    <row r="158" spans="1:2" x14ac:dyDescent="0.25">
      <c r="A158" t="s">
        <v>21</v>
      </c>
      <c r="B158" t="s">
        <v>501</v>
      </c>
    </row>
    <row r="159" spans="1:2" x14ac:dyDescent="0.25">
      <c r="A159" t="s">
        <v>21</v>
      </c>
      <c r="B159" t="s">
        <v>502</v>
      </c>
    </row>
    <row r="160" spans="1:2" x14ac:dyDescent="0.25">
      <c r="A160" t="s">
        <v>21</v>
      </c>
      <c r="B160" t="s">
        <v>503</v>
      </c>
    </row>
    <row r="161" spans="1:2" x14ac:dyDescent="0.25">
      <c r="A161" t="s">
        <v>21</v>
      </c>
      <c r="B161" t="s">
        <v>30</v>
      </c>
    </row>
    <row r="162" spans="1:2" x14ac:dyDescent="0.25">
      <c r="A162" t="s">
        <v>21</v>
      </c>
      <c r="B162" t="s">
        <v>504</v>
      </c>
    </row>
    <row r="163" spans="1:2" x14ac:dyDescent="0.25">
      <c r="A163" t="s">
        <v>21</v>
      </c>
      <c r="B163" t="s">
        <v>115</v>
      </c>
    </row>
    <row r="164" spans="1:2" x14ac:dyDescent="0.25">
      <c r="A164" t="s">
        <v>21</v>
      </c>
      <c r="B164" t="s">
        <v>505</v>
      </c>
    </row>
    <row r="165" spans="1:2" x14ac:dyDescent="0.25">
      <c r="A165" t="s">
        <v>21</v>
      </c>
      <c r="B165" t="s">
        <v>506</v>
      </c>
    </row>
    <row r="166" spans="1:2" x14ac:dyDescent="0.25">
      <c r="A166" t="s">
        <v>21</v>
      </c>
      <c r="B166" t="s">
        <v>507</v>
      </c>
    </row>
    <row r="167" spans="1:2" x14ac:dyDescent="0.25">
      <c r="A167" t="s">
        <v>21</v>
      </c>
      <c r="B167" t="s">
        <v>116</v>
      </c>
    </row>
    <row r="168" spans="1:2" x14ac:dyDescent="0.25">
      <c r="A168" t="s">
        <v>21</v>
      </c>
      <c r="B168" t="s">
        <v>375</v>
      </c>
    </row>
    <row r="169" spans="1:2" x14ac:dyDescent="0.25">
      <c r="A169" t="s">
        <v>21</v>
      </c>
      <c r="B169" t="s">
        <v>508</v>
      </c>
    </row>
    <row r="170" spans="1:2" x14ac:dyDescent="0.25">
      <c r="A170" t="s">
        <v>21</v>
      </c>
      <c r="B170" t="s">
        <v>509</v>
      </c>
    </row>
    <row r="171" spans="1:2" x14ac:dyDescent="0.25">
      <c r="A171" t="s">
        <v>21</v>
      </c>
      <c r="B171" t="s">
        <v>510</v>
      </c>
    </row>
    <row r="172" spans="1:2" x14ac:dyDescent="0.25">
      <c r="A172" t="s">
        <v>21</v>
      </c>
      <c r="B172" t="s">
        <v>377</v>
      </c>
    </row>
    <row r="173" spans="1:2" x14ac:dyDescent="0.25">
      <c r="A173" t="s">
        <v>21</v>
      </c>
      <c r="B173" t="s">
        <v>511</v>
      </c>
    </row>
    <row r="174" spans="1:2" x14ac:dyDescent="0.25">
      <c r="A174" t="s">
        <v>21</v>
      </c>
      <c r="B174" t="s">
        <v>512</v>
      </c>
    </row>
    <row r="175" spans="1:2" x14ac:dyDescent="0.25">
      <c r="A175" t="s">
        <v>21</v>
      </c>
      <c r="B175" t="s">
        <v>513</v>
      </c>
    </row>
    <row r="176" spans="1:2" x14ac:dyDescent="0.25">
      <c r="A176" t="s">
        <v>21</v>
      </c>
      <c r="B176" t="s">
        <v>514</v>
      </c>
    </row>
    <row r="177" spans="1:2" x14ac:dyDescent="0.25">
      <c r="A177" t="s">
        <v>21</v>
      </c>
      <c r="B177" t="s">
        <v>515</v>
      </c>
    </row>
    <row r="178" spans="1:2" x14ac:dyDescent="0.25">
      <c r="A178" t="s">
        <v>21</v>
      </c>
      <c r="B178" t="s">
        <v>516</v>
      </c>
    </row>
    <row r="179" spans="1:2" x14ac:dyDescent="0.25">
      <c r="A179" t="s">
        <v>21</v>
      </c>
      <c r="B179" t="s">
        <v>517</v>
      </c>
    </row>
    <row r="180" spans="1:2" x14ac:dyDescent="0.25">
      <c r="A180" t="s">
        <v>21</v>
      </c>
      <c r="B180" t="s">
        <v>518</v>
      </c>
    </row>
    <row r="181" spans="1:2" x14ac:dyDescent="0.25">
      <c r="A181" t="s">
        <v>21</v>
      </c>
      <c r="B181" t="s">
        <v>117</v>
      </c>
    </row>
    <row r="182" spans="1:2" x14ac:dyDescent="0.25">
      <c r="A182" t="s">
        <v>21</v>
      </c>
      <c r="B182" t="s">
        <v>519</v>
      </c>
    </row>
    <row r="183" spans="1:2" x14ac:dyDescent="0.25">
      <c r="A183" t="s">
        <v>21</v>
      </c>
      <c r="B183" t="s">
        <v>520</v>
      </c>
    </row>
    <row r="184" spans="1:2" x14ac:dyDescent="0.25">
      <c r="A184" t="s">
        <v>21</v>
      </c>
      <c r="B184" t="s">
        <v>521</v>
      </c>
    </row>
    <row r="185" spans="1:2" x14ac:dyDescent="0.25">
      <c r="A185" t="s">
        <v>21</v>
      </c>
      <c r="B185" t="s">
        <v>376</v>
      </c>
    </row>
    <row r="186" spans="1:2" x14ac:dyDescent="0.25">
      <c r="A186" t="s">
        <v>21</v>
      </c>
      <c r="B186" t="s">
        <v>522</v>
      </c>
    </row>
    <row r="187" spans="1:2" x14ac:dyDescent="0.25">
      <c r="A187" t="s">
        <v>21</v>
      </c>
      <c r="B187" t="s">
        <v>523</v>
      </c>
    </row>
    <row r="188" spans="1:2" x14ac:dyDescent="0.25">
      <c r="A188" t="s">
        <v>21</v>
      </c>
      <c r="B188" t="s">
        <v>118</v>
      </c>
    </row>
    <row r="189" spans="1:2" x14ac:dyDescent="0.25">
      <c r="A189" t="s">
        <v>21</v>
      </c>
      <c r="B189" t="s">
        <v>524</v>
      </c>
    </row>
    <row r="190" spans="1:2" x14ac:dyDescent="0.25">
      <c r="A190" t="s">
        <v>21</v>
      </c>
      <c r="B190" t="s">
        <v>525</v>
      </c>
    </row>
    <row r="191" spans="1:2" x14ac:dyDescent="0.25">
      <c r="A191" t="s">
        <v>21</v>
      </c>
      <c r="B191" t="s">
        <v>119</v>
      </c>
    </row>
    <row r="192" spans="1:2" x14ac:dyDescent="0.25">
      <c r="A192" t="s">
        <v>21</v>
      </c>
      <c r="B192" t="s">
        <v>526</v>
      </c>
    </row>
    <row r="193" spans="1:2" x14ac:dyDescent="0.25">
      <c r="A193" t="s">
        <v>21</v>
      </c>
      <c r="B193" t="s">
        <v>120</v>
      </c>
    </row>
    <row r="194" spans="1:2" x14ac:dyDescent="0.25">
      <c r="A194" t="s">
        <v>21</v>
      </c>
      <c r="B194" t="s">
        <v>527</v>
      </c>
    </row>
    <row r="195" spans="1:2" x14ac:dyDescent="0.25">
      <c r="A195" t="s">
        <v>21</v>
      </c>
      <c r="B195" t="s">
        <v>159</v>
      </c>
    </row>
    <row r="196" spans="1:2" x14ac:dyDescent="0.25">
      <c r="A196" t="s">
        <v>21</v>
      </c>
      <c r="B196" t="s">
        <v>122</v>
      </c>
    </row>
    <row r="197" spans="1:2" x14ac:dyDescent="0.25">
      <c r="A197" t="s">
        <v>22</v>
      </c>
      <c r="B197" t="s">
        <v>137</v>
      </c>
    </row>
    <row r="198" spans="1:2" x14ac:dyDescent="0.25">
      <c r="A198" t="s">
        <v>22</v>
      </c>
      <c r="B198" t="s">
        <v>529</v>
      </c>
    </row>
    <row r="199" spans="1:2" x14ac:dyDescent="0.25">
      <c r="A199" t="s">
        <v>22</v>
      </c>
      <c r="B199" t="s">
        <v>530</v>
      </c>
    </row>
    <row r="200" spans="1:2" x14ac:dyDescent="0.25">
      <c r="A200" t="s">
        <v>22</v>
      </c>
      <c r="B200" t="s">
        <v>531</v>
      </c>
    </row>
    <row r="201" spans="1:2" x14ac:dyDescent="0.25">
      <c r="A201" t="s">
        <v>22</v>
      </c>
      <c r="B201" t="s">
        <v>532</v>
      </c>
    </row>
    <row r="202" spans="1:2" x14ac:dyDescent="0.25">
      <c r="A202" t="s">
        <v>22</v>
      </c>
      <c r="B202" t="s">
        <v>533</v>
      </c>
    </row>
    <row r="203" spans="1:2" x14ac:dyDescent="0.25">
      <c r="A203" t="s">
        <v>22</v>
      </c>
      <c r="B203" t="s">
        <v>534</v>
      </c>
    </row>
    <row r="204" spans="1:2" x14ac:dyDescent="0.25">
      <c r="A204" t="s">
        <v>22</v>
      </c>
      <c r="B204" t="s">
        <v>535</v>
      </c>
    </row>
    <row r="205" spans="1:2" x14ac:dyDescent="0.25">
      <c r="A205" t="s">
        <v>22</v>
      </c>
      <c r="B205" t="s">
        <v>22</v>
      </c>
    </row>
    <row r="206" spans="1:2" x14ac:dyDescent="0.25">
      <c r="A206" t="s">
        <v>22</v>
      </c>
      <c r="B206" t="s">
        <v>437</v>
      </c>
    </row>
    <row r="207" spans="1:2" x14ac:dyDescent="0.25">
      <c r="A207" t="s">
        <v>22</v>
      </c>
      <c r="B207" t="s">
        <v>536</v>
      </c>
    </row>
    <row r="208" spans="1:2" x14ac:dyDescent="0.25">
      <c r="A208" t="s">
        <v>22</v>
      </c>
      <c r="B208" t="s">
        <v>537</v>
      </c>
    </row>
    <row r="209" spans="1:2" x14ac:dyDescent="0.25">
      <c r="A209" t="s">
        <v>22</v>
      </c>
      <c r="B209" t="s">
        <v>23</v>
      </c>
    </row>
    <row r="210" spans="1:2" x14ac:dyDescent="0.25">
      <c r="A210" t="s">
        <v>22</v>
      </c>
      <c r="B210" t="s">
        <v>538</v>
      </c>
    </row>
    <row r="211" spans="1:2" x14ac:dyDescent="0.25">
      <c r="A211" t="s">
        <v>22</v>
      </c>
      <c r="B211" t="s">
        <v>539</v>
      </c>
    </row>
    <row r="212" spans="1:2" x14ac:dyDescent="0.25">
      <c r="A212" t="s">
        <v>22</v>
      </c>
      <c r="B212" t="s">
        <v>540</v>
      </c>
    </row>
    <row r="213" spans="1:2" x14ac:dyDescent="0.25">
      <c r="A213" t="s">
        <v>22</v>
      </c>
      <c r="B213" t="s">
        <v>123</v>
      </c>
    </row>
    <row r="214" spans="1:2" x14ac:dyDescent="0.25">
      <c r="A214" t="s">
        <v>22</v>
      </c>
      <c r="B214" t="s">
        <v>541</v>
      </c>
    </row>
    <row r="215" spans="1:2" x14ac:dyDescent="0.25">
      <c r="A215" t="s">
        <v>22</v>
      </c>
      <c r="B215" t="s">
        <v>542</v>
      </c>
    </row>
    <row r="216" spans="1:2" x14ac:dyDescent="0.25">
      <c r="A216" t="s">
        <v>22</v>
      </c>
      <c r="B216" t="s">
        <v>543</v>
      </c>
    </row>
    <row r="217" spans="1:2" x14ac:dyDescent="0.25">
      <c r="A217" t="s">
        <v>22</v>
      </c>
      <c r="B217" t="s">
        <v>124</v>
      </c>
    </row>
    <row r="218" spans="1:2" x14ac:dyDescent="0.25">
      <c r="A218" t="s">
        <v>22</v>
      </c>
      <c r="B218" t="s">
        <v>544</v>
      </c>
    </row>
    <row r="219" spans="1:2" x14ac:dyDescent="0.25">
      <c r="A219" t="s">
        <v>22</v>
      </c>
      <c r="B219" t="s">
        <v>125</v>
      </c>
    </row>
    <row r="220" spans="1:2" x14ac:dyDescent="0.25">
      <c r="A220" t="s">
        <v>22</v>
      </c>
      <c r="B220" t="s">
        <v>545</v>
      </c>
    </row>
    <row r="221" spans="1:2" x14ac:dyDescent="0.25">
      <c r="A221" t="s">
        <v>22</v>
      </c>
      <c r="B221" t="s">
        <v>546</v>
      </c>
    </row>
    <row r="222" spans="1:2" x14ac:dyDescent="0.25">
      <c r="A222" t="s">
        <v>22</v>
      </c>
      <c r="B222" t="s">
        <v>547</v>
      </c>
    </row>
    <row r="223" spans="1:2" x14ac:dyDescent="0.25">
      <c r="A223" t="s">
        <v>22</v>
      </c>
      <c r="B223" t="s">
        <v>548</v>
      </c>
    </row>
    <row r="224" spans="1:2" x14ac:dyDescent="0.25">
      <c r="A224" t="s">
        <v>22</v>
      </c>
      <c r="B224" t="s">
        <v>549</v>
      </c>
    </row>
    <row r="225" spans="1:2" x14ac:dyDescent="0.25">
      <c r="A225" t="s">
        <v>22</v>
      </c>
      <c r="B225" t="s">
        <v>550</v>
      </c>
    </row>
    <row r="226" spans="1:2" x14ac:dyDescent="0.25">
      <c r="A226" t="s">
        <v>22</v>
      </c>
      <c r="B226" t="s">
        <v>551</v>
      </c>
    </row>
    <row r="227" spans="1:2" x14ac:dyDescent="0.25">
      <c r="A227" t="s">
        <v>22</v>
      </c>
      <c r="B227" t="s">
        <v>552</v>
      </c>
    </row>
    <row r="228" spans="1:2" x14ac:dyDescent="0.25">
      <c r="A228" t="s">
        <v>22</v>
      </c>
      <c r="B228" t="s">
        <v>126</v>
      </c>
    </row>
    <row r="229" spans="1:2" x14ac:dyDescent="0.25">
      <c r="A229" t="s">
        <v>22</v>
      </c>
      <c r="B229" t="s">
        <v>553</v>
      </c>
    </row>
    <row r="230" spans="1:2" x14ac:dyDescent="0.25">
      <c r="A230" t="s">
        <v>22</v>
      </c>
      <c r="B230" t="s">
        <v>554</v>
      </c>
    </row>
    <row r="231" spans="1:2" x14ac:dyDescent="0.25">
      <c r="A231" t="s">
        <v>22</v>
      </c>
      <c r="B231" t="s">
        <v>555</v>
      </c>
    </row>
    <row r="232" spans="1:2" x14ac:dyDescent="0.25">
      <c r="A232" t="s">
        <v>22</v>
      </c>
      <c r="B232" t="s">
        <v>556</v>
      </c>
    </row>
    <row r="233" spans="1:2" x14ac:dyDescent="0.25">
      <c r="A233" t="s">
        <v>22</v>
      </c>
      <c r="B233" t="s">
        <v>557</v>
      </c>
    </row>
    <row r="234" spans="1:2" x14ac:dyDescent="0.25">
      <c r="A234" t="s">
        <v>22</v>
      </c>
      <c r="B234" t="s">
        <v>558</v>
      </c>
    </row>
    <row r="235" spans="1:2" x14ac:dyDescent="0.25">
      <c r="A235" t="s">
        <v>22</v>
      </c>
      <c r="B235" t="s">
        <v>559</v>
      </c>
    </row>
    <row r="236" spans="1:2" x14ac:dyDescent="0.25">
      <c r="A236" t="s">
        <v>22</v>
      </c>
      <c r="B236" t="s">
        <v>560</v>
      </c>
    </row>
    <row r="237" spans="1:2" x14ac:dyDescent="0.25">
      <c r="A237" t="s">
        <v>22</v>
      </c>
      <c r="B237" t="s">
        <v>561</v>
      </c>
    </row>
    <row r="238" spans="1:2" x14ac:dyDescent="0.25">
      <c r="A238" t="s">
        <v>22</v>
      </c>
      <c r="B238" t="s">
        <v>562</v>
      </c>
    </row>
    <row r="239" spans="1:2" x14ac:dyDescent="0.25">
      <c r="A239" t="s">
        <v>22</v>
      </c>
      <c r="B239" t="s">
        <v>563</v>
      </c>
    </row>
    <row r="240" spans="1:2" x14ac:dyDescent="0.25">
      <c r="A240" t="s">
        <v>22</v>
      </c>
      <c r="B240" t="s">
        <v>564</v>
      </c>
    </row>
    <row r="241" spans="1:2" x14ac:dyDescent="0.25">
      <c r="A241" t="s">
        <v>22</v>
      </c>
      <c r="B241" t="s">
        <v>565</v>
      </c>
    </row>
    <row r="242" spans="1:2" x14ac:dyDescent="0.25">
      <c r="A242" t="s">
        <v>22</v>
      </c>
      <c r="B242" t="s">
        <v>75</v>
      </c>
    </row>
    <row r="243" spans="1:2" x14ac:dyDescent="0.25">
      <c r="A243" t="s">
        <v>22</v>
      </c>
      <c r="B243" t="s">
        <v>566</v>
      </c>
    </row>
    <row r="244" spans="1:2" x14ac:dyDescent="0.25">
      <c r="A244" t="s">
        <v>22</v>
      </c>
      <c r="B244" t="s">
        <v>567</v>
      </c>
    </row>
    <row r="245" spans="1:2" x14ac:dyDescent="0.25">
      <c r="A245" t="s">
        <v>22</v>
      </c>
      <c r="B245" t="s">
        <v>322</v>
      </c>
    </row>
    <row r="246" spans="1:2" x14ac:dyDescent="0.25">
      <c r="A246" t="s">
        <v>22</v>
      </c>
      <c r="B246" t="s">
        <v>568</v>
      </c>
    </row>
    <row r="247" spans="1:2" x14ac:dyDescent="0.25">
      <c r="A247" t="s">
        <v>22</v>
      </c>
      <c r="B247" t="s">
        <v>140</v>
      </c>
    </row>
    <row r="248" spans="1:2" x14ac:dyDescent="0.25">
      <c r="A248" t="s">
        <v>22</v>
      </c>
      <c r="B248" t="s">
        <v>569</v>
      </c>
    </row>
    <row r="249" spans="1:2" x14ac:dyDescent="0.25">
      <c r="A249" t="s">
        <v>22</v>
      </c>
      <c r="B249" t="s">
        <v>570</v>
      </c>
    </row>
    <row r="250" spans="1:2" x14ac:dyDescent="0.25">
      <c r="A250" t="s">
        <v>22</v>
      </c>
      <c r="B250" t="s">
        <v>378</v>
      </c>
    </row>
    <row r="251" spans="1:2" x14ac:dyDescent="0.25">
      <c r="A251" t="s">
        <v>22</v>
      </c>
      <c r="B251" t="s">
        <v>571</v>
      </c>
    </row>
    <row r="252" spans="1:2" x14ac:dyDescent="0.25">
      <c r="A252" t="s">
        <v>22</v>
      </c>
      <c r="B252" t="s">
        <v>572</v>
      </c>
    </row>
    <row r="253" spans="1:2" x14ac:dyDescent="0.25">
      <c r="A253" t="s">
        <v>22</v>
      </c>
      <c r="B253" t="s">
        <v>127</v>
      </c>
    </row>
    <row r="254" spans="1:2" x14ac:dyDescent="0.25">
      <c r="A254" t="s">
        <v>22</v>
      </c>
      <c r="B254" t="s">
        <v>573</v>
      </c>
    </row>
    <row r="255" spans="1:2" x14ac:dyDescent="0.25">
      <c r="A255" t="s">
        <v>22</v>
      </c>
      <c r="B255" t="s">
        <v>574</v>
      </c>
    </row>
    <row r="256" spans="1:2" x14ac:dyDescent="0.25">
      <c r="A256" t="s">
        <v>22</v>
      </c>
      <c r="B256" t="s">
        <v>128</v>
      </c>
    </row>
    <row r="257" spans="1:2" x14ac:dyDescent="0.25">
      <c r="A257" t="s">
        <v>22</v>
      </c>
      <c r="B257" t="s">
        <v>575</v>
      </c>
    </row>
    <row r="258" spans="1:2" x14ac:dyDescent="0.25">
      <c r="A258" t="s">
        <v>22</v>
      </c>
      <c r="B258" t="s">
        <v>576</v>
      </c>
    </row>
    <row r="259" spans="1:2" x14ac:dyDescent="0.25">
      <c r="A259" t="s">
        <v>22</v>
      </c>
      <c r="B259" t="s">
        <v>577</v>
      </c>
    </row>
    <row r="260" spans="1:2" x14ac:dyDescent="0.25">
      <c r="A260" t="s">
        <v>22</v>
      </c>
      <c r="B260" t="s">
        <v>578</v>
      </c>
    </row>
    <row r="261" spans="1:2" x14ac:dyDescent="0.25">
      <c r="A261" t="s">
        <v>22</v>
      </c>
      <c r="B261" t="s">
        <v>579</v>
      </c>
    </row>
    <row r="262" spans="1:2" x14ac:dyDescent="0.25">
      <c r="A262" t="s">
        <v>22</v>
      </c>
      <c r="B262" t="s">
        <v>129</v>
      </c>
    </row>
    <row r="263" spans="1:2" x14ac:dyDescent="0.25">
      <c r="A263" t="s">
        <v>22</v>
      </c>
      <c r="B263" t="s">
        <v>580</v>
      </c>
    </row>
    <row r="264" spans="1:2" x14ac:dyDescent="0.25">
      <c r="A264" t="s">
        <v>22</v>
      </c>
      <c r="B264" t="s">
        <v>581</v>
      </c>
    </row>
    <row r="265" spans="1:2" x14ac:dyDescent="0.25">
      <c r="A265" t="s">
        <v>22</v>
      </c>
      <c r="B265" t="s">
        <v>582</v>
      </c>
    </row>
    <row r="266" spans="1:2" x14ac:dyDescent="0.25">
      <c r="A266" t="s">
        <v>22</v>
      </c>
      <c r="B266" t="s">
        <v>583</v>
      </c>
    </row>
    <row r="267" spans="1:2" x14ac:dyDescent="0.25">
      <c r="A267" t="s">
        <v>22</v>
      </c>
      <c r="B267" t="s">
        <v>584</v>
      </c>
    </row>
    <row r="268" spans="1:2" x14ac:dyDescent="0.25">
      <c r="A268" t="s">
        <v>22</v>
      </c>
      <c r="B268" t="s">
        <v>585</v>
      </c>
    </row>
    <row r="269" spans="1:2" x14ac:dyDescent="0.25">
      <c r="A269" t="s">
        <v>22</v>
      </c>
      <c r="B269" t="s">
        <v>586</v>
      </c>
    </row>
    <row r="270" spans="1:2" x14ac:dyDescent="0.25">
      <c r="A270" t="s">
        <v>22</v>
      </c>
      <c r="B270" t="s">
        <v>130</v>
      </c>
    </row>
    <row r="271" spans="1:2" x14ac:dyDescent="0.25">
      <c r="A271" t="s">
        <v>22</v>
      </c>
      <c r="B271" t="s">
        <v>587</v>
      </c>
    </row>
    <row r="272" spans="1:2" x14ac:dyDescent="0.25">
      <c r="A272" t="s">
        <v>22</v>
      </c>
      <c r="B272" t="s">
        <v>588</v>
      </c>
    </row>
    <row r="273" spans="1:2" x14ac:dyDescent="0.25">
      <c r="A273" t="s">
        <v>22</v>
      </c>
      <c r="B273" t="s">
        <v>589</v>
      </c>
    </row>
    <row r="274" spans="1:2" x14ac:dyDescent="0.25">
      <c r="A274" t="s">
        <v>22</v>
      </c>
      <c r="B274" t="s">
        <v>590</v>
      </c>
    </row>
    <row r="275" spans="1:2" x14ac:dyDescent="0.25">
      <c r="A275" t="s">
        <v>22</v>
      </c>
      <c r="B275" t="s">
        <v>591</v>
      </c>
    </row>
    <row r="276" spans="1:2" x14ac:dyDescent="0.25">
      <c r="A276" t="s">
        <v>22</v>
      </c>
      <c r="B276" t="s">
        <v>592</v>
      </c>
    </row>
    <row r="277" spans="1:2" x14ac:dyDescent="0.25">
      <c r="A277" t="s">
        <v>22</v>
      </c>
      <c r="B277" t="s">
        <v>131</v>
      </c>
    </row>
    <row r="278" spans="1:2" x14ac:dyDescent="0.25">
      <c r="A278" t="s">
        <v>22</v>
      </c>
      <c r="B278" t="s">
        <v>593</v>
      </c>
    </row>
    <row r="279" spans="1:2" x14ac:dyDescent="0.25">
      <c r="A279" t="s">
        <v>22</v>
      </c>
      <c r="B279" t="s">
        <v>132</v>
      </c>
    </row>
    <row r="280" spans="1:2" x14ac:dyDescent="0.25">
      <c r="A280" t="s">
        <v>22</v>
      </c>
      <c r="B280" t="s">
        <v>379</v>
      </c>
    </row>
    <row r="281" spans="1:2" x14ac:dyDescent="0.25">
      <c r="A281" t="s">
        <v>22</v>
      </c>
      <c r="B281" t="s">
        <v>594</v>
      </c>
    </row>
    <row r="282" spans="1:2" x14ac:dyDescent="0.25">
      <c r="A282" t="s">
        <v>22</v>
      </c>
      <c r="B282" t="s">
        <v>595</v>
      </c>
    </row>
    <row r="283" spans="1:2" x14ac:dyDescent="0.25">
      <c r="A283" t="s">
        <v>22</v>
      </c>
      <c r="B283" t="s">
        <v>596</v>
      </c>
    </row>
    <row r="284" spans="1:2" x14ac:dyDescent="0.25">
      <c r="A284" t="s">
        <v>22</v>
      </c>
      <c r="B284" t="s">
        <v>597</v>
      </c>
    </row>
    <row r="285" spans="1:2" x14ac:dyDescent="0.25">
      <c r="A285" t="s">
        <v>22</v>
      </c>
      <c r="B285" t="s">
        <v>598</v>
      </c>
    </row>
    <row r="286" spans="1:2" x14ac:dyDescent="0.25">
      <c r="A286" t="s">
        <v>22</v>
      </c>
      <c r="B286" t="s">
        <v>599</v>
      </c>
    </row>
    <row r="287" spans="1:2" x14ac:dyDescent="0.25">
      <c r="A287" t="s">
        <v>22</v>
      </c>
      <c r="B287" t="s">
        <v>600</v>
      </c>
    </row>
    <row r="288" spans="1:2" x14ac:dyDescent="0.25">
      <c r="A288" t="s">
        <v>22</v>
      </c>
      <c r="B288" t="s">
        <v>601</v>
      </c>
    </row>
    <row r="289" spans="1:2" x14ac:dyDescent="0.25">
      <c r="A289" t="s">
        <v>22</v>
      </c>
      <c r="B289" t="s">
        <v>602</v>
      </c>
    </row>
    <row r="290" spans="1:2" x14ac:dyDescent="0.25">
      <c r="A290" t="s">
        <v>22</v>
      </c>
      <c r="B290" t="s">
        <v>603</v>
      </c>
    </row>
    <row r="291" spans="1:2" x14ac:dyDescent="0.25">
      <c r="A291" t="s">
        <v>22</v>
      </c>
      <c r="B291" t="s">
        <v>604</v>
      </c>
    </row>
    <row r="292" spans="1:2" x14ac:dyDescent="0.25">
      <c r="A292" t="s">
        <v>22</v>
      </c>
      <c r="B292" t="s">
        <v>605</v>
      </c>
    </row>
    <row r="293" spans="1:2" x14ac:dyDescent="0.25">
      <c r="A293" t="s">
        <v>22</v>
      </c>
      <c r="B293" t="s">
        <v>606</v>
      </c>
    </row>
    <row r="294" spans="1:2" x14ac:dyDescent="0.25">
      <c r="A294" t="s">
        <v>22</v>
      </c>
      <c r="B294" t="s">
        <v>133</v>
      </c>
    </row>
    <row r="295" spans="1:2" x14ac:dyDescent="0.25">
      <c r="A295" t="s">
        <v>22</v>
      </c>
      <c r="B295" t="s">
        <v>607</v>
      </c>
    </row>
    <row r="296" spans="1:2" x14ac:dyDescent="0.25">
      <c r="A296" t="s">
        <v>22</v>
      </c>
      <c r="B296" t="s">
        <v>608</v>
      </c>
    </row>
    <row r="297" spans="1:2" x14ac:dyDescent="0.25">
      <c r="A297" t="s">
        <v>22</v>
      </c>
      <c r="B297" t="s">
        <v>135</v>
      </c>
    </row>
    <row r="298" spans="1:2" x14ac:dyDescent="0.25">
      <c r="A298" t="s">
        <v>22</v>
      </c>
      <c r="B298" t="s">
        <v>134</v>
      </c>
    </row>
    <row r="299" spans="1:2" x14ac:dyDescent="0.25">
      <c r="A299" t="s">
        <v>22</v>
      </c>
      <c r="B299" t="s">
        <v>609</v>
      </c>
    </row>
    <row r="300" spans="1:2" x14ac:dyDescent="0.25">
      <c r="A300" t="s">
        <v>22</v>
      </c>
      <c r="B300" t="s">
        <v>610</v>
      </c>
    </row>
    <row r="301" spans="1:2" x14ac:dyDescent="0.25">
      <c r="A301" t="s">
        <v>22</v>
      </c>
      <c r="B301" t="s">
        <v>611</v>
      </c>
    </row>
    <row r="302" spans="1:2" x14ac:dyDescent="0.25">
      <c r="A302" t="s">
        <v>22</v>
      </c>
      <c r="B302" t="s">
        <v>612</v>
      </c>
    </row>
    <row r="303" spans="1:2" x14ac:dyDescent="0.25">
      <c r="A303" t="s">
        <v>22</v>
      </c>
      <c r="B303" t="s">
        <v>613</v>
      </c>
    </row>
    <row r="304" spans="1:2" x14ac:dyDescent="0.25">
      <c r="A304" t="s">
        <v>22</v>
      </c>
      <c r="B304" t="s">
        <v>614</v>
      </c>
    </row>
    <row r="305" spans="1:2" x14ac:dyDescent="0.25">
      <c r="A305" t="s">
        <v>22</v>
      </c>
      <c r="B305" t="s">
        <v>615</v>
      </c>
    </row>
    <row r="306" spans="1:2" x14ac:dyDescent="0.25">
      <c r="A306" t="s">
        <v>22</v>
      </c>
      <c r="B306" t="s">
        <v>616</v>
      </c>
    </row>
    <row r="307" spans="1:2" x14ac:dyDescent="0.25">
      <c r="A307" t="s">
        <v>22</v>
      </c>
      <c r="B307" t="s">
        <v>617</v>
      </c>
    </row>
    <row r="308" spans="1:2" x14ac:dyDescent="0.25">
      <c r="A308" t="s">
        <v>22</v>
      </c>
      <c r="B308" t="s">
        <v>136</v>
      </c>
    </row>
    <row r="309" spans="1:2" x14ac:dyDescent="0.25">
      <c r="A309" t="s">
        <v>22</v>
      </c>
      <c r="B309" t="s">
        <v>618</v>
      </c>
    </row>
    <row r="310" spans="1:2" x14ac:dyDescent="0.25">
      <c r="A310" t="s">
        <v>22</v>
      </c>
      <c r="B310" t="s">
        <v>619</v>
      </c>
    </row>
    <row r="311" spans="1:2" x14ac:dyDescent="0.25">
      <c r="A311" t="s">
        <v>22</v>
      </c>
      <c r="B311" t="s">
        <v>620</v>
      </c>
    </row>
    <row r="312" spans="1:2" x14ac:dyDescent="0.25">
      <c r="A312" t="s">
        <v>22</v>
      </c>
      <c r="B312" t="s">
        <v>621</v>
      </c>
    </row>
    <row r="313" spans="1:2" x14ac:dyDescent="0.25">
      <c r="A313" t="s">
        <v>22</v>
      </c>
      <c r="B313" t="s">
        <v>138</v>
      </c>
    </row>
    <row r="314" spans="1:2" x14ac:dyDescent="0.25">
      <c r="A314" t="s">
        <v>22</v>
      </c>
      <c r="B314" t="s">
        <v>139</v>
      </c>
    </row>
    <row r="315" spans="1:2" x14ac:dyDescent="0.25">
      <c r="A315" t="s">
        <v>22</v>
      </c>
      <c r="B315" t="s">
        <v>622</v>
      </c>
    </row>
    <row r="316" spans="1:2" x14ac:dyDescent="0.25">
      <c r="A316" t="s">
        <v>22</v>
      </c>
      <c r="B316" t="s">
        <v>623</v>
      </c>
    </row>
    <row r="317" spans="1:2" x14ac:dyDescent="0.25">
      <c r="A317" t="s">
        <v>22</v>
      </c>
      <c r="B317" t="s">
        <v>380</v>
      </c>
    </row>
    <row r="318" spans="1:2" x14ac:dyDescent="0.25">
      <c r="A318" t="s">
        <v>22</v>
      </c>
      <c r="B318" t="s">
        <v>624</v>
      </c>
    </row>
    <row r="319" spans="1:2" x14ac:dyDescent="0.25">
      <c r="A319" t="s">
        <v>22</v>
      </c>
      <c r="B319" t="s">
        <v>625</v>
      </c>
    </row>
    <row r="320" spans="1:2" x14ac:dyDescent="0.25">
      <c r="A320" t="s">
        <v>23</v>
      </c>
      <c r="B320" t="s">
        <v>145</v>
      </c>
    </row>
    <row r="321" spans="1:2" x14ac:dyDescent="0.25">
      <c r="A321" t="s">
        <v>23</v>
      </c>
      <c r="B321" t="s">
        <v>141</v>
      </c>
    </row>
    <row r="322" spans="1:2" x14ac:dyDescent="0.25">
      <c r="A322" t="s">
        <v>23</v>
      </c>
      <c r="B322" t="s">
        <v>142</v>
      </c>
    </row>
    <row r="323" spans="1:2" x14ac:dyDescent="0.25">
      <c r="A323" t="s">
        <v>23</v>
      </c>
      <c r="B323" t="s">
        <v>627</v>
      </c>
    </row>
    <row r="324" spans="1:2" x14ac:dyDescent="0.25">
      <c r="A324" t="s">
        <v>23</v>
      </c>
      <c r="B324" t="s">
        <v>628</v>
      </c>
    </row>
    <row r="325" spans="1:2" x14ac:dyDescent="0.25">
      <c r="A325" t="s">
        <v>23</v>
      </c>
      <c r="B325" t="s">
        <v>143</v>
      </c>
    </row>
    <row r="326" spans="1:2" x14ac:dyDescent="0.25">
      <c r="A326" t="s">
        <v>23</v>
      </c>
      <c r="B326" t="s">
        <v>629</v>
      </c>
    </row>
    <row r="327" spans="1:2" x14ac:dyDescent="0.25">
      <c r="A327" t="s">
        <v>23</v>
      </c>
      <c r="B327" t="s">
        <v>144</v>
      </c>
    </row>
    <row r="328" spans="1:2" x14ac:dyDescent="0.25">
      <c r="A328" t="s">
        <v>23</v>
      </c>
      <c r="B328" t="s">
        <v>630</v>
      </c>
    </row>
    <row r="329" spans="1:2" x14ac:dyDescent="0.25">
      <c r="A329" t="s">
        <v>23</v>
      </c>
      <c r="B329" t="s">
        <v>146</v>
      </c>
    </row>
    <row r="330" spans="1:2" x14ac:dyDescent="0.25">
      <c r="A330" t="s">
        <v>23</v>
      </c>
      <c r="B330" t="s">
        <v>147</v>
      </c>
    </row>
    <row r="331" spans="1:2" x14ac:dyDescent="0.25">
      <c r="A331" t="s">
        <v>23</v>
      </c>
      <c r="B331" t="s">
        <v>631</v>
      </c>
    </row>
    <row r="332" spans="1:2" x14ac:dyDescent="0.25">
      <c r="A332" t="s">
        <v>23</v>
      </c>
      <c r="B332" t="s">
        <v>632</v>
      </c>
    </row>
    <row r="333" spans="1:2" x14ac:dyDescent="0.25">
      <c r="A333" t="s">
        <v>23</v>
      </c>
      <c r="B333" t="s">
        <v>633</v>
      </c>
    </row>
    <row r="334" spans="1:2" x14ac:dyDescent="0.25">
      <c r="A334" t="s">
        <v>23</v>
      </c>
      <c r="B334" t="s">
        <v>634</v>
      </c>
    </row>
    <row r="335" spans="1:2" x14ac:dyDescent="0.25">
      <c r="A335" t="s">
        <v>23</v>
      </c>
      <c r="B335" t="s">
        <v>635</v>
      </c>
    </row>
    <row r="336" spans="1:2" x14ac:dyDescent="0.25">
      <c r="A336" t="s">
        <v>23</v>
      </c>
      <c r="B336" t="s">
        <v>229</v>
      </c>
    </row>
    <row r="337" spans="1:2" x14ac:dyDescent="0.25">
      <c r="A337" t="s">
        <v>23</v>
      </c>
      <c r="B337" t="s">
        <v>148</v>
      </c>
    </row>
    <row r="338" spans="1:2" x14ac:dyDescent="0.25">
      <c r="A338" t="s">
        <v>23</v>
      </c>
      <c r="B338" t="s">
        <v>149</v>
      </c>
    </row>
    <row r="339" spans="1:2" x14ac:dyDescent="0.25">
      <c r="A339" t="s">
        <v>23</v>
      </c>
      <c r="B339" t="s">
        <v>38</v>
      </c>
    </row>
    <row r="340" spans="1:2" x14ac:dyDescent="0.25">
      <c r="A340" t="s">
        <v>23</v>
      </c>
      <c r="B340" t="s">
        <v>636</v>
      </c>
    </row>
    <row r="341" spans="1:2" x14ac:dyDescent="0.25">
      <c r="A341" t="s">
        <v>23</v>
      </c>
      <c r="B341" t="s">
        <v>637</v>
      </c>
    </row>
    <row r="342" spans="1:2" x14ac:dyDescent="0.25">
      <c r="A342" t="s">
        <v>23</v>
      </c>
      <c r="B342" t="s">
        <v>638</v>
      </c>
    </row>
    <row r="343" spans="1:2" x14ac:dyDescent="0.25">
      <c r="A343" t="s">
        <v>23</v>
      </c>
      <c r="B343" t="s">
        <v>639</v>
      </c>
    </row>
    <row r="344" spans="1:2" x14ac:dyDescent="0.25">
      <c r="A344" t="s">
        <v>23</v>
      </c>
      <c r="B344" t="s">
        <v>640</v>
      </c>
    </row>
    <row r="345" spans="1:2" x14ac:dyDescent="0.25">
      <c r="A345" t="s">
        <v>23</v>
      </c>
      <c r="B345" t="s">
        <v>150</v>
      </c>
    </row>
    <row r="346" spans="1:2" x14ac:dyDescent="0.25">
      <c r="A346" t="s">
        <v>23</v>
      </c>
      <c r="B346" t="s">
        <v>641</v>
      </c>
    </row>
    <row r="347" spans="1:2" x14ac:dyDescent="0.25">
      <c r="A347" t="s">
        <v>24</v>
      </c>
      <c r="B347" t="s">
        <v>153</v>
      </c>
    </row>
    <row r="348" spans="1:2" x14ac:dyDescent="0.25">
      <c r="A348" t="s">
        <v>24</v>
      </c>
      <c r="B348" t="s">
        <v>151</v>
      </c>
    </row>
    <row r="349" spans="1:2" x14ac:dyDescent="0.25">
      <c r="A349" t="s">
        <v>24</v>
      </c>
      <c r="B349" t="s">
        <v>643</v>
      </c>
    </row>
    <row r="350" spans="1:2" x14ac:dyDescent="0.25">
      <c r="A350" t="s">
        <v>24</v>
      </c>
      <c r="B350" t="s">
        <v>644</v>
      </c>
    </row>
    <row r="351" spans="1:2" x14ac:dyDescent="0.25">
      <c r="A351" t="s">
        <v>24</v>
      </c>
      <c r="B351" t="s">
        <v>645</v>
      </c>
    </row>
    <row r="352" spans="1:2" x14ac:dyDescent="0.25">
      <c r="A352" t="s">
        <v>24</v>
      </c>
      <c r="B352" t="s">
        <v>152</v>
      </c>
    </row>
    <row r="353" spans="1:2" x14ac:dyDescent="0.25">
      <c r="A353" t="s">
        <v>24</v>
      </c>
      <c r="B353" t="s">
        <v>646</v>
      </c>
    </row>
    <row r="354" spans="1:2" x14ac:dyDescent="0.25">
      <c r="A354" t="s">
        <v>24</v>
      </c>
      <c r="B354" t="s">
        <v>647</v>
      </c>
    </row>
    <row r="355" spans="1:2" x14ac:dyDescent="0.25">
      <c r="A355" t="s">
        <v>24</v>
      </c>
      <c r="B355" t="s">
        <v>648</v>
      </c>
    </row>
    <row r="356" spans="1:2" x14ac:dyDescent="0.25">
      <c r="A356" t="s">
        <v>24</v>
      </c>
      <c r="B356" t="s">
        <v>649</v>
      </c>
    </row>
    <row r="357" spans="1:2" x14ac:dyDescent="0.25">
      <c r="A357" t="s">
        <v>24</v>
      </c>
      <c r="B357" t="s">
        <v>650</v>
      </c>
    </row>
    <row r="358" spans="1:2" x14ac:dyDescent="0.25">
      <c r="A358" t="s">
        <v>24</v>
      </c>
      <c r="B358" t="s">
        <v>651</v>
      </c>
    </row>
    <row r="359" spans="1:2" x14ac:dyDescent="0.25">
      <c r="A359" t="s">
        <v>24</v>
      </c>
      <c r="B359" t="s">
        <v>154</v>
      </c>
    </row>
    <row r="360" spans="1:2" x14ac:dyDescent="0.25">
      <c r="A360" t="s">
        <v>24</v>
      </c>
      <c r="B360" t="s">
        <v>652</v>
      </c>
    </row>
    <row r="361" spans="1:2" x14ac:dyDescent="0.25">
      <c r="A361" t="s">
        <v>24</v>
      </c>
      <c r="B361" t="s">
        <v>653</v>
      </c>
    </row>
    <row r="362" spans="1:2" x14ac:dyDescent="0.25">
      <c r="A362" t="s">
        <v>24</v>
      </c>
      <c r="B362" t="s">
        <v>374</v>
      </c>
    </row>
    <row r="363" spans="1:2" x14ac:dyDescent="0.25">
      <c r="A363" t="s">
        <v>26</v>
      </c>
      <c r="B363" t="s">
        <v>163</v>
      </c>
    </row>
    <row r="364" spans="1:2" x14ac:dyDescent="0.25">
      <c r="A364" t="s">
        <v>26</v>
      </c>
      <c r="B364" t="s">
        <v>655</v>
      </c>
    </row>
    <row r="365" spans="1:2" x14ac:dyDescent="0.25">
      <c r="A365" t="s">
        <v>26</v>
      </c>
      <c r="B365" t="s">
        <v>434</v>
      </c>
    </row>
    <row r="366" spans="1:2" x14ac:dyDescent="0.25">
      <c r="A366" t="s">
        <v>26</v>
      </c>
      <c r="B366" t="s">
        <v>656</v>
      </c>
    </row>
    <row r="367" spans="1:2" x14ac:dyDescent="0.25">
      <c r="A367" t="s">
        <v>26</v>
      </c>
      <c r="B367" t="s">
        <v>21</v>
      </c>
    </row>
    <row r="368" spans="1:2" x14ac:dyDescent="0.25">
      <c r="A368" t="s">
        <v>26</v>
      </c>
      <c r="B368" t="s">
        <v>657</v>
      </c>
    </row>
    <row r="369" spans="1:2" x14ac:dyDescent="0.25">
      <c r="A369" t="s">
        <v>26</v>
      </c>
      <c r="B369" t="s">
        <v>658</v>
      </c>
    </row>
    <row r="370" spans="1:2" x14ac:dyDescent="0.25">
      <c r="A370" t="s">
        <v>26</v>
      </c>
      <c r="B370" t="s">
        <v>659</v>
      </c>
    </row>
    <row r="371" spans="1:2" x14ac:dyDescent="0.25">
      <c r="A371" t="s">
        <v>26</v>
      </c>
      <c r="B371" t="s">
        <v>161</v>
      </c>
    </row>
    <row r="372" spans="1:2" x14ac:dyDescent="0.25">
      <c r="A372" t="s">
        <v>26</v>
      </c>
      <c r="B372" t="s">
        <v>660</v>
      </c>
    </row>
    <row r="373" spans="1:2" x14ac:dyDescent="0.25">
      <c r="A373" t="s">
        <v>26</v>
      </c>
      <c r="B373" t="s">
        <v>661</v>
      </c>
    </row>
    <row r="374" spans="1:2" x14ac:dyDescent="0.25">
      <c r="A374" t="s">
        <v>26</v>
      </c>
      <c r="B374" t="s">
        <v>153</v>
      </c>
    </row>
    <row r="375" spans="1:2" x14ac:dyDescent="0.25">
      <c r="A375" t="s">
        <v>26</v>
      </c>
      <c r="B375" t="s">
        <v>662</v>
      </c>
    </row>
    <row r="376" spans="1:2" x14ac:dyDescent="0.25">
      <c r="A376" t="s">
        <v>26</v>
      </c>
      <c r="B376" t="s">
        <v>663</v>
      </c>
    </row>
    <row r="377" spans="1:2" x14ac:dyDescent="0.25">
      <c r="A377" t="s">
        <v>26</v>
      </c>
      <c r="B377" t="s">
        <v>664</v>
      </c>
    </row>
    <row r="378" spans="1:2" x14ac:dyDescent="0.25">
      <c r="A378" t="s">
        <v>26</v>
      </c>
      <c r="B378" t="s">
        <v>665</v>
      </c>
    </row>
    <row r="379" spans="1:2" x14ac:dyDescent="0.25">
      <c r="A379" t="s">
        <v>26</v>
      </c>
      <c r="B379" t="s">
        <v>666</v>
      </c>
    </row>
    <row r="380" spans="1:2" x14ac:dyDescent="0.25">
      <c r="A380" t="s">
        <v>26</v>
      </c>
      <c r="B380" t="s">
        <v>383</v>
      </c>
    </row>
    <row r="381" spans="1:2" x14ac:dyDescent="0.25">
      <c r="A381" t="s">
        <v>26</v>
      </c>
      <c r="B381" t="s">
        <v>667</v>
      </c>
    </row>
    <row r="382" spans="1:2" x14ac:dyDescent="0.25">
      <c r="A382" t="s">
        <v>26</v>
      </c>
      <c r="B382" t="s">
        <v>668</v>
      </c>
    </row>
    <row r="383" spans="1:2" x14ac:dyDescent="0.25">
      <c r="A383" t="s">
        <v>26</v>
      </c>
      <c r="B383" t="s">
        <v>669</v>
      </c>
    </row>
    <row r="384" spans="1:2" x14ac:dyDescent="0.25">
      <c r="A384" t="s">
        <v>26</v>
      </c>
      <c r="B384" t="s">
        <v>511</v>
      </c>
    </row>
    <row r="385" spans="1:2" x14ac:dyDescent="0.25">
      <c r="A385" t="s">
        <v>26</v>
      </c>
      <c r="B385" t="s">
        <v>670</v>
      </c>
    </row>
    <row r="386" spans="1:2" x14ac:dyDescent="0.25">
      <c r="A386" t="s">
        <v>26</v>
      </c>
      <c r="B386" t="s">
        <v>579</v>
      </c>
    </row>
    <row r="387" spans="1:2" x14ac:dyDescent="0.25">
      <c r="A387" t="s">
        <v>26</v>
      </c>
      <c r="B387" t="s">
        <v>671</v>
      </c>
    </row>
    <row r="388" spans="1:2" x14ac:dyDescent="0.25">
      <c r="A388" t="s">
        <v>26</v>
      </c>
      <c r="B388" t="s">
        <v>672</v>
      </c>
    </row>
    <row r="389" spans="1:2" x14ac:dyDescent="0.25">
      <c r="A389" t="s">
        <v>26</v>
      </c>
      <c r="B389" t="s">
        <v>162</v>
      </c>
    </row>
    <row r="390" spans="1:2" x14ac:dyDescent="0.25">
      <c r="A390" t="s">
        <v>26</v>
      </c>
      <c r="B390" t="s">
        <v>164</v>
      </c>
    </row>
    <row r="391" spans="1:2" x14ac:dyDescent="0.25">
      <c r="A391" t="s">
        <v>26</v>
      </c>
      <c r="B391" t="s">
        <v>673</v>
      </c>
    </row>
    <row r="392" spans="1:2" x14ac:dyDescent="0.25">
      <c r="A392" t="s">
        <v>26</v>
      </c>
      <c r="B392" t="s">
        <v>674</v>
      </c>
    </row>
    <row r="393" spans="1:2" x14ac:dyDescent="0.25">
      <c r="A393" t="s">
        <v>26</v>
      </c>
      <c r="B393" t="s">
        <v>675</v>
      </c>
    </row>
    <row r="394" spans="1:2" x14ac:dyDescent="0.25">
      <c r="A394" t="s">
        <v>26</v>
      </c>
      <c r="B394" t="s">
        <v>165</v>
      </c>
    </row>
    <row r="395" spans="1:2" x14ac:dyDescent="0.25">
      <c r="A395" t="s">
        <v>26</v>
      </c>
      <c r="B395" t="s">
        <v>523</v>
      </c>
    </row>
    <row r="396" spans="1:2" x14ac:dyDescent="0.25">
      <c r="A396" t="s">
        <v>26</v>
      </c>
      <c r="B396" t="s">
        <v>676</v>
      </c>
    </row>
    <row r="397" spans="1:2" x14ac:dyDescent="0.25">
      <c r="A397" t="s">
        <v>26</v>
      </c>
      <c r="B397" t="s">
        <v>677</v>
      </c>
    </row>
    <row r="398" spans="1:2" x14ac:dyDescent="0.25">
      <c r="A398" t="s">
        <v>26</v>
      </c>
      <c r="B398" t="s">
        <v>678</v>
      </c>
    </row>
    <row r="399" spans="1:2" x14ac:dyDescent="0.25">
      <c r="A399" t="s">
        <v>26</v>
      </c>
      <c r="B399" t="s">
        <v>40</v>
      </c>
    </row>
    <row r="400" spans="1:2" x14ac:dyDescent="0.25">
      <c r="A400" t="s">
        <v>26</v>
      </c>
      <c r="B400" t="s">
        <v>679</v>
      </c>
    </row>
    <row r="401" spans="1:2" x14ac:dyDescent="0.25">
      <c r="A401" t="s">
        <v>26</v>
      </c>
      <c r="B401" t="s">
        <v>680</v>
      </c>
    </row>
    <row r="402" spans="1:2" x14ac:dyDescent="0.25">
      <c r="A402" t="s">
        <v>26</v>
      </c>
      <c r="B402" t="s">
        <v>681</v>
      </c>
    </row>
    <row r="403" spans="1:2" x14ac:dyDescent="0.25">
      <c r="A403" t="s">
        <v>26</v>
      </c>
      <c r="B403" t="s">
        <v>682</v>
      </c>
    </row>
    <row r="404" spans="1:2" x14ac:dyDescent="0.25">
      <c r="A404" t="s">
        <v>26</v>
      </c>
      <c r="B404" t="s">
        <v>166</v>
      </c>
    </row>
    <row r="405" spans="1:2" x14ac:dyDescent="0.25">
      <c r="A405" t="s">
        <v>27</v>
      </c>
      <c r="B405" t="s">
        <v>171</v>
      </c>
    </row>
    <row r="406" spans="1:2" x14ac:dyDescent="0.25">
      <c r="A406" t="s">
        <v>27</v>
      </c>
      <c r="B406" t="s">
        <v>167</v>
      </c>
    </row>
    <row r="407" spans="1:2" x14ac:dyDescent="0.25">
      <c r="A407" t="s">
        <v>27</v>
      </c>
      <c r="B407" t="s">
        <v>384</v>
      </c>
    </row>
    <row r="408" spans="1:2" x14ac:dyDescent="0.25">
      <c r="A408" t="s">
        <v>27</v>
      </c>
      <c r="B408" t="s">
        <v>684</v>
      </c>
    </row>
    <row r="409" spans="1:2" x14ac:dyDescent="0.25">
      <c r="A409" t="s">
        <v>27</v>
      </c>
      <c r="B409" t="s">
        <v>685</v>
      </c>
    </row>
    <row r="410" spans="1:2" x14ac:dyDescent="0.25">
      <c r="A410" t="s">
        <v>27</v>
      </c>
      <c r="B410" t="s">
        <v>686</v>
      </c>
    </row>
    <row r="411" spans="1:2" x14ac:dyDescent="0.25">
      <c r="A411" t="s">
        <v>27</v>
      </c>
      <c r="B411" t="s">
        <v>687</v>
      </c>
    </row>
    <row r="412" spans="1:2" x14ac:dyDescent="0.25">
      <c r="A412" t="s">
        <v>27</v>
      </c>
      <c r="B412" t="s">
        <v>168</v>
      </c>
    </row>
    <row r="413" spans="1:2" x14ac:dyDescent="0.25">
      <c r="A413" t="s">
        <v>27</v>
      </c>
      <c r="B413" t="s">
        <v>688</v>
      </c>
    </row>
    <row r="414" spans="1:2" x14ac:dyDescent="0.25">
      <c r="A414" t="s">
        <v>27</v>
      </c>
      <c r="B414" t="s">
        <v>689</v>
      </c>
    </row>
    <row r="415" spans="1:2" x14ac:dyDescent="0.25">
      <c r="A415" t="s">
        <v>27</v>
      </c>
      <c r="B415" t="s">
        <v>385</v>
      </c>
    </row>
    <row r="416" spans="1:2" x14ac:dyDescent="0.25">
      <c r="A416" t="s">
        <v>27</v>
      </c>
      <c r="B416" t="s">
        <v>690</v>
      </c>
    </row>
    <row r="417" spans="1:2" x14ac:dyDescent="0.25">
      <c r="A417" t="s">
        <v>27</v>
      </c>
      <c r="B417" t="s">
        <v>691</v>
      </c>
    </row>
    <row r="418" spans="1:2" x14ac:dyDescent="0.25">
      <c r="A418" t="s">
        <v>27</v>
      </c>
      <c r="B418" t="s">
        <v>692</v>
      </c>
    </row>
    <row r="419" spans="1:2" x14ac:dyDescent="0.25">
      <c r="A419" t="s">
        <v>27</v>
      </c>
      <c r="B419" t="s">
        <v>386</v>
      </c>
    </row>
    <row r="420" spans="1:2" x14ac:dyDescent="0.25">
      <c r="A420" t="s">
        <v>27</v>
      </c>
      <c r="B420" t="s">
        <v>693</v>
      </c>
    </row>
    <row r="421" spans="1:2" x14ac:dyDescent="0.25">
      <c r="A421" t="s">
        <v>27</v>
      </c>
      <c r="B421" t="s">
        <v>694</v>
      </c>
    </row>
    <row r="422" spans="1:2" x14ac:dyDescent="0.25">
      <c r="A422" t="s">
        <v>27</v>
      </c>
      <c r="B422" t="s">
        <v>695</v>
      </c>
    </row>
    <row r="423" spans="1:2" x14ac:dyDescent="0.25">
      <c r="A423" t="s">
        <v>27</v>
      </c>
      <c r="B423" t="s">
        <v>696</v>
      </c>
    </row>
    <row r="424" spans="1:2" x14ac:dyDescent="0.25">
      <c r="A424" t="s">
        <v>27</v>
      </c>
      <c r="B424" t="s">
        <v>387</v>
      </c>
    </row>
    <row r="425" spans="1:2" x14ac:dyDescent="0.25">
      <c r="A425" t="s">
        <v>27</v>
      </c>
      <c r="B425" t="s">
        <v>169</v>
      </c>
    </row>
    <row r="426" spans="1:2" x14ac:dyDescent="0.25">
      <c r="A426" t="s">
        <v>27</v>
      </c>
      <c r="B426" t="s">
        <v>388</v>
      </c>
    </row>
    <row r="427" spans="1:2" x14ac:dyDescent="0.25">
      <c r="A427" t="s">
        <v>27</v>
      </c>
      <c r="B427" t="s">
        <v>697</v>
      </c>
    </row>
    <row r="428" spans="1:2" x14ac:dyDescent="0.25">
      <c r="A428" t="s">
        <v>27</v>
      </c>
      <c r="B428" t="s">
        <v>170</v>
      </c>
    </row>
    <row r="429" spans="1:2" x14ac:dyDescent="0.25">
      <c r="A429" t="s">
        <v>27</v>
      </c>
      <c r="B429" t="s">
        <v>698</v>
      </c>
    </row>
    <row r="430" spans="1:2" x14ac:dyDescent="0.25">
      <c r="A430" t="s">
        <v>30</v>
      </c>
      <c r="B430" t="s">
        <v>218</v>
      </c>
    </row>
    <row r="431" spans="1:2" x14ac:dyDescent="0.25">
      <c r="A431" t="s">
        <v>30</v>
      </c>
      <c r="B431" t="s">
        <v>212</v>
      </c>
    </row>
    <row r="432" spans="1:2" x14ac:dyDescent="0.25">
      <c r="A432" t="s">
        <v>30</v>
      </c>
      <c r="B432" t="s">
        <v>536</v>
      </c>
    </row>
    <row r="433" spans="1:2" x14ac:dyDescent="0.25">
      <c r="A433" t="s">
        <v>30</v>
      </c>
      <c r="B433" t="s">
        <v>700</v>
      </c>
    </row>
    <row r="434" spans="1:2" x14ac:dyDescent="0.25">
      <c r="A434" t="s">
        <v>30</v>
      </c>
      <c r="B434" t="s">
        <v>213</v>
      </c>
    </row>
    <row r="435" spans="1:2" x14ac:dyDescent="0.25">
      <c r="A435" t="s">
        <v>30</v>
      </c>
      <c r="B435" t="s">
        <v>701</v>
      </c>
    </row>
    <row r="436" spans="1:2" x14ac:dyDescent="0.25">
      <c r="A436" t="s">
        <v>30</v>
      </c>
      <c r="B436" t="s">
        <v>214</v>
      </c>
    </row>
    <row r="437" spans="1:2" x14ac:dyDescent="0.25">
      <c r="A437" t="s">
        <v>30</v>
      </c>
      <c r="B437" t="s">
        <v>215</v>
      </c>
    </row>
    <row r="438" spans="1:2" x14ac:dyDescent="0.25">
      <c r="A438" t="s">
        <v>30</v>
      </c>
      <c r="B438" t="s">
        <v>702</v>
      </c>
    </row>
    <row r="439" spans="1:2" x14ac:dyDescent="0.25">
      <c r="A439" t="s">
        <v>30</v>
      </c>
      <c r="B439" t="s">
        <v>703</v>
      </c>
    </row>
    <row r="440" spans="1:2" x14ac:dyDescent="0.25">
      <c r="A440" t="s">
        <v>30</v>
      </c>
      <c r="B440" t="s">
        <v>216</v>
      </c>
    </row>
    <row r="441" spans="1:2" x14ac:dyDescent="0.25">
      <c r="A441" t="s">
        <v>30</v>
      </c>
      <c r="B441" t="s">
        <v>704</v>
      </c>
    </row>
    <row r="442" spans="1:2" x14ac:dyDescent="0.25">
      <c r="A442" t="s">
        <v>30</v>
      </c>
      <c r="B442" t="s">
        <v>705</v>
      </c>
    </row>
    <row r="443" spans="1:2" x14ac:dyDescent="0.25">
      <c r="A443" t="s">
        <v>30</v>
      </c>
      <c r="B443" t="s">
        <v>217</v>
      </c>
    </row>
    <row r="444" spans="1:2" x14ac:dyDescent="0.25">
      <c r="A444" t="s">
        <v>30</v>
      </c>
      <c r="B444" t="s">
        <v>706</v>
      </c>
    </row>
    <row r="445" spans="1:2" x14ac:dyDescent="0.25">
      <c r="A445" t="s">
        <v>30</v>
      </c>
      <c r="B445" t="s">
        <v>219</v>
      </c>
    </row>
    <row r="446" spans="1:2" x14ac:dyDescent="0.25">
      <c r="A446" t="s">
        <v>30</v>
      </c>
      <c r="B446" t="s">
        <v>707</v>
      </c>
    </row>
    <row r="447" spans="1:2" x14ac:dyDescent="0.25">
      <c r="A447" t="s">
        <v>30</v>
      </c>
      <c r="B447" t="s">
        <v>708</v>
      </c>
    </row>
    <row r="448" spans="1:2" x14ac:dyDescent="0.25">
      <c r="A448" t="s">
        <v>30</v>
      </c>
      <c r="B448" t="s">
        <v>709</v>
      </c>
    </row>
    <row r="449" spans="1:2" x14ac:dyDescent="0.25">
      <c r="A449" t="s">
        <v>30</v>
      </c>
      <c r="B449" t="s">
        <v>710</v>
      </c>
    </row>
    <row r="450" spans="1:2" x14ac:dyDescent="0.25">
      <c r="A450" t="s">
        <v>30</v>
      </c>
      <c r="B450" t="s">
        <v>220</v>
      </c>
    </row>
    <row r="451" spans="1:2" x14ac:dyDescent="0.25">
      <c r="A451" t="s">
        <v>30</v>
      </c>
      <c r="B451" t="s">
        <v>711</v>
      </c>
    </row>
    <row r="452" spans="1:2" x14ac:dyDescent="0.25">
      <c r="A452" t="s">
        <v>30</v>
      </c>
      <c r="B452" t="s">
        <v>394</v>
      </c>
    </row>
    <row r="453" spans="1:2" x14ac:dyDescent="0.25">
      <c r="A453" t="s">
        <v>30</v>
      </c>
      <c r="B453" t="s">
        <v>712</v>
      </c>
    </row>
    <row r="454" spans="1:2" x14ac:dyDescent="0.25">
      <c r="A454" t="s">
        <v>30</v>
      </c>
      <c r="B454" t="s">
        <v>91</v>
      </c>
    </row>
    <row r="455" spans="1:2" x14ac:dyDescent="0.25">
      <c r="A455" t="s">
        <v>30</v>
      </c>
      <c r="B455" t="s">
        <v>713</v>
      </c>
    </row>
    <row r="456" spans="1:2" x14ac:dyDescent="0.25">
      <c r="A456" t="s">
        <v>30</v>
      </c>
      <c r="B456" t="s">
        <v>714</v>
      </c>
    </row>
    <row r="457" spans="1:2" x14ac:dyDescent="0.25">
      <c r="A457" t="s">
        <v>30</v>
      </c>
      <c r="B457" t="s">
        <v>221</v>
      </c>
    </row>
    <row r="458" spans="1:2" x14ac:dyDescent="0.25">
      <c r="A458" t="s">
        <v>30</v>
      </c>
      <c r="B458" t="s">
        <v>715</v>
      </c>
    </row>
    <row r="459" spans="1:2" x14ac:dyDescent="0.25">
      <c r="A459" t="s">
        <v>30</v>
      </c>
      <c r="B459" t="s">
        <v>222</v>
      </c>
    </row>
    <row r="460" spans="1:2" x14ac:dyDescent="0.25">
      <c r="A460" t="s">
        <v>29</v>
      </c>
      <c r="B460" t="s">
        <v>717</v>
      </c>
    </row>
    <row r="461" spans="1:2" x14ac:dyDescent="0.25">
      <c r="A461" t="s">
        <v>29</v>
      </c>
      <c r="B461" t="s">
        <v>718</v>
      </c>
    </row>
    <row r="462" spans="1:2" x14ac:dyDescent="0.25">
      <c r="A462" t="s">
        <v>29</v>
      </c>
      <c r="B462" t="s">
        <v>390</v>
      </c>
    </row>
    <row r="463" spans="1:2" x14ac:dyDescent="0.25">
      <c r="A463" t="s">
        <v>29</v>
      </c>
      <c r="B463" t="s">
        <v>719</v>
      </c>
    </row>
    <row r="464" spans="1:2" x14ac:dyDescent="0.25">
      <c r="A464" t="s">
        <v>29</v>
      </c>
      <c r="B464" t="s">
        <v>720</v>
      </c>
    </row>
    <row r="465" spans="1:2" x14ac:dyDescent="0.25">
      <c r="A465" t="s">
        <v>29</v>
      </c>
      <c r="B465" t="s">
        <v>721</v>
      </c>
    </row>
    <row r="466" spans="1:2" x14ac:dyDescent="0.25">
      <c r="A466" t="s">
        <v>29</v>
      </c>
      <c r="B466" t="s">
        <v>722</v>
      </c>
    </row>
    <row r="467" spans="1:2" x14ac:dyDescent="0.25">
      <c r="A467" t="s">
        <v>29</v>
      </c>
      <c r="B467" t="s">
        <v>723</v>
      </c>
    </row>
    <row r="468" spans="1:2" x14ac:dyDescent="0.25">
      <c r="A468" t="s">
        <v>29</v>
      </c>
      <c r="B468" t="s">
        <v>724</v>
      </c>
    </row>
    <row r="469" spans="1:2" x14ac:dyDescent="0.25">
      <c r="A469" t="s">
        <v>29</v>
      </c>
      <c r="B469" t="s">
        <v>725</v>
      </c>
    </row>
    <row r="470" spans="1:2" x14ac:dyDescent="0.25">
      <c r="A470" t="s">
        <v>29</v>
      </c>
      <c r="B470" t="s">
        <v>173</v>
      </c>
    </row>
    <row r="471" spans="1:2" x14ac:dyDescent="0.25">
      <c r="A471" t="s">
        <v>29</v>
      </c>
      <c r="B471" t="s">
        <v>726</v>
      </c>
    </row>
    <row r="472" spans="1:2" x14ac:dyDescent="0.25">
      <c r="A472" t="s">
        <v>29</v>
      </c>
      <c r="B472" t="s">
        <v>727</v>
      </c>
    </row>
    <row r="473" spans="1:2" x14ac:dyDescent="0.25">
      <c r="A473" t="s">
        <v>29</v>
      </c>
      <c r="B473" t="s">
        <v>174</v>
      </c>
    </row>
    <row r="474" spans="1:2" x14ac:dyDescent="0.25">
      <c r="A474" t="s">
        <v>29</v>
      </c>
      <c r="B474" t="s">
        <v>728</v>
      </c>
    </row>
    <row r="475" spans="1:2" x14ac:dyDescent="0.25">
      <c r="A475" t="s">
        <v>29</v>
      </c>
      <c r="B475" t="s">
        <v>175</v>
      </c>
    </row>
    <row r="476" spans="1:2" x14ac:dyDescent="0.25">
      <c r="A476" t="s">
        <v>29</v>
      </c>
      <c r="B476" t="s">
        <v>729</v>
      </c>
    </row>
    <row r="477" spans="1:2" x14ac:dyDescent="0.25">
      <c r="A477" t="s">
        <v>29</v>
      </c>
      <c r="B477" t="s">
        <v>730</v>
      </c>
    </row>
    <row r="478" spans="1:2" x14ac:dyDescent="0.25">
      <c r="A478" t="s">
        <v>29</v>
      </c>
      <c r="B478" t="s">
        <v>731</v>
      </c>
    </row>
    <row r="479" spans="1:2" x14ac:dyDescent="0.25">
      <c r="A479" t="s">
        <v>29</v>
      </c>
      <c r="B479" t="s">
        <v>176</v>
      </c>
    </row>
    <row r="480" spans="1:2" x14ac:dyDescent="0.25">
      <c r="A480" t="s">
        <v>29</v>
      </c>
      <c r="B480" t="s">
        <v>177</v>
      </c>
    </row>
    <row r="481" spans="1:2" x14ac:dyDescent="0.25">
      <c r="A481" t="s">
        <v>29</v>
      </c>
      <c r="B481" t="s">
        <v>732</v>
      </c>
    </row>
    <row r="482" spans="1:2" x14ac:dyDescent="0.25">
      <c r="A482" t="s">
        <v>29</v>
      </c>
      <c r="B482" t="s">
        <v>391</v>
      </c>
    </row>
    <row r="483" spans="1:2" x14ac:dyDescent="0.25">
      <c r="A483" t="s">
        <v>29</v>
      </c>
      <c r="B483" t="s">
        <v>506</v>
      </c>
    </row>
    <row r="484" spans="1:2" x14ac:dyDescent="0.25">
      <c r="A484" t="s">
        <v>29</v>
      </c>
      <c r="B484" t="s">
        <v>178</v>
      </c>
    </row>
    <row r="485" spans="1:2" x14ac:dyDescent="0.25">
      <c r="A485" t="s">
        <v>29</v>
      </c>
      <c r="B485" t="s">
        <v>179</v>
      </c>
    </row>
    <row r="486" spans="1:2" x14ac:dyDescent="0.25">
      <c r="A486" t="s">
        <v>29</v>
      </c>
      <c r="B486" t="s">
        <v>182</v>
      </c>
    </row>
    <row r="487" spans="1:2" x14ac:dyDescent="0.25">
      <c r="A487" t="s">
        <v>29</v>
      </c>
      <c r="B487" t="s">
        <v>733</v>
      </c>
    </row>
    <row r="488" spans="1:2" x14ac:dyDescent="0.25">
      <c r="A488" t="s">
        <v>29</v>
      </c>
      <c r="B488" t="s">
        <v>180</v>
      </c>
    </row>
    <row r="489" spans="1:2" x14ac:dyDescent="0.25">
      <c r="A489" t="s">
        <v>29</v>
      </c>
      <c r="B489" t="s">
        <v>734</v>
      </c>
    </row>
    <row r="490" spans="1:2" x14ac:dyDescent="0.25">
      <c r="A490" t="s">
        <v>29</v>
      </c>
      <c r="B490" t="s">
        <v>181</v>
      </c>
    </row>
    <row r="491" spans="1:2" x14ac:dyDescent="0.25">
      <c r="A491" t="s">
        <v>29</v>
      </c>
      <c r="B491" t="s">
        <v>735</v>
      </c>
    </row>
    <row r="492" spans="1:2" x14ac:dyDescent="0.25">
      <c r="A492" t="s">
        <v>29</v>
      </c>
      <c r="B492" t="s">
        <v>183</v>
      </c>
    </row>
    <row r="493" spans="1:2" x14ac:dyDescent="0.25">
      <c r="A493" t="s">
        <v>29</v>
      </c>
      <c r="B493" t="s">
        <v>736</v>
      </c>
    </row>
    <row r="494" spans="1:2" x14ac:dyDescent="0.25">
      <c r="A494" t="s">
        <v>29</v>
      </c>
      <c r="B494" t="s">
        <v>737</v>
      </c>
    </row>
    <row r="495" spans="1:2" x14ac:dyDescent="0.25">
      <c r="A495" t="s">
        <v>29</v>
      </c>
      <c r="B495" t="s">
        <v>184</v>
      </c>
    </row>
    <row r="496" spans="1:2" x14ac:dyDescent="0.25">
      <c r="A496" t="s">
        <v>29</v>
      </c>
      <c r="B496" t="s">
        <v>185</v>
      </c>
    </row>
    <row r="497" spans="1:2" x14ac:dyDescent="0.25">
      <c r="A497" t="s">
        <v>29</v>
      </c>
      <c r="B497" t="s">
        <v>738</v>
      </c>
    </row>
    <row r="498" spans="1:2" x14ac:dyDescent="0.25">
      <c r="A498" t="s">
        <v>29</v>
      </c>
      <c r="B498" t="s">
        <v>186</v>
      </c>
    </row>
    <row r="499" spans="1:2" x14ac:dyDescent="0.25">
      <c r="A499" t="s">
        <v>29</v>
      </c>
      <c r="B499" t="s">
        <v>187</v>
      </c>
    </row>
    <row r="500" spans="1:2" x14ac:dyDescent="0.25">
      <c r="A500" t="s">
        <v>29</v>
      </c>
      <c r="B500" t="s">
        <v>739</v>
      </c>
    </row>
    <row r="501" spans="1:2" x14ac:dyDescent="0.25">
      <c r="A501" t="s">
        <v>29</v>
      </c>
      <c r="B501" t="s">
        <v>188</v>
      </c>
    </row>
    <row r="502" spans="1:2" x14ac:dyDescent="0.25">
      <c r="A502" t="s">
        <v>29</v>
      </c>
      <c r="B502" t="s">
        <v>740</v>
      </c>
    </row>
    <row r="503" spans="1:2" x14ac:dyDescent="0.25">
      <c r="A503" t="s">
        <v>29</v>
      </c>
      <c r="B503" t="s">
        <v>741</v>
      </c>
    </row>
    <row r="504" spans="1:2" x14ac:dyDescent="0.25">
      <c r="A504" t="s">
        <v>29</v>
      </c>
      <c r="B504" t="s">
        <v>742</v>
      </c>
    </row>
    <row r="505" spans="1:2" x14ac:dyDescent="0.25">
      <c r="A505" t="s">
        <v>29</v>
      </c>
      <c r="B505" t="s">
        <v>743</v>
      </c>
    </row>
    <row r="506" spans="1:2" x14ac:dyDescent="0.25">
      <c r="A506" t="s">
        <v>29</v>
      </c>
      <c r="B506" t="s">
        <v>744</v>
      </c>
    </row>
    <row r="507" spans="1:2" x14ac:dyDescent="0.25">
      <c r="A507" t="s">
        <v>29</v>
      </c>
      <c r="B507" t="s">
        <v>189</v>
      </c>
    </row>
    <row r="508" spans="1:2" x14ac:dyDescent="0.25">
      <c r="A508" t="s">
        <v>29</v>
      </c>
      <c r="B508" t="s">
        <v>190</v>
      </c>
    </row>
    <row r="509" spans="1:2" x14ac:dyDescent="0.25">
      <c r="A509" t="s">
        <v>29</v>
      </c>
      <c r="B509" t="s">
        <v>745</v>
      </c>
    </row>
    <row r="510" spans="1:2" x14ac:dyDescent="0.25">
      <c r="A510" t="s">
        <v>29</v>
      </c>
      <c r="B510" t="s">
        <v>746</v>
      </c>
    </row>
    <row r="511" spans="1:2" x14ac:dyDescent="0.25">
      <c r="A511" t="s">
        <v>29</v>
      </c>
      <c r="B511" t="s">
        <v>383</v>
      </c>
    </row>
    <row r="512" spans="1:2" x14ac:dyDescent="0.25">
      <c r="A512" t="s">
        <v>29</v>
      </c>
      <c r="B512" t="s">
        <v>747</v>
      </c>
    </row>
    <row r="513" spans="1:2" x14ac:dyDescent="0.25">
      <c r="A513" t="s">
        <v>29</v>
      </c>
      <c r="B513" t="s">
        <v>748</v>
      </c>
    </row>
    <row r="514" spans="1:2" x14ac:dyDescent="0.25">
      <c r="A514" t="s">
        <v>29</v>
      </c>
      <c r="B514" t="s">
        <v>191</v>
      </c>
    </row>
    <row r="515" spans="1:2" x14ac:dyDescent="0.25">
      <c r="A515" t="s">
        <v>29</v>
      </c>
      <c r="B515" t="s">
        <v>192</v>
      </c>
    </row>
    <row r="516" spans="1:2" x14ac:dyDescent="0.25">
      <c r="A516" t="s">
        <v>29</v>
      </c>
      <c r="B516" t="s">
        <v>749</v>
      </c>
    </row>
    <row r="517" spans="1:2" x14ac:dyDescent="0.25">
      <c r="A517" t="s">
        <v>29</v>
      </c>
      <c r="B517" t="s">
        <v>193</v>
      </c>
    </row>
    <row r="518" spans="1:2" x14ac:dyDescent="0.25">
      <c r="A518" t="s">
        <v>29</v>
      </c>
      <c r="B518" t="s">
        <v>35</v>
      </c>
    </row>
    <row r="519" spans="1:2" x14ac:dyDescent="0.25">
      <c r="A519" t="s">
        <v>29</v>
      </c>
      <c r="B519" t="s">
        <v>750</v>
      </c>
    </row>
    <row r="520" spans="1:2" x14ac:dyDescent="0.25">
      <c r="A520" t="s">
        <v>29</v>
      </c>
      <c r="B520" t="s">
        <v>751</v>
      </c>
    </row>
    <row r="521" spans="1:2" x14ac:dyDescent="0.25">
      <c r="A521" t="s">
        <v>29</v>
      </c>
      <c r="B521" t="s">
        <v>752</v>
      </c>
    </row>
    <row r="522" spans="1:2" x14ac:dyDescent="0.25">
      <c r="A522" t="s">
        <v>29</v>
      </c>
      <c r="B522" t="s">
        <v>753</v>
      </c>
    </row>
    <row r="523" spans="1:2" x14ac:dyDescent="0.25">
      <c r="A523" t="s">
        <v>29</v>
      </c>
      <c r="B523" t="s">
        <v>102</v>
      </c>
    </row>
    <row r="524" spans="1:2" x14ac:dyDescent="0.25">
      <c r="A524" t="s">
        <v>29</v>
      </c>
      <c r="B524" t="s">
        <v>194</v>
      </c>
    </row>
    <row r="525" spans="1:2" x14ac:dyDescent="0.25">
      <c r="A525" t="s">
        <v>29</v>
      </c>
      <c r="B525" t="s">
        <v>754</v>
      </c>
    </row>
    <row r="526" spans="1:2" x14ac:dyDescent="0.25">
      <c r="A526" t="s">
        <v>29</v>
      </c>
      <c r="B526" t="s">
        <v>755</v>
      </c>
    </row>
    <row r="527" spans="1:2" x14ac:dyDescent="0.25">
      <c r="A527" t="s">
        <v>29</v>
      </c>
      <c r="B527" t="s">
        <v>756</v>
      </c>
    </row>
    <row r="528" spans="1:2" x14ac:dyDescent="0.25">
      <c r="A528" t="s">
        <v>29</v>
      </c>
      <c r="B528" t="s">
        <v>757</v>
      </c>
    </row>
    <row r="529" spans="1:2" x14ac:dyDescent="0.25">
      <c r="A529" t="s">
        <v>29</v>
      </c>
      <c r="B529" t="s">
        <v>758</v>
      </c>
    </row>
    <row r="530" spans="1:2" x14ac:dyDescent="0.25">
      <c r="A530" t="s">
        <v>29</v>
      </c>
      <c r="B530" t="s">
        <v>759</v>
      </c>
    </row>
    <row r="531" spans="1:2" x14ac:dyDescent="0.25">
      <c r="A531" t="s">
        <v>29</v>
      </c>
      <c r="B531" t="s">
        <v>760</v>
      </c>
    </row>
    <row r="532" spans="1:2" x14ac:dyDescent="0.25">
      <c r="A532" t="s">
        <v>29</v>
      </c>
      <c r="B532" t="s">
        <v>761</v>
      </c>
    </row>
    <row r="533" spans="1:2" x14ac:dyDescent="0.25">
      <c r="A533" t="s">
        <v>29</v>
      </c>
      <c r="B533" t="s">
        <v>762</v>
      </c>
    </row>
    <row r="534" spans="1:2" x14ac:dyDescent="0.25">
      <c r="A534" t="s">
        <v>29</v>
      </c>
      <c r="B534" t="s">
        <v>763</v>
      </c>
    </row>
    <row r="535" spans="1:2" x14ac:dyDescent="0.25">
      <c r="A535" t="s">
        <v>29</v>
      </c>
      <c r="B535" t="s">
        <v>392</v>
      </c>
    </row>
    <row r="536" spans="1:2" x14ac:dyDescent="0.25">
      <c r="A536" t="s">
        <v>29</v>
      </c>
      <c r="B536" t="s">
        <v>195</v>
      </c>
    </row>
    <row r="537" spans="1:2" x14ac:dyDescent="0.25">
      <c r="A537" t="s">
        <v>29</v>
      </c>
      <c r="B537" t="s">
        <v>764</v>
      </c>
    </row>
    <row r="538" spans="1:2" x14ac:dyDescent="0.25">
      <c r="A538" t="s">
        <v>29</v>
      </c>
      <c r="B538" t="s">
        <v>765</v>
      </c>
    </row>
    <row r="539" spans="1:2" x14ac:dyDescent="0.25">
      <c r="A539" t="s">
        <v>29</v>
      </c>
      <c r="B539" t="s">
        <v>371</v>
      </c>
    </row>
    <row r="540" spans="1:2" x14ac:dyDescent="0.25">
      <c r="A540" t="s">
        <v>29</v>
      </c>
      <c r="B540" t="s">
        <v>196</v>
      </c>
    </row>
    <row r="541" spans="1:2" x14ac:dyDescent="0.25">
      <c r="A541" t="s">
        <v>29</v>
      </c>
      <c r="B541" t="s">
        <v>766</v>
      </c>
    </row>
    <row r="542" spans="1:2" x14ac:dyDescent="0.25">
      <c r="A542" t="s">
        <v>29</v>
      </c>
      <c r="B542" t="s">
        <v>197</v>
      </c>
    </row>
    <row r="543" spans="1:2" x14ac:dyDescent="0.25">
      <c r="A543" t="s">
        <v>29</v>
      </c>
      <c r="B543" t="s">
        <v>198</v>
      </c>
    </row>
    <row r="544" spans="1:2" x14ac:dyDescent="0.25">
      <c r="A544" t="s">
        <v>29</v>
      </c>
      <c r="B544" t="s">
        <v>767</v>
      </c>
    </row>
    <row r="545" spans="1:2" x14ac:dyDescent="0.25">
      <c r="A545" t="s">
        <v>29</v>
      </c>
      <c r="B545" t="s">
        <v>199</v>
      </c>
    </row>
    <row r="546" spans="1:2" x14ac:dyDescent="0.25">
      <c r="A546" t="s">
        <v>29</v>
      </c>
      <c r="B546" t="s">
        <v>200</v>
      </c>
    </row>
    <row r="547" spans="1:2" x14ac:dyDescent="0.25">
      <c r="A547" t="s">
        <v>29</v>
      </c>
      <c r="B547" t="s">
        <v>201</v>
      </c>
    </row>
    <row r="548" spans="1:2" x14ac:dyDescent="0.25">
      <c r="A548" t="s">
        <v>29</v>
      </c>
      <c r="B548" t="s">
        <v>202</v>
      </c>
    </row>
    <row r="549" spans="1:2" x14ac:dyDescent="0.25">
      <c r="A549" t="s">
        <v>29</v>
      </c>
      <c r="B549" t="s">
        <v>768</v>
      </c>
    </row>
    <row r="550" spans="1:2" x14ac:dyDescent="0.25">
      <c r="A550" t="s">
        <v>29</v>
      </c>
      <c r="B550" t="s">
        <v>769</v>
      </c>
    </row>
    <row r="551" spans="1:2" x14ac:dyDescent="0.25">
      <c r="A551" t="s">
        <v>29</v>
      </c>
      <c r="B551" t="s">
        <v>393</v>
      </c>
    </row>
    <row r="552" spans="1:2" x14ac:dyDescent="0.25">
      <c r="A552" t="s">
        <v>29</v>
      </c>
      <c r="B552" t="s">
        <v>770</v>
      </c>
    </row>
    <row r="553" spans="1:2" x14ac:dyDescent="0.25">
      <c r="A553" t="s">
        <v>29</v>
      </c>
      <c r="B553" t="s">
        <v>203</v>
      </c>
    </row>
    <row r="554" spans="1:2" x14ac:dyDescent="0.25">
      <c r="A554" t="s">
        <v>29</v>
      </c>
      <c r="B554" t="s">
        <v>771</v>
      </c>
    </row>
    <row r="555" spans="1:2" x14ac:dyDescent="0.25">
      <c r="A555" t="s">
        <v>29</v>
      </c>
      <c r="B555" t="s">
        <v>772</v>
      </c>
    </row>
    <row r="556" spans="1:2" x14ac:dyDescent="0.25">
      <c r="A556" t="s">
        <v>29</v>
      </c>
      <c r="B556" t="s">
        <v>204</v>
      </c>
    </row>
    <row r="557" spans="1:2" x14ac:dyDescent="0.25">
      <c r="A557" t="s">
        <v>29</v>
      </c>
      <c r="B557" t="s">
        <v>773</v>
      </c>
    </row>
    <row r="558" spans="1:2" x14ac:dyDescent="0.25">
      <c r="A558" t="s">
        <v>29</v>
      </c>
      <c r="B558" t="s">
        <v>774</v>
      </c>
    </row>
    <row r="559" spans="1:2" x14ac:dyDescent="0.25">
      <c r="A559" t="s">
        <v>29</v>
      </c>
      <c r="B559" t="s">
        <v>205</v>
      </c>
    </row>
    <row r="560" spans="1:2" x14ac:dyDescent="0.25">
      <c r="A560" t="s">
        <v>29</v>
      </c>
      <c r="B560" t="s">
        <v>206</v>
      </c>
    </row>
    <row r="561" spans="1:2" x14ac:dyDescent="0.25">
      <c r="A561" t="s">
        <v>29</v>
      </c>
      <c r="B561" t="s">
        <v>775</v>
      </c>
    </row>
    <row r="562" spans="1:2" x14ac:dyDescent="0.25">
      <c r="A562" t="s">
        <v>29</v>
      </c>
      <c r="B562" t="s">
        <v>776</v>
      </c>
    </row>
    <row r="563" spans="1:2" x14ac:dyDescent="0.25">
      <c r="A563" t="s">
        <v>29</v>
      </c>
      <c r="B563" t="s">
        <v>207</v>
      </c>
    </row>
    <row r="564" spans="1:2" x14ac:dyDescent="0.25">
      <c r="A564" t="s">
        <v>29</v>
      </c>
      <c r="B564" t="s">
        <v>208</v>
      </c>
    </row>
    <row r="565" spans="1:2" x14ac:dyDescent="0.25">
      <c r="A565" t="s">
        <v>29</v>
      </c>
      <c r="B565" t="s">
        <v>777</v>
      </c>
    </row>
    <row r="566" spans="1:2" x14ac:dyDescent="0.25">
      <c r="A566" t="s">
        <v>29</v>
      </c>
      <c r="B566" t="s">
        <v>778</v>
      </c>
    </row>
    <row r="567" spans="1:2" x14ac:dyDescent="0.25">
      <c r="A567" t="s">
        <v>29</v>
      </c>
      <c r="B567" t="s">
        <v>779</v>
      </c>
    </row>
    <row r="568" spans="1:2" x14ac:dyDescent="0.25">
      <c r="A568" t="s">
        <v>29</v>
      </c>
      <c r="B568" t="s">
        <v>780</v>
      </c>
    </row>
    <row r="569" spans="1:2" x14ac:dyDescent="0.25">
      <c r="A569" t="s">
        <v>29</v>
      </c>
      <c r="B569" t="s">
        <v>781</v>
      </c>
    </row>
    <row r="570" spans="1:2" x14ac:dyDescent="0.25">
      <c r="A570" t="s">
        <v>29</v>
      </c>
      <c r="B570" t="s">
        <v>209</v>
      </c>
    </row>
    <row r="571" spans="1:2" x14ac:dyDescent="0.25">
      <c r="A571" t="s">
        <v>29</v>
      </c>
      <c r="B571" t="s">
        <v>210</v>
      </c>
    </row>
    <row r="572" spans="1:2" x14ac:dyDescent="0.25">
      <c r="A572" t="s">
        <v>29</v>
      </c>
      <c r="B572" t="s">
        <v>782</v>
      </c>
    </row>
    <row r="573" spans="1:2" x14ac:dyDescent="0.25">
      <c r="A573" t="s">
        <v>29</v>
      </c>
      <c r="B573" t="s">
        <v>783</v>
      </c>
    </row>
    <row r="574" spans="1:2" x14ac:dyDescent="0.25">
      <c r="A574" t="s">
        <v>29</v>
      </c>
      <c r="B574" t="s">
        <v>784</v>
      </c>
    </row>
    <row r="575" spans="1:2" x14ac:dyDescent="0.25">
      <c r="A575" t="s">
        <v>29</v>
      </c>
      <c r="B575" t="s">
        <v>211</v>
      </c>
    </row>
    <row r="576" spans="1:2" x14ac:dyDescent="0.25">
      <c r="A576" t="s">
        <v>28</v>
      </c>
      <c r="B576" t="s">
        <v>172</v>
      </c>
    </row>
    <row r="577" spans="1:2" x14ac:dyDescent="0.25">
      <c r="A577" t="s">
        <v>28</v>
      </c>
      <c r="B577" t="s">
        <v>786</v>
      </c>
    </row>
    <row r="578" spans="1:2" x14ac:dyDescent="0.25">
      <c r="A578" t="s">
        <v>28</v>
      </c>
      <c r="B578" t="s">
        <v>787</v>
      </c>
    </row>
    <row r="579" spans="1:2" x14ac:dyDescent="0.25">
      <c r="A579" t="s">
        <v>28</v>
      </c>
      <c r="B579" t="s">
        <v>788</v>
      </c>
    </row>
    <row r="580" spans="1:2" x14ac:dyDescent="0.25">
      <c r="A580" t="s">
        <v>28</v>
      </c>
      <c r="B580" t="s">
        <v>789</v>
      </c>
    </row>
    <row r="581" spans="1:2" x14ac:dyDescent="0.25">
      <c r="A581" t="s">
        <v>28</v>
      </c>
      <c r="B581" t="s">
        <v>790</v>
      </c>
    </row>
    <row r="582" spans="1:2" x14ac:dyDescent="0.25">
      <c r="A582" t="s">
        <v>28</v>
      </c>
      <c r="B582" t="s">
        <v>389</v>
      </c>
    </row>
    <row r="583" spans="1:2" x14ac:dyDescent="0.25">
      <c r="A583" t="s">
        <v>28</v>
      </c>
      <c r="B583" t="s">
        <v>791</v>
      </c>
    </row>
    <row r="584" spans="1:2" x14ac:dyDescent="0.25">
      <c r="A584" t="s">
        <v>28</v>
      </c>
      <c r="B584" t="s">
        <v>792</v>
      </c>
    </row>
    <row r="585" spans="1:2" x14ac:dyDescent="0.25">
      <c r="A585" t="s">
        <v>28</v>
      </c>
      <c r="B585" t="s">
        <v>793</v>
      </c>
    </row>
    <row r="586" spans="1:2" x14ac:dyDescent="0.25">
      <c r="A586" t="s">
        <v>28</v>
      </c>
      <c r="B586" t="s">
        <v>794</v>
      </c>
    </row>
    <row r="587" spans="1:2" x14ac:dyDescent="0.25">
      <c r="A587" t="s">
        <v>28</v>
      </c>
      <c r="B587" t="s">
        <v>795</v>
      </c>
    </row>
    <row r="588" spans="1:2" x14ac:dyDescent="0.25">
      <c r="A588" t="s">
        <v>28</v>
      </c>
      <c r="B588" t="s">
        <v>796</v>
      </c>
    </row>
    <row r="589" spans="1:2" x14ac:dyDescent="0.25">
      <c r="A589" t="s">
        <v>28</v>
      </c>
      <c r="B589" t="s">
        <v>797</v>
      </c>
    </row>
    <row r="590" spans="1:2" x14ac:dyDescent="0.25">
      <c r="A590" t="s">
        <v>28</v>
      </c>
      <c r="B590" t="s">
        <v>798</v>
      </c>
    </row>
    <row r="591" spans="1:2" x14ac:dyDescent="0.25">
      <c r="A591" t="s">
        <v>28</v>
      </c>
      <c r="B591" t="s">
        <v>799</v>
      </c>
    </row>
    <row r="592" spans="1:2" x14ac:dyDescent="0.25">
      <c r="A592" t="s">
        <v>28</v>
      </c>
      <c r="B592" t="s">
        <v>800</v>
      </c>
    </row>
    <row r="593" spans="1:2" x14ac:dyDescent="0.25">
      <c r="A593" t="s">
        <v>28</v>
      </c>
      <c r="B593" t="s">
        <v>801</v>
      </c>
    </row>
    <row r="594" spans="1:2" x14ac:dyDescent="0.25">
      <c r="A594" t="s">
        <v>28</v>
      </c>
      <c r="B594" t="s">
        <v>802</v>
      </c>
    </row>
    <row r="595" spans="1:2" x14ac:dyDescent="0.25">
      <c r="A595" t="s">
        <v>28</v>
      </c>
      <c r="B595" t="s">
        <v>803</v>
      </c>
    </row>
    <row r="596" spans="1:2" x14ac:dyDescent="0.25">
      <c r="A596" t="s">
        <v>28</v>
      </c>
      <c r="B596" t="s">
        <v>804</v>
      </c>
    </row>
    <row r="597" spans="1:2" x14ac:dyDescent="0.25">
      <c r="A597" t="s">
        <v>28</v>
      </c>
      <c r="B597" t="s">
        <v>805</v>
      </c>
    </row>
    <row r="598" spans="1:2" x14ac:dyDescent="0.25">
      <c r="A598" t="s">
        <v>28</v>
      </c>
      <c r="B598" t="s">
        <v>806</v>
      </c>
    </row>
    <row r="599" spans="1:2" x14ac:dyDescent="0.25">
      <c r="A599" t="s">
        <v>28</v>
      </c>
      <c r="B599" t="s">
        <v>807</v>
      </c>
    </row>
    <row r="600" spans="1:2" x14ac:dyDescent="0.25">
      <c r="A600" t="s">
        <v>28</v>
      </c>
      <c r="B600" t="s">
        <v>149</v>
      </c>
    </row>
    <row r="601" spans="1:2" x14ac:dyDescent="0.25">
      <c r="A601" t="s">
        <v>28</v>
      </c>
      <c r="B601" t="s">
        <v>808</v>
      </c>
    </row>
    <row r="602" spans="1:2" x14ac:dyDescent="0.25">
      <c r="A602" t="s">
        <v>28</v>
      </c>
      <c r="B602" t="s">
        <v>809</v>
      </c>
    </row>
    <row r="603" spans="1:2" x14ac:dyDescent="0.25">
      <c r="A603" t="s">
        <v>28</v>
      </c>
      <c r="B603" t="s">
        <v>810</v>
      </c>
    </row>
    <row r="604" spans="1:2" x14ac:dyDescent="0.25">
      <c r="A604" t="s">
        <v>28</v>
      </c>
      <c r="B604" t="s">
        <v>811</v>
      </c>
    </row>
    <row r="605" spans="1:2" x14ac:dyDescent="0.25">
      <c r="A605" t="s">
        <v>28</v>
      </c>
      <c r="B605" t="s">
        <v>812</v>
      </c>
    </row>
    <row r="606" spans="1:2" x14ac:dyDescent="0.25">
      <c r="A606" t="s">
        <v>32</v>
      </c>
      <c r="B606" t="s">
        <v>227</v>
      </c>
    </row>
    <row r="607" spans="1:2" x14ac:dyDescent="0.25">
      <c r="A607" t="s">
        <v>32</v>
      </c>
      <c r="B607" t="s">
        <v>814</v>
      </c>
    </row>
    <row r="608" spans="1:2" x14ac:dyDescent="0.25">
      <c r="A608" t="s">
        <v>32</v>
      </c>
      <c r="B608" t="s">
        <v>815</v>
      </c>
    </row>
    <row r="609" spans="1:2" x14ac:dyDescent="0.25">
      <c r="A609" t="s">
        <v>32</v>
      </c>
      <c r="B609" t="s">
        <v>816</v>
      </c>
    </row>
    <row r="610" spans="1:2" x14ac:dyDescent="0.25">
      <c r="A610" t="s">
        <v>32</v>
      </c>
      <c r="B610" t="s">
        <v>817</v>
      </c>
    </row>
    <row r="611" spans="1:2" x14ac:dyDescent="0.25">
      <c r="A611" t="s">
        <v>32</v>
      </c>
      <c r="B611" t="s">
        <v>818</v>
      </c>
    </row>
    <row r="612" spans="1:2" x14ac:dyDescent="0.25">
      <c r="A612" t="s">
        <v>32</v>
      </c>
      <c r="B612" t="s">
        <v>819</v>
      </c>
    </row>
    <row r="613" spans="1:2" x14ac:dyDescent="0.25">
      <c r="A613" t="s">
        <v>32</v>
      </c>
      <c r="B613" t="s">
        <v>224</v>
      </c>
    </row>
    <row r="614" spans="1:2" x14ac:dyDescent="0.25">
      <c r="A614" t="s">
        <v>32</v>
      </c>
      <c r="B614" t="s">
        <v>820</v>
      </c>
    </row>
    <row r="615" spans="1:2" x14ac:dyDescent="0.25">
      <c r="A615" t="s">
        <v>32</v>
      </c>
      <c r="B615" t="s">
        <v>821</v>
      </c>
    </row>
    <row r="616" spans="1:2" x14ac:dyDescent="0.25">
      <c r="A616" t="s">
        <v>32</v>
      </c>
      <c r="B616" t="s">
        <v>225</v>
      </c>
    </row>
    <row r="617" spans="1:2" x14ac:dyDescent="0.25">
      <c r="A617" t="s">
        <v>32</v>
      </c>
      <c r="B617" t="s">
        <v>822</v>
      </c>
    </row>
    <row r="618" spans="1:2" x14ac:dyDescent="0.25">
      <c r="A618" t="s">
        <v>32</v>
      </c>
      <c r="B618" t="s">
        <v>368</v>
      </c>
    </row>
    <row r="619" spans="1:2" x14ac:dyDescent="0.25">
      <c r="A619" t="s">
        <v>32</v>
      </c>
      <c r="B619" t="s">
        <v>823</v>
      </c>
    </row>
    <row r="620" spans="1:2" x14ac:dyDescent="0.25">
      <c r="A620" t="s">
        <v>32</v>
      </c>
      <c r="B620" t="s">
        <v>824</v>
      </c>
    </row>
    <row r="621" spans="1:2" x14ac:dyDescent="0.25">
      <c r="A621" t="s">
        <v>32</v>
      </c>
      <c r="B621" t="s">
        <v>825</v>
      </c>
    </row>
    <row r="622" spans="1:2" x14ac:dyDescent="0.25">
      <c r="A622" t="s">
        <v>32</v>
      </c>
      <c r="B622" t="s">
        <v>826</v>
      </c>
    </row>
    <row r="623" spans="1:2" x14ac:dyDescent="0.25">
      <c r="A623" t="s">
        <v>32</v>
      </c>
      <c r="B623" t="s">
        <v>226</v>
      </c>
    </row>
    <row r="624" spans="1:2" x14ac:dyDescent="0.25">
      <c r="A624" t="s">
        <v>32</v>
      </c>
      <c r="B624" t="s">
        <v>827</v>
      </c>
    </row>
    <row r="625" spans="1:2" x14ac:dyDescent="0.25">
      <c r="A625" t="s">
        <v>32</v>
      </c>
      <c r="B625" t="s">
        <v>828</v>
      </c>
    </row>
    <row r="626" spans="1:2" x14ac:dyDescent="0.25">
      <c r="A626" t="s">
        <v>32</v>
      </c>
      <c r="B626" t="s">
        <v>829</v>
      </c>
    </row>
    <row r="627" spans="1:2" x14ac:dyDescent="0.25">
      <c r="A627" t="s">
        <v>32</v>
      </c>
      <c r="B627" t="s">
        <v>228</v>
      </c>
    </row>
    <row r="628" spans="1:2" x14ac:dyDescent="0.25">
      <c r="A628" t="s">
        <v>32</v>
      </c>
      <c r="B628" t="s">
        <v>229</v>
      </c>
    </row>
    <row r="629" spans="1:2" x14ac:dyDescent="0.25">
      <c r="A629" t="s">
        <v>32</v>
      </c>
      <c r="B629" t="s">
        <v>830</v>
      </c>
    </row>
    <row r="630" spans="1:2" x14ac:dyDescent="0.25">
      <c r="A630" t="s">
        <v>32</v>
      </c>
      <c r="B630" t="s">
        <v>230</v>
      </c>
    </row>
    <row r="631" spans="1:2" x14ac:dyDescent="0.25">
      <c r="A631" t="s">
        <v>32</v>
      </c>
      <c r="B631" t="s">
        <v>231</v>
      </c>
    </row>
    <row r="632" spans="1:2" x14ac:dyDescent="0.25">
      <c r="A632" t="s">
        <v>32</v>
      </c>
      <c r="B632" t="s">
        <v>831</v>
      </c>
    </row>
    <row r="633" spans="1:2" x14ac:dyDescent="0.25">
      <c r="A633" t="s">
        <v>32</v>
      </c>
      <c r="B633" t="s">
        <v>832</v>
      </c>
    </row>
    <row r="634" spans="1:2" x14ac:dyDescent="0.25">
      <c r="A634" t="s">
        <v>32</v>
      </c>
      <c r="B634" t="s">
        <v>598</v>
      </c>
    </row>
    <row r="635" spans="1:2" x14ac:dyDescent="0.25">
      <c r="A635" t="s">
        <v>32</v>
      </c>
      <c r="B635" t="s">
        <v>395</v>
      </c>
    </row>
    <row r="636" spans="1:2" x14ac:dyDescent="0.25">
      <c r="A636" t="s">
        <v>32</v>
      </c>
      <c r="B636" t="s">
        <v>833</v>
      </c>
    </row>
    <row r="637" spans="1:2" x14ac:dyDescent="0.25">
      <c r="A637" t="s">
        <v>32</v>
      </c>
      <c r="B637" t="s">
        <v>834</v>
      </c>
    </row>
    <row r="638" spans="1:2" x14ac:dyDescent="0.25">
      <c r="A638" t="s">
        <v>32</v>
      </c>
      <c r="B638" t="s">
        <v>835</v>
      </c>
    </row>
    <row r="639" spans="1:2" x14ac:dyDescent="0.25">
      <c r="A639" t="s">
        <v>32</v>
      </c>
      <c r="B639" t="s">
        <v>836</v>
      </c>
    </row>
    <row r="640" spans="1:2" x14ac:dyDescent="0.25">
      <c r="A640" t="s">
        <v>32</v>
      </c>
      <c r="B640" t="s">
        <v>232</v>
      </c>
    </row>
    <row r="641" spans="1:2" x14ac:dyDescent="0.25">
      <c r="A641" t="s">
        <v>32</v>
      </c>
      <c r="B641" t="s">
        <v>837</v>
      </c>
    </row>
    <row r="642" spans="1:2" x14ac:dyDescent="0.25">
      <c r="A642" t="s">
        <v>32</v>
      </c>
      <c r="B642" t="s">
        <v>838</v>
      </c>
    </row>
    <row r="643" spans="1:2" x14ac:dyDescent="0.25">
      <c r="A643" t="s">
        <v>1187</v>
      </c>
      <c r="B643" t="s">
        <v>235</v>
      </c>
    </row>
    <row r="644" spans="1:2" x14ac:dyDescent="0.25">
      <c r="A644" t="s">
        <v>1187</v>
      </c>
      <c r="B644" t="s">
        <v>151</v>
      </c>
    </row>
    <row r="645" spans="1:2" x14ac:dyDescent="0.25">
      <c r="A645" t="s">
        <v>1187</v>
      </c>
      <c r="B645" t="s">
        <v>840</v>
      </c>
    </row>
    <row r="646" spans="1:2" x14ac:dyDescent="0.25">
      <c r="A646" t="s">
        <v>1187</v>
      </c>
      <c r="B646" t="s">
        <v>233</v>
      </c>
    </row>
    <row r="647" spans="1:2" x14ac:dyDescent="0.25">
      <c r="A647" t="s">
        <v>1187</v>
      </c>
      <c r="B647" t="s">
        <v>841</v>
      </c>
    </row>
    <row r="648" spans="1:2" x14ac:dyDescent="0.25">
      <c r="A648" t="s">
        <v>1187</v>
      </c>
      <c r="B648" t="s">
        <v>842</v>
      </c>
    </row>
    <row r="649" spans="1:2" x14ac:dyDescent="0.25">
      <c r="A649" t="s">
        <v>1187</v>
      </c>
      <c r="B649" t="s">
        <v>843</v>
      </c>
    </row>
    <row r="650" spans="1:2" x14ac:dyDescent="0.25">
      <c r="A650" t="s">
        <v>1187</v>
      </c>
      <c r="B650" t="s">
        <v>844</v>
      </c>
    </row>
    <row r="651" spans="1:2" x14ac:dyDescent="0.25">
      <c r="A651" t="s">
        <v>1187</v>
      </c>
      <c r="B651" t="s">
        <v>845</v>
      </c>
    </row>
    <row r="652" spans="1:2" x14ac:dyDescent="0.25">
      <c r="A652" t="s">
        <v>1187</v>
      </c>
      <c r="B652" t="s">
        <v>234</v>
      </c>
    </row>
    <row r="653" spans="1:2" x14ac:dyDescent="0.25">
      <c r="A653" t="s">
        <v>1187</v>
      </c>
      <c r="B653" t="s">
        <v>846</v>
      </c>
    </row>
    <row r="654" spans="1:2" x14ac:dyDescent="0.25">
      <c r="A654" t="s">
        <v>1187</v>
      </c>
      <c r="B654" t="s">
        <v>847</v>
      </c>
    </row>
    <row r="655" spans="1:2" x14ac:dyDescent="0.25">
      <c r="A655" t="s">
        <v>1187</v>
      </c>
      <c r="B655" t="s">
        <v>848</v>
      </c>
    </row>
    <row r="656" spans="1:2" x14ac:dyDescent="0.25">
      <c r="A656" t="s">
        <v>1187</v>
      </c>
      <c r="B656" t="s">
        <v>849</v>
      </c>
    </row>
    <row r="657" spans="1:2" x14ac:dyDescent="0.25">
      <c r="A657" t="s">
        <v>1187</v>
      </c>
      <c r="B657" t="s">
        <v>159</v>
      </c>
    </row>
    <row r="658" spans="1:2" x14ac:dyDescent="0.25">
      <c r="A658" t="s">
        <v>33</v>
      </c>
      <c r="B658" t="s">
        <v>239</v>
      </c>
    </row>
    <row r="659" spans="1:2" x14ac:dyDescent="0.25">
      <c r="A659" t="s">
        <v>33</v>
      </c>
      <c r="B659" t="s">
        <v>851</v>
      </c>
    </row>
    <row r="660" spans="1:2" x14ac:dyDescent="0.25">
      <c r="A660" t="s">
        <v>33</v>
      </c>
      <c r="B660" t="s">
        <v>852</v>
      </c>
    </row>
    <row r="661" spans="1:2" x14ac:dyDescent="0.25">
      <c r="A661" t="s">
        <v>33</v>
      </c>
      <c r="B661" t="s">
        <v>853</v>
      </c>
    </row>
    <row r="662" spans="1:2" x14ac:dyDescent="0.25">
      <c r="A662" t="s">
        <v>33</v>
      </c>
      <c r="B662" t="s">
        <v>854</v>
      </c>
    </row>
    <row r="663" spans="1:2" x14ac:dyDescent="0.25">
      <c r="A663" t="s">
        <v>33</v>
      </c>
      <c r="B663" t="s">
        <v>855</v>
      </c>
    </row>
    <row r="664" spans="1:2" x14ac:dyDescent="0.25">
      <c r="A664" t="s">
        <v>33</v>
      </c>
      <c r="B664" t="s">
        <v>856</v>
      </c>
    </row>
    <row r="665" spans="1:2" x14ac:dyDescent="0.25">
      <c r="A665" t="s">
        <v>33</v>
      </c>
      <c r="B665" t="s">
        <v>444</v>
      </c>
    </row>
    <row r="666" spans="1:2" x14ac:dyDescent="0.25">
      <c r="A666" t="s">
        <v>33</v>
      </c>
      <c r="B666" t="s">
        <v>396</v>
      </c>
    </row>
    <row r="667" spans="1:2" x14ac:dyDescent="0.25">
      <c r="A667" t="s">
        <v>33</v>
      </c>
      <c r="B667" t="s">
        <v>857</v>
      </c>
    </row>
    <row r="668" spans="1:2" x14ac:dyDescent="0.25">
      <c r="A668" t="s">
        <v>33</v>
      </c>
      <c r="B668" t="s">
        <v>858</v>
      </c>
    </row>
    <row r="669" spans="1:2" x14ac:dyDescent="0.25">
      <c r="A669" t="s">
        <v>33</v>
      </c>
      <c r="B669" t="s">
        <v>397</v>
      </c>
    </row>
    <row r="670" spans="1:2" x14ac:dyDescent="0.25">
      <c r="A670" t="s">
        <v>33</v>
      </c>
      <c r="B670" t="s">
        <v>236</v>
      </c>
    </row>
    <row r="671" spans="1:2" x14ac:dyDescent="0.25">
      <c r="A671" t="s">
        <v>33</v>
      </c>
      <c r="B671" t="s">
        <v>237</v>
      </c>
    </row>
    <row r="672" spans="1:2" x14ac:dyDescent="0.25">
      <c r="A672" t="s">
        <v>33</v>
      </c>
      <c r="B672" t="s">
        <v>859</v>
      </c>
    </row>
    <row r="673" spans="1:2" x14ac:dyDescent="0.25">
      <c r="A673" t="s">
        <v>33</v>
      </c>
      <c r="B673" t="s">
        <v>860</v>
      </c>
    </row>
    <row r="674" spans="1:2" x14ac:dyDescent="0.25">
      <c r="A674" t="s">
        <v>33</v>
      </c>
      <c r="B674" t="s">
        <v>861</v>
      </c>
    </row>
    <row r="675" spans="1:2" x14ac:dyDescent="0.25">
      <c r="A675" t="s">
        <v>33</v>
      </c>
      <c r="B675" t="s">
        <v>862</v>
      </c>
    </row>
    <row r="676" spans="1:2" x14ac:dyDescent="0.25">
      <c r="A676" t="s">
        <v>33</v>
      </c>
      <c r="B676" t="s">
        <v>863</v>
      </c>
    </row>
    <row r="677" spans="1:2" x14ac:dyDescent="0.25">
      <c r="A677" t="s">
        <v>33</v>
      </c>
      <c r="B677" t="s">
        <v>864</v>
      </c>
    </row>
    <row r="678" spans="1:2" x14ac:dyDescent="0.25">
      <c r="A678" t="s">
        <v>33</v>
      </c>
      <c r="B678" t="s">
        <v>865</v>
      </c>
    </row>
    <row r="679" spans="1:2" x14ac:dyDescent="0.25">
      <c r="A679" t="s">
        <v>33</v>
      </c>
      <c r="B679" t="s">
        <v>636</v>
      </c>
    </row>
    <row r="680" spans="1:2" x14ac:dyDescent="0.25">
      <c r="A680" t="s">
        <v>33</v>
      </c>
      <c r="B680" t="s">
        <v>238</v>
      </c>
    </row>
    <row r="681" spans="1:2" x14ac:dyDescent="0.25">
      <c r="A681" t="s">
        <v>33</v>
      </c>
      <c r="B681" t="s">
        <v>866</v>
      </c>
    </row>
    <row r="682" spans="1:2" x14ac:dyDescent="0.25">
      <c r="A682" t="s">
        <v>33</v>
      </c>
      <c r="B682" t="s">
        <v>867</v>
      </c>
    </row>
    <row r="683" spans="1:2" x14ac:dyDescent="0.25">
      <c r="A683" t="s">
        <v>33</v>
      </c>
      <c r="B683" t="s">
        <v>868</v>
      </c>
    </row>
    <row r="684" spans="1:2" x14ac:dyDescent="0.25">
      <c r="A684" t="s">
        <v>33</v>
      </c>
      <c r="B684" t="s">
        <v>869</v>
      </c>
    </row>
    <row r="685" spans="1:2" x14ac:dyDescent="0.25">
      <c r="A685" t="s">
        <v>33</v>
      </c>
      <c r="B685" t="s">
        <v>870</v>
      </c>
    </row>
    <row r="686" spans="1:2" x14ac:dyDescent="0.25">
      <c r="A686" t="s">
        <v>33</v>
      </c>
      <c r="B686" t="s">
        <v>871</v>
      </c>
    </row>
    <row r="687" spans="1:2" x14ac:dyDescent="0.25">
      <c r="A687" t="s">
        <v>33</v>
      </c>
      <c r="B687" t="s">
        <v>872</v>
      </c>
    </row>
    <row r="688" spans="1:2" x14ac:dyDescent="0.25">
      <c r="A688" t="s">
        <v>34</v>
      </c>
      <c r="B688" t="s">
        <v>246</v>
      </c>
    </row>
    <row r="689" spans="1:2" x14ac:dyDescent="0.25">
      <c r="A689" t="s">
        <v>34</v>
      </c>
      <c r="B689" t="s">
        <v>240</v>
      </c>
    </row>
    <row r="690" spans="1:2" x14ac:dyDescent="0.25">
      <c r="A690" t="s">
        <v>34</v>
      </c>
      <c r="B690" t="s">
        <v>241</v>
      </c>
    </row>
    <row r="691" spans="1:2" x14ac:dyDescent="0.25">
      <c r="A691" t="s">
        <v>34</v>
      </c>
      <c r="B691" t="s">
        <v>874</v>
      </c>
    </row>
    <row r="692" spans="1:2" x14ac:dyDescent="0.25">
      <c r="A692" t="s">
        <v>34</v>
      </c>
      <c r="B692" t="s">
        <v>242</v>
      </c>
    </row>
    <row r="693" spans="1:2" x14ac:dyDescent="0.25">
      <c r="A693" t="s">
        <v>34</v>
      </c>
      <c r="B693" t="s">
        <v>875</v>
      </c>
    </row>
    <row r="694" spans="1:2" x14ac:dyDescent="0.25">
      <c r="A694" t="s">
        <v>34</v>
      </c>
      <c r="B694" t="s">
        <v>243</v>
      </c>
    </row>
    <row r="695" spans="1:2" x14ac:dyDescent="0.25">
      <c r="A695" t="s">
        <v>34</v>
      </c>
      <c r="B695" t="s">
        <v>876</v>
      </c>
    </row>
    <row r="696" spans="1:2" x14ac:dyDescent="0.25">
      <c r="A696" t="s">
        <v>34</v>
      </c>
      <c r="B696" t="s">
        <v>877</v>
      </c>
    </row>
    <row r="697" spans="1:2" x14ac:dyDescent="0.25">
      <c r="A697" t="s">
        <v>34</v>
      </c>
      <c r="B697" t="s">
        <v>878</v>
      </c>
    </row>
    <row r="698" spans="1:2" x14ac:dyDescent="0.25">
      <c r="A698" t="s">
        <v>34</v>
      </c>
      <c r="B698" t="s">
        <v>879</v>
      </c>
    </row>
    <row r="699" spans="1:2" x14ac:dyDescent="0.25">
      <c r="A699" t="s">
        <v>34</v>
      </c>
      <c r="B699" t="s">
        <v>185</v>
      </c>
    </row>
    <row r="700" spans="1:2" x14ac:dyDescent="0.25">
      <c r="A700" t="s">
        <v>34</v>
      </c>
      <c r="B700" t="s">
        <v>236</v>
      </c>
    </row>
    <row r="701" spans="1:2" x14ac:dyDescent="0.25">
      <c r="A701" t="s">
        <v>34</v>
      </c>
      <c r="B701" t="s">
        <v>880</v>
      </c>
    </row>
    <row r="702" spans="1:2" x14ac:dyDescent="0.25">
      <c r="A702" t="s">
        <v>34</v>
      </c>
      <c r="B702" t="s">
        <v>881</v>
      </c>
    </row>
    <row r="703" spans="1:2" x14ac:dyDescent="0.25">
      <c r="A703" t="s">
        <v>34</v>
      </c>
      <c r="B703" t="s">
        <v>882</v>
      </c>
    </row>
    <row r="704" spans="1:2" x14ac:dyDescent="0.25">
      <c r="A704" t="s">
        <v>34</v>
      </c>
      <c r="B704" t="s">
        <v>883</v>
      </c>
    </row>
    <row r="705" spans="1:2" x14ac:dyDescent="0.25">
      <c r="A705" t="s">
        <v>34</v>
      </c>
      <c r="B705" t="s">
        <v>884</v>
      </c>
    </row>
    <row r="706" spans="1:2" x14ac:dyDescent="0.25">
      <c r="A706" t="s">
        <v>34</v>
      </c>
      <c r="B706" t="s">
        <v>885</v>
      </c>
    </row>
    <row r="707" spans="1:2" x14ac:dyDescent="0.25">
      <c r="A707" t="s">
        <v>34</v>
      </c>
      <c r="B707" t="s">
        <v>244</v>
      </c>
    </row>
    <row r="708" spans="1:2" x14ac:dyDescent="0.25">
      <c r="A708" t="s">
        <v>34</v>
      </c>
      <c r="B708" t="s">
        <v>398</v>
      </c>
    </row>
    <row r="709" spans="1:2" x14ac:dyDescent="0.25">
      <c r="A709" t="s">
        <v>34</v>
      </c>
      <c r="B709" t="s">
        <v>886</v>
      </c>
    </row>
    <row r="710" spans="1:2" x14ac:dyDescent="0.25">
      <c r="A710" t="s">
        <v>34</v>
      </c>
      <c r="B710" t="s">
        <v>650</v>
      </c>
    </row>
    <row r="711" spans="1:2" x14ac:dyDescent="0.25">
      <c r="A711" t="s">
        <v>34</v>
      </c>
      <c r="B711" t="s">
        <v>245</v>
      </c>
    </row>
    <row r="712" spans="1:2" x14ac:dyDescent="0.25">
      <c r="A712" t="s">
        <v>34</v>
      </c>
      <c r="B712" t="s">
        <v>887</v>
      </c>
    </row>
    <row r="713" spans="1:2" x14ac:dyDescent="0.25">
      <c r="A713" t="s">
        <v>34</v>
      </c>
      <c r="B713" t="s">
        <v>888</v>
      </c>
    </row>
    <row r="714" spans="1:2" x14ac:dyDescent="0.25">
      <c r="A714" t="s">
        <v>34</v>
      </c>
      <c r="B714" t="s">
        <v>889</v>
      </c>
    </row>
    <row r="715" spans="1:2" x14ac:dyDescent="0.25">
      <c r="A715" t="s">
        <v>34</v>
      </c>
      <c r="B715" t="s">
        <v>170</v>
      </c>
    </row>
    <row r="716" spans="1:2" x14ac:dyDescent="0.25">
      <c r="A716" t="s">
        <v>34</v>
      </c>
      <c r="B716" t="s">
        <v>890</v>
      </c>
    </row>
    <row r="717" spans="1:2" x14ac:dyDescent="0.25">
      <c r="A717" t="s">
        <v>35</v>
      </c>
      <c r="B717" t="s">
        <v>250</v>
      </c>
    </row>
    <row r="718" spans="1:2" x14ac:dyDescent="0.25">
      <c r="A718" t="s">
        <v>35</v>
      </c>
      <c r="B718" t="s">
        <v>718</v>
      </c>
    </row>
    <row r="719" spans="1:2" x14ac:dyDescent="0.25">
      <c r="A719" t="s">
        <v>35</v>
      </c>
      <c r="B719" t="s">
        <v>892</v>
      </c>
    </row>
    <row r="720" spans="1:2" x14ac:dyDescent="0.25">
      <c r="A720" t="s">
        <v>35</v>
      </c>
      <c r="B720" t="s">
        <v>893</v>
      </c>
    </row>
    <row r="721" spans="1:2" x14ac:dyDescent="0.25">
      <c r="A721" t="s">
        <v>35</v>
      </c>
      <c r="B721" t="s">
        <v>894</v>
      </c>
    </row>
    <row r="722" spans="1:2" x14ac:dyDescent="0.25">
      <c r="A722" t="s">
        <v>35</v>
      </c>
      <c r="B722" t="s">
        <v>895</v>
      </c>
    </row>
    <row r="723" spans="1:2" x14ac:dyDescent="0.25">
      <c r="A723" t="s">
        <v>35</v>
      </c>
      <c r="B723" t="s">
        <v>532</v>
      </c>
    </row>
    <row r="724" spans="1:2" x14ac:dyDescent="0.25">
      <c r="A724" t="s">
        <v>35</v>
      </c>
      <c r="B724" t="s">
        <v>247</v>
      </c>
    </row>
    <row r="725" spans="1:2" x14ac:dyDescent="0.25">
      <c r="A725" t="s">
        <v>35</v>
      </c>
      <c r="B725" t="s">
        <v>896</v>
      </c>
    </row>
    <row r="726" spans="1:2" x14ac:dyDescent="0.25">
      <c r="A726" t="s">
        <v>35</v>
      </c>
      <c r="B726" t="s">
        <v>897</v>
      </c>
    </row>
    <row r="727" spans="1:2" x14ac:dyDescent="0.25">
      <c r="A727" t="s">
        <v>35</v>
      </c>
      <c r="B727" t="s">
        <v>898</v>
      </c>
    </row>
    <row r="728" spans="1:2" x14ac:dyDescent="0.25">
      <c r="A728" t="s">
        <v>35</v>
      </c>
      <c r="B728" t="s">
        <v>30</v>
      </c>
    </row>
    <row r="729" spans="1:2" x14ac:dyDescent="0.25">
      <c r="A729" t="s">
        <v>35</v>
      </c>
      <c r="B729" t="s">
        <v>899</v>
      </c>
    </row>
    <row r="730" spans="1:2" x14ac:dyDescent="0.25">
      <c r="A730" t="s">
        <v>35</v>
      </c>
      <c r="B730" t="s">
        <v>900</v>
      </c>
    </row>
    <row r="731" spans="1:2" x14ac:dyDescent="0.25">
      <c r="A731" t="s">
        <v>35</v>
      </c>
      <c r="B731" t="s">
        <v>901</v>
      </c>
    </row>
    <row r="732" spans="1:2" x14ac:dyDescent="0.25">
      <c r="A732" t="s">
        <v>35</v>
      </c>
      <c r="B732" t="s">
        <v>902</v>
      </c>
    </row>
    <row r="733" spans="1:2" x14ac:dyDescent="0.25">
      <c r="A733" t="s">
        <v>35</v>
      </c>
      <c r="B733" t="s">
        <v>903</v>
      </c>
    </row>
    <row r="734" spans="1:2" x14ac:dyDescent="0.25">
      <c r="A734" t="s">
        <v>35</v>
      </c>
      <c r="B734" t="s">
        <v>904</v>
      </c>
    </row>
    <row r="735" spans="1:2" x14ac:dyDescent="0.25">
      <c r="A735" t="s">
        <v>35</v>
      </c>
      <c r="B735" t="s">
        <v>248</v>
      </c>
    </row>
    <row r="736" spans="1:2" x14ac:dyDescent="0.25">
      <c r="A736" t="s">
        <v>35</v>
      </c>
      <c r="B736" t="s">
        <v>905</v>
      </c>
    </row>
    <row r="737" spans="1:2" x14ac:dyDescent="0.25">
      <c r="A737" t="s">
        <v>35</v>
      </c>
      <c r="B737" t="s">
        <v>661</v>
      </c>
    </row>
    <row r="738" spans="1:2" x14ac:dyDescent="0.25">
      <c r="A738" t="s">
        <v>35</v>
      </c>
      <c r="B738" t="s">
        <v>906</v>
      </c>
    </row>
    <row r="739" spans="1:2" x14ac:dyDescent="0.25">
      <c r="A739" t="s">
        <v>35</v>
      </c>
      <c r="B739" t="s">
        <v>907</v>
      </c>
    </row>
    <row r="740" spans="1:2" x14ac:dyDescent="0.25">
      <c r="A740" t="s">
        <v>35</v>
      </c>
      <c r="B740" t="s">
        <v>908</v>
      </c>
    </row>
    <row r="741" spans="1:2" x14ac:dyDescent="0.25">
      <c r="A741" t="s">
        <v>35</v>
      </c>
      <c r="B741" t="s">
        <v>909</v>
      </c>
    </row>
    <row r="742" spans="1:2" x14ac:dyDescent="0.25">
      <c r="A742" t="s">
        <v>35</v>
      </c>
      <c r="B742" t="s">
        <v>910</v>
      </c>
    </row>
    <row r="743" spans="1:2" x14ac:dyDescent="0.25">
      <c r="A743" t="s">
        <v>35</v>
      </c>
      <c r="B743" t="s">
        <v>911</v>
      </c>
    </row>
    <row r="744" spans="1:2" x14ac:dyDescent="0.25">
      <c r="A744" t="s">
        <v>35</v>
      </c>
      <c r="B744" t="s">
        <v>249</v>
      </c>
    </row>
    <row r="745" spans="1:2" x14ac:dyDescent="0.25">
      <c r="A745" t="s">
        <v>35</v>
      </c>
      <c r="B745" t="s">
        <v>912</v>
      </c>
    </row>
    <row r="746" spans="1:2" x14ac:dyDescent="0.25">
      <c r="A746" t="s">
        <v>35</v>
      </c>
      <c r="B746" t="s">
        <v>913</v>
      </c>
    </row>
    <row r="747" spans="1:2" x14ac:dyDescent="0.25">
      <c r="A747" t="s">
        <v>35</v>
      </c>
      <c r="B747" t="s">
        <v>914</v>
      </c>
    </row>
    <row r="748" spans="1:2" x14ac:dyDescent="0.25">
      <c r="A748" t="s">
        <v>35</v>
      </c>
      <c r="B748" t="s">
        <v>915</v>
      </c>
    </row>
    <row r="749" spans="1:2" x14ac:dyDescent="0.25">
      <c r="A749" t="s">
        <v>35</v>
      </c>
      <c r="B749" t="s">
        <v>79</v>
      </c>
    </row>
    <row r="750" spans="1:2" x14ac:dyDescent="0.25">
      <c r="A750" t="s">
        <v>35</v>
      </c>
      <c r="B750" t="s">
        <v>916</v>
      </c>
    </row>
    <row r="751" spans="1:2" x14ac:dyDescent="0.25">
      <c r="A751" t="s">
        <v>35</v>
      </c>
      <c r="B751" t="s">
        <v>917</v>
      </c>
    </row>
    <row r="752" spans="1:2" x14ac:dyDescent="0.25">
      <c r="A752" t="s">
        <v>35</v>
      </c>
      <c r="B752" t="s">
        <v>918</v>
      </c>
    </row>
    <row r="753" spans="1:2" x14ac:dyDescent="0.25">
      <c r="A753" t="s">
        <v>35</v>
      </c>
      <c r="B753" t="s">
        <v>919</v>
      </c>
    </row>
    <row r="754" spans="1:2" x14ac:dyDescent="0.25">
      <c r="A754" t="s">
        <v>35</v>
      </c>
      <c r="B754" t="s">
        <v>920</v>
      </c>
    </row>
    <row r="755" spans="1:2" x14ac:dyDescent="0.25">
      <c r="A755" t="s">
        <v>35</v>
      </c>
      <c r="B755" t="s">
        <v>193</v>
      </c>
    </row>
    <row r="756" spans="1:2" x14ac:dyDescent="0.25">
      <c r="A756" t="s">
        <v>35</v>
      </c>
      <c r="B756" t="s">
        <v>35</v>
      </c>
    </row>
    <row r="757" spans="1:2" x14ac:dyDescent="0.25">
      <c r="A757" t="s">
        <v>35</v>
      </c>
      <c r="B757" t="s">
        <v>921</v>
      </c>
    </row>
    <row r="758" spans="1:2" x14ac:dyDescent="0.25">
      <c r="A758" t="s">
        <v>35</v>
      </c>
      <c r="B758" t="s">
        <v>922</v>
      </c>
    </row>
    <row r="759" spans="1:2" x14ac:dyDescent="0.25">
      <c r="A759" t="s">
        <v>35</v>
      </c>
      <c r="B759" t="s">
        <v>923</v>
      </c>
    </row>
    <row r="760" spans="1:2" x14ac:dyDescent="0.25">
      <c r="A760" t="s">
        <v>35</v>
      </c>
      <c r="B760" t="s">
        <v>924</v>
      </c>
    </row>
    <row r="761" spans="1:2" x14ac:dyDescent="0.25">
      <c r="A761" t="s">
        <v>35</v>
      </c>
      <c r="B761" t="s">
        <v>925</v>
      </c>
    </row>
    <row r="762" spans="1:2" x14ac:dyDescent="0.25">
      <c r="A762" t="s">
        <v>35</v>
      </c>
      <c r="B762" t="s">
        <v>926</v>
      </c>
    </row>
    <row r="763" spans="1:2" x14ac:dyDescent="0.25">
      <c r="A763" t="s">
        <v>35</v>
      </c>
      <c r="B763" t="s">
        <v>927</v>
      </c>
    </row>
    <row r="764" spans="1:2" x14ac:dyDescent="0.25">
      <c r="A764" t="s">
        <v>35</v>
      </c>
      <c r="B764" t="s">
        <v>928</v>
      </c>
    </row>
    <row r="765" spans="1:2" x14ac:dyDescent="0.25">
      <c r="A765" t="s">
        <v>35</v>
      </c>
      <c r="B765" t="s">
        <v>392</v>
      </c>
    </row>
    <row r="766" spans="1:2" x14ac:dyDescent="0.25">
      <c r="A766" t="s">
        <v>35</v>
      </c>
      <c r="B766" t="s">
        <v>929</v>
      </c>
    </row>
    <row r="767" spans="1:2" x14ac:dyDescent="0.25">
      <c r="A767" t="s">
        <v>35</v>
      </c>
      <c r="B767" t="s">
        <v>930</v>
      </c>
    </row>
    <row r="768" spans="1:2" x14ac:dyDescent="0.25">
      <c r="A768" t="s">
        <v>35</v>
      </c>
      <c r="B768" t="s">
        <v>399</v>
      </c>
    </row>
    <row r="769" spans="1:2" x14ac:dyDescent="0.25">
      <c r="A769" t="s">
        <v>35</v>
      </c>
      <c r="B769" t="s">
        <v>764</v>
      </c>
    </row>
    <row r="770" spans="1:2" x14ac:dyDescent="0.25">
      <c r="A770" t="s">
        <v>35</v>
      </c>
      <c r="B770" t="s">
        <v>931</v>
      </c>
    </row>
    <row r="771" spans="1:2" x14ac:dyDescent="0.25">
      <c r="A771" t="s">
        <v>35</v>
      </c>
      <c r="B771" t="s">
        <v>376</v>
      </c>
    </row>
    <row r="772" spans="1:2" x14ac:dyDescent="0.25">
      <c r="A772" t="s">
        <v>35</v>
      </c>
      <c r="B772" t="s">
        <v>932</v>
      </c>
    </row>
    <row r="773" spans="1:2" x14ac:dyDescent="0.25">
      <c r="A773" t="s">
        <v>35</v>
      </c>
      <c r="B773" t="s">
        <v>96</v>
      </c>
    </row>
    <row r="774" spans="1:2" x14ac:dyDescent="0.25">
      <c r="A774" t="s">
        <v>35</v>
      </c>
      <c r="B774" t="s">
        <v>933</v>
      </c>
    </row>
    <row r="775" spans="1:2" x14ac:dyDescent="0.25">
      <c r="A775" t="s">
        <v>35</v>
      </c>
      <c r="B775" t="s">
        <v>934</v>
      </c>
    </row>
    <row r="776" spans="1:2" x14ac:dyDescent="0.25">
      <c r="A776" t="s">
        <v>35</v>
      </c>
      <c r="B776" t="s">
        <v>252</v>
      </c>
    </row>
    <row r="777" spans="1:2" x14ac:dyDescent="0.25">
      <c r="A777" t="s">
        <v>35</v>
      </c>
      <c r="B777" t="s">
        <v>935</v>
      </c>
    </row>
    <row r="778" spans="1:2" x14ac:dyDescent="0.25">
      <c r="A778" t="s">
        <v>35</v>
      </c>
      <c r="B778" t="s">
        <v>251</v>
      </c>
    </row>
    <row r="779" spans="1:2" x14ac:dyDescent="0.25">
      <c r="A779" t="s">
        <v>35</v>
      </c>
      <c r="B779" t="s">
        <v>253</v>
      </c>
    </row>
    <row r="780" spans="1:2" x14ac:dyDescent="0.25">
      <c r="A780" t="s">
        <v>35</v>
      </c>
      <c r="B780" t="s">
        <v>936</v>
      </c>
    </row>
    <row r="781" spans="1:2" x14ac:dyDescent="0.25">
      <c r="A781" t="s">
        <v>1186</v>
      </c>
      <c r="B781" t="s">
        <v>260</v>
      </c>
    </row>
    <row r="782" spans="1:2" x14ac:dyDescent="0.25">
      <c r="A782" t="s">
        <v>1186</v>
      </c>
      <c r="B782" t="s">
        <v>938</v>
      </c>
    </row>
    <row r="783" spans="1:2" x14ac:dyDescent="0.25">
      <c r="A783" t="s">
        <v>1186</v>
      </c>
      <c r="B783" t="s">
        <v>939</v>
      </c>
    </row>
    <row r="784" spans="1:2" x14ac:dyDescent="0.25">
      <c r="A784" t="s">
        <v>1186</v>
      </c>
      <c r="B784" t="s">
        <v>940</v>
      </c>
    </row>
    <row r="785" spans="1:2" x14ac:dyDescent="0.25">
      <c r="A785" t="s">
        <v>1186</v>
      </c>
      <c r="B785" t="s">
        <v>941</v>
      </c>
    </row>
    <row r="786" spans="1:2" x14ac:dyDescent="0.25">
      <c r="A786" t="s">
        <v>1186</v>
      </c>
      <c r="B786" t="s">
        <v>942</v>
      </c>
    </row>
    <row r="787" spans="1:2" x14ac:dyDescent="0.25">
      <c r="A787" t="s">
        <v>1186</v>
      </c>
      <c r="B787" t="s">
        <v>943</v>
      </c>
    </row>
    <row r="788" spans="1:2" x14ac:dyDescent="0.25">
      <c r="A788" t="s">
        <v>1186</v>
      </c>
      <c r="B788" t="s">
        <v>254</v>
      </c>
    </row>
    <row r="789" spans="1:2" x14ac:dyDescent="0.25">
      <c r="A789" t="s">
        <v>1186</v>
      </c>
      <c r="B789" t="s">
        <v>944</v>
      </c>
    </row>
    <row r="790" spans="1:2" x14ac:dyDescent="0.25">
      <c r="A790" t="s">
        <v>1186</v>
      </c>
      <c r="B790" t="s">
        <v>945</v>
      </c>
    </row>
    <row r="791" spans="1:2" x14ac:dyDescent="0.25">
      <c r="A791" t="s">
        <v>1186</v>
      </c>
      <c r="B791" t="s">
        <v>255</v>
      </c>
    </row>
    <row r="792" spans="1:2" x14ac:dyDescent="0.25">
      <c r="A792" t="s">
        <v>1186</v>
      </c>
      <c r="B792" t="s">
        <v>946</v>
      </c>
    </row>
    <row r="793" spans="1:2" x14ac:dyDescent="0.25">
      <c r="A793" t="s">
        <v>1186</v>
      </c>
      <c r="B793" t="s">
        <v>947</v>
      </c>
    </row>
    <row r="794" spans="1:2" x14ac:dyDescent="0.25">
      <c r="A794" t="s">
        <v>1186</v>
      </c>
      <c r="B794" t="s">
        <v>948</v>
      </c>
    </row>
    <row r="795" spans="1:2" x14ac:dyDescent="0.25">
      <c r="A795" t="s">
        <v>1186</v>
      </c>
      <c r="B795" t="s">
        <v>400</v>
      </c>
    </row>
    <row r="796" spans="1:2" x14ac:dyDescent="0.25">
      <c r="A796" t="s">
        <v>1186</v>
      </c>
      <c r="B796" t="s">
        <v>949</v>
      </c>
    </row>
    <row r="797" spans="1:2" x14ac:dyDescent="0.25">
      <c r="A797" t="s">
        <v>1186</v>
      </c>
      <c r="B797" t="s">
        <v>950</v>
      </c>
    </row>
    <row r="798" spans="1:2" x14ac:dyDescent="0.25">
      <c r="A798" t="s">
        <v>1186</v>
      </c>
      <c r="B798" t="s">
        <v>951</v>
      </c>
    </row>
    <row r="799" spans="1:2" x14ac:dyDescent="0.25">
      <c r="A799" t="s">
        <v>1186</v>
      </c>
      <c r="B799" t="s">
        <v>952</v>
      </c>
    </row>
    <row r="800" spans="1:2" x14ac:dyDescent="0.25">
      <c r="A800" t="s">
        <v>1186</v>
      </c>
      <c r="B800" t="s">
        <v>256</v>
      </c>
    </row>
    <row r="801" spans="1:2" x14ac:dyDescent="0.25">
      <c r="A801" t="s">
        <v>1186</v>
      </c>
      <c r="B801" t="s">
        <v>953</v>
      </c>
    </row>
    <row r="802" spans="1:2" x14ac:dyDescent="0.25">
      <c r="A802" t="s">
        <v>1186</v>
      </c>
      <c r="B802" t="s">
        <v>257</v>
      </c>
    </row>
    <row r="803" spans="1:2" x14ac:dyDescent="0.25">
      <c r="A803" t="s">
        <v>1186</v>
      </c>
      <c r="B803" t="s">
        <v>954</v>
      </c>
    </row>
    <row r="804" spans="1:2" x14ac:dyDescent="0.25">
      <c r="A804" t="s">
        <v>1186</v>
      </c>
      <c r="B804" t="s">
        <v>955</v>
      </c>
    </row>
    <row r="805" spans="1:2" x14ac:dyDescent="0.25">
      <c r="A805" t="s">
        <v>1186</v>
      </c>
      <c r="B805" t="s">
        <v>258</v>
      </c>
    </row>
    <row r="806" spans="1:2" x14ac:dyDescent="0.25">
      <c r="A806" t="s">
        <v>1186</v>
      </c>
      <c r="B806" t="s">
        <v>259</v>
      </c>
    </row>
    <row r="807" spans="1:2" x14ac:dyDescent="0.25">
      <c r="A807" t="s">
        <v>1186</v>
      </c>
      <c r="B807" t="s">
        <v>956</v>
      </c>
    </row>
    <row r="808" spans="1:2" x14ac:dyDescent="0.25">
      <c r="A808" t="s">
        <v>1186</v>
      </c>
      <c r="B808" t="s">
        <v>957</v>
      </c>
    </row>
    <row r="809" spans="1:2" x14ac:dyDescent="0.25">
      <c r="A809" t="s">
        <v>1186</v>
      </c>
      <c r="B809" t="s">
        <v>401</v>
      </c>
    </row>
    <row r="810" spans="1:2" x14ac:dyDescent="0.25">
      <c r="A810" t="s">
        <v>1186</v>
      </c>
      <c r="B810" t="s">
        <v>958</v>
      </c>
    </row>
    <row r="811" spans="1:2" x14ac:dyDescent="0.25">
      <c r="A811" t="s">
        <v>1186</v>
      </c>
      <c r="B811" t="s">
        <v>959</v>
      </c>
    </row>
    <row r="812" spans="1:2" x14ac:dyDescent="0.25">
      <c r="A812" t="s">
        <v>1186</v>
      </c>
      <c r="B812" t="s">
        <v>765</v>
      </c>
    </row>
    <row r="813" spans="1:2" x14ac:dyDescent="0.25">
      <c r="A813" t="s">
        <v>1186</v>
      </c>
      <c r="B813" t="s">
        <v>960</v>
      </c>
    </row>
    <row r="814" spans="1:2" x14ac:dyDescent="0.25">
      <c r="A814" t="s">
        <v>1186</v>
      </c>
      <c r="B814" t="s">
        <v>261</v>
      </c>
    </row>
    <row r="815" spans="1:2" x14ac:dyDescent="0.25">
      <c r="A815" t="s">
        <v>1186</v>
      </c>
      <c r="B815" t="s">
        <v>961</v>
      </c>
    </row>
    <row r="816" spans="1:2" x14ac:dyDescent="0.25">
      <c r="A816" t="s">
        <v>1186</v>
      </c>
      <c r="B816" t="s">
        <v>962</v>
      </c>
    </row>
    <row r="817" spans="1:2" x14ac:dyDescent="0.25">
      <c r="A817" t="s">
        <v>1186</v>
      </c>
      <c r="B817" t="s">
        <v>262</v>
      </c>
    </row>
    <row r="818" spans="1:2" x14ac:dyDescent="0.25">
      <c r="A818" t="s">
        <v>1186</v>
      </c>
      <c r="B818" t="s">
        <v>469</v>
      </c>
    </row>
    <row r="819" spans="1:2" x14ac:dyDescent="0.25">
      <c r="A819" t="s">
        <v>1186</v>
      </c>
      <c r="B819" t="s">
        <v>963</v>
      </c>
    </row>
    <row r="820" spans="1:2" x14ac:dyDescent="0.25">
      <c r="A820" t="s">
        <v>1186</v>
      </c>
      <c r="B820" t="s">
        <v>263</v>
      </c>
    </row>
    <row r="821" spans="1:2" x14ac:dyDescent="0.25">
      <c r="A821" t="s">
        <v>37</v>
      </c>
      <c r="B821" t="s">
        <v>51</v>
      </c>
    </row>
    <row r="822" spans="1:2" x14ac:dyDescent="0.25">
      <c r="A822" t="s">
        <v>37</v>
      </c>
      <c r="B822" t="s">
        <v>536</v>
      </c>
    </row>
    <row r="823" spans="1:2" x14ac:dyDescent="0.25">
      <c r="A823" t="s">
        <v>37</v>
      </c>
      <c r="B823" t="s">
        <v>269</v>
      </c>
    </row>
    <row r="824" spans="1:2" x14ac:dyDescent="0.25">
      <c r="A824" t="s">
        <v>37</v>
      </c>
      <c r="B824" t="s">
        <v>270</v>
      </c>
    </row>
    <row r="825" spans="1:2" x14ac:dyDescent="0.25">
      <c r="A825" t="s">
        <v>37</v>
      </c>
      <c r="B825" t="s">
        <v>30</v>
      </c>
    </row>
    <row r="826" spans="1:2" x14ac:dyDescent="0.25">
      <c r="A826" t="s">
        <v>37</v>
      </c>
      <c r="B826" t="s">
        <v>402</v>
      </c>
    </row>
    <row r="827" spans="1:2" x14ac:dyDescent="0.25">
      <c r="A827" t="s">
        <v>37</v>
      </c>
      <c r="B827" t="s">
        <v>403</v>
      </c>
    </row>
    <row r="828" spans="1:2" x14ac:dyDescent="0.25">
      <c r="A828" t="s">
        <v>37</v>
      </c>
      <c r="B828" t="s">
        <v>271</v>
      </c>
    </row>
    <row r="829" spans="1:2" x14ac:dyDescent="0.25">
      <c r="A829" t="s">
        <v>37</v>
      </c>
      <c r="B829" t="s">
        <v>272</v>
      </c>
    </row>
    <row r="830" spans="1:2" x14ac:dyDescent="0.25">
      <c r="A830" t="s">
        <v>37</v>
      </c>
      <c r="B830" t="s">
        <v>273</v>
      </c>
    </row>
    <row r="831" spans="1:2" x14ac:dyDescent="0.25">
      <c r="A831" t="s">
        <v>37</v>
      </c>
      <c r="B831" t="s">
        <v>274</v>
      </c>
    </row>
    <row r="832" spans="1:2" x14ac:dyDescent="0.25">
      <c r="A832" t="s">
        <v>37</v>
      </c>
      <c r="B832" t="s">
        <v>404</v>
      </c>
    </row>
    <row r="833" spans="1:2" x14ac:dyDescent="0.25">
      <c r="A833" t="s">
        <v>38</v>
      </c>
      <c r="B833" t="s">
        <v>277</v>
      </c>
    </row>
    <row r="834" spans="1:2" x14ac:dyDescent="0.25">
      <c r="A834" t="s">
        <v>38</v>
      </c>
      <c r="B834" t="s">
        <v>966</v>
      </c>
    </row>
    <row r="835" spans="1:2" x14ac:dyDescent="0.25">
      <c r="A835" t="s">
        <v>38</v>
      </c>
      <c r="B835" t="s">
        <v>656</v>
      </c>
    </row>
    <row r="836" spans="1:2" x14ac:dyDescent="0.25">
      <c r="A836" t="s">
        <v>38</v>
      </c>
      <c r="B836" t="s">
        <v>967</v>
      </c>
    </row>
    <row r="837" spans="1:2" x14ac:dyDescent="0.25">
      <c r="A837" t="s">
        <v>38</v>
      </c>
      <c r="B837" t="s">
        <v>275</v>
      </c>
    </row>
    <row r="838" spans="1:2" x14ac:dyDescent="0.25">
      <c r="A838" t="s">
        <v>38</v>
      </c>
      <c r="B838" t="s">
        <v>968</v>
      </c>
    </row>
    <row r="839" spans="1:2" x14ac:dyDescent="0.25">
      <c r="A839" t="s">
        <v>38</v>
      </c>
      <c r="B839" t="s">
        <v>969</v>
      </c>
    </row>
    <row r="840" spans="1:2" x14ac:dyDescent="0.25">
      <c r="A840" t="s">
        <v>38</v>
      </c>
      <c r="B840" t="s">
        <v>276</v>
      </c>
    </row>
    <row r="841" spans="1:2" x14ac:dyDescent="0.25">
      <c r="A841" t="s">
        <v>38</v>
      </c>
      <c r="B841" t="s">
        <v>970</v>
      </c>
    </row>
    <row r="842" spans="1:2" x14ac:dyDescent="0.25">
      <c r="A842" t="s">
        <v>38</v>
      </c>
      <c r="B842" t="s">
        <v>971</v>
      </c>
    </row>
    <row r="843" spans="1:2" x14ac:dyDescent="0.25">
      <c r="A843" t="s">
        <v>38</v>
      </c>
      <c r="B843" t="s">
        <v>972</v>
      </c>
    </row>
    <row r="844" spans="1:2" x14ac:dyDescent="0.25">
      <c r="A844" t="s">
        <v>38</v>
      </c>
      <c r="B844" t="s">
        <v>405</v>
      </c>
    </row>
    <row r="845" spans="1:2" x14ac:dyDescent="0.25">
      <c r="A845" t="s">
        <v>38</v>
      </c>
      <c r="B845" t="s">
        <v>278</v>
      </c>
    </row>
    <row r="846" spans="1:2" x14ac:dyDescent="0.25">
      <c r="A846" t="s">
        <v>38</v>
      </c>
      <c r="B846" t="s">
        <v>973</v>
      </c>
    </row>
    <row r="847" spans="1:2" x14ac:dyDescent="0.25">
      <c r="A847" t="s">
        <v>39</v>
      </c>
      <c r="B847" t="s">
        <v>283</v>
      </c>
    </row>
    <row r="848" spans="1:2" x14ac:dyDescent="0.25">
      <c r="A848" t="s">
        <v>39</v>
      </c>
      <c r="B848" t="s">
        <v>975</v>
      </c>
    </row>
    <row r="849" spans="1:2" x14ac:dyDescent="0.25">
      <c r="A849" t="s">
        <v>39</v>
      </c>
      <c r="B849" t="s">
        <v>151</v>
      </c>
    </row>
    <row r="850" spans="1:2" x14ac:dyDescent="0.25">
      <c r="A850" t="s">
        <v>39</v>
      </c>
      <c r="B850" t="s">
        <v>976</v>
      </c>
    </row>
    <row r="851" spans="1:2" x14ac:dyDescent="0.25">
      <c r="A851" t="s">
        <v>39</v>
      </c>
      <c r="B851" t="s">
        <v>279</v>
      </c>
    </row>
    <row r="852" spans="1:2" x14ac:dyDescent="0.25">
      <c r="A852" t="s">
        <v>39</v>
      </c>
      <c r="B852" t="s">
        <v>280</v>
      </c>
    </row>
    <row r="853" spans="1:2" x14ac:dyDescent="0.25">
      <c r="A853" t="s">
        <v>39</v>
      </c>
      <c r="B853" t="s">
        <v>281</v>
      </c>
    </row>
    <row r="854" spans="1:2" x14ac:dyDescent="0.25">
      <c r="A854" t="s">
        <v>39</v>
      </c>
      <c r="B854" t="s">
        <v>282</v>
      </c>
    </row>
    <row r="855" spans="1:2" x14ac:dyDescent="0.25">
      <c r="A855" t="s">
        <v>39</v>
      </c>
      <c r="B855" t="s">
        <v>21</v>
      </c>
    </row>
    <row r="856" spans="1:2" x14ac:dyDescent="0.25">
      <c r="A856" t="s">
        <v>39</v>
      </c>
      <c r="B856" t="s">
        <v>724</v>
      </c>
    </row>
    <row r="857" spans="1:2" x14ac:dyDescent="0.25">
      <c r="A857" t="s">
        <v>39</v>
      </c>
      <c r="B857" t="s">
        <v>977</v>
      </c>
    </row>
    <row r="858" spans="1:2" x14ac:dyDescent="0.25">
      <c r="A858" t="s">
        <v>39</v>
      </c>
      <c r="B858" t="s">
        <v>978</v>
      </c>
    </row>
    <row r="859" spans="1:2" x14ac:dyDescent="0.25">
      <c r="A859" t="s">
        <v>39</v>
      </c>
      <c r="B859" t="s">
        <v>979</v>
      </c>
    </row>
    <row r="860" spans="1:2" x14ac:dyDescent="0.25">
      <c r="A860" t="s">
        <v>39</v>
      </c>
      <c r="B860" t="s">
        <v>980</v>
      </c>
    </row>
    <row r="861" spans="1:2" x14ac:dyDescent="0.25">
      <c r="A861" t="s">
        <v>39</v>
      </c>
      <c r="B861" t="s">
        <v>981</v>
      </c>
    </row>
    <row r="862" spans="1:2" x14ac:dyDescent="0.25">
      <c r="A862" t="s">
        <v>39</v>
      </c>
      <c r="B862" t="s">
        <v>982</v>
      </c>
    </row>
    <row r="863" spans="1:2" x14ac:dyDescent="0.25">
      <c r="A863" t="s">
        <v>39</v>
      </c>
      <c r="B863" t="s">
        <v>983</v>
      </c>
    </row>
    <row r="864" spans="1:2" x14ac:dyDescent="0.25">
      <c r="A864" t="s">
        <v>39</v>
      </c>
      <c r="B864" t="s">
        <v>984</v>
      </c>
    </row>
    <row r="865" spans="1:2" x14ac:dyDescent="0.25">
      <c r="A865" t="s">
        <v>39</v>
      </c>
      <c r="B865" t="s">
        <v>985</v>
      </c>
    </row>
    <row r="866" spans="1:2" x14ac:dyDescent="0.25">
      <c r="A866" t="s">
        <v>39</v>
      </c>
      <c r="B866" t="s">
        <v>986</v>
      </c>
    </row>
    <row r="867" spans="1:2" x14ac:dyDescent="0.25">
      <c r="A867" t="s">
        <v>39</v>
      </c>
      <c r="B867" t="s">
        <v>443</v>
      </c>
    </row>
    <row r="868" spans="1:2" x14ac:dyDescent="0.25">
      <c r="A868" t="s">
        <v>39</v>
      </c>
      <c r="B868" t="s">
        <v>987</v>
      </c>
    </row>
    <row r="869" spans="1:2" x14ac:dyDescent="0.25">
      <c r="A869" t="s">
        <v>39</v>
      </c>
      <c r="B869" t="s">
        <v>988</v>
      </c>
    </row>
    <row r="870" spans="1:2" x14ac:dyDescent="0.25">
      <c r="A870" t="s">
        <v>39</v>
      </c>
      <c r="B870" t="s">
        <v>989</v>
      </c>
    </row>
    <row r="871" spans="1:2" x14ac:dyDescent="0.25">
      <c r="A871" t="s">
        <v>39</v>
      </c>
      <c r="B871" t="s">
        <v>406</v>
      </c>
    </row>
    <row r="872" spans="1:2" x14ac:dyDescent="0.25">
      <c r="A872" t="s">
        <v>39</v>
      </c>
      <c r="B872" t="s">
        <v>990</v>
      </c>
    </row>
    <row r="873" spans="1:2" x14ac:dyDescent="0.25">
      <c r="A873" t="s">
        <v>39</v>
      </c>
      <c r="B873" t="s">
        <v>991</v>
      </c>
    </row>
    <row r="874" spans="1:2" x14ac:dyDescent="0.25">
      <c r="A874" t="s">
        <v>39</v>
      </c>
      <c r="B874" t="s">
        <v>506</v>
      </c>
    </row>
    <row r="875" spans="1:2" x14ac:dyDescent="0.25">
      <c r="A875" t="s">
        <v>39</v>
      </c>
      <c r="B875" t="s">
        <v>992</v>
      </c>
    </row>
    <row r="876" spans="1:2" x14ac:dyDescent="0.25">
      <c r="A876" t="s">
        <v>39</v>
      </c>
      <c r="B876" t="s">
        <v>993</v>
      </c>
    </row>
    <row r="877" spans="1:2" x14ac:dyDescent="0.25">
      <c r="A877" t="s">
        <v>39</v>
      </c>
      <c r="B877" t="s">
        <v>994</v>
      </c>
    </row>
    <row r="878" spans="1:2" x14ac:dyDescent="0.25">
      <c r="A878" t="s">
        <v>39</v>
      </c>
      <c r="B878" t="s">
        <v>407</v>
      </c>
    </row>
    <row r="879" spans="1:2" x14ac:dyDescent="0.25">
      <c r="A879" t="s">
        <v>39</v>
      </c>
      <c r="B879" t="s">
        <v>284</v>
      </c>
    </row>
    <row r="880" spans="1:2" x14ac:dyDescent="0.25">
      <c r="A880" t="s">
        <v>39</v>
      </c>
      <c r="B880" t="s">
        <v>995</v>
      </c>
    </row>
    <row r="881" spans="1:2" x14ac:dyDescent="0.25">
      <c r="A881" t="s">
        <v>39</v>
      </c>
      <c r="B881" t="s">
        <v>996</v>
      </c>
    </row>
    <row r="882" spans="1:2" x14ac:dyDescent="0.25">
      <c r="A882" t="s">
        <v>39</v>
      </c>
      <c r="B882" t="s">
        <v>285</v>
      </c>
    </row>
    <row r="883" spans="1:2" x14ac:dyDescent="0.25">
      <c r="A883" t="s">
        <v>39</v>
      </c>
      <c r="B883" t="s">
        <v>997</v>
      </c>
    </row>
    <row r="884" spans="1:2" x14ac:dyDescent="0.25">
      <c r="A884" t="s">
        <v>39</v>
      </c>
      <c r="B884" t="s">
        <v>368</v>
      </c>
    </row>
    <row r="885" spans="1:2" x14ac:dyDescent="0.25">
      <c r="A885" t="s">
        <v>39</v>
      </c>
      <c r="B885" t="s">
        <v>998</v>
      </c>
    </row>
    <row r="886" spans="1:2" x14ac:dyDescent="0.25">
      <c r="A886" t="s">
        <v>39</v>
      </c>
      <c r="B886" t="s">
        <v>999</v>
      </c>
    </row>
    <row r="887" spans="1:2" x14ac:dyDescent="0.25">
      <c r="A887" t="s">
        <v>39</v>
      </c>
      <c r="B887" t="s">
        <v>1000</v>
      </c>
    </row>
    <row r="888" spans="1:2" x14ac:dyDescent="0.25">
      <c r="A888" t="s">
        <v>39</v>
      </c>
      <c r="B888" t="s">
        <v>1001</v>
      </c>
    </row>
    <row r="889" spans="1:2" x14ac:dyDescent="0.25">
      <c r="A889" t="s">
        <v>39</v>
      </c>
      <c r="B889" t="s">
        <v>1002</v>
      </c>
    </row>
    <row r="890" spans="1:2" x14ac:dyDescent="0.25">
      <c r="A890" t="s">
        <v>39</v>
      </c>
      <c r="B890" t="s">
        <v>1003</v>
      </c>
    </row>
    <row r="891" spans="1:2" x14ac:dyDescent="0.25">
      <c r="A891" t="s">
        <v>39</v>
      </c>
      <c r="B891" t="s">
        <v>408</v>
      </c>
    </row>
    <row r="892" spans="1:2" x14ac:dyDescent="0.25">
      <c r="A892" t="s">
        <v>39</v>
      </c>
      <c r="B892" t="s">
        <v>1004</v>
      </c>
    </row>
    <row r="893" spans="1:2" x14ac:dyDescent="0.25">
      <c r="A893" t="s">
        <v>39</v>
      </c>
      <c r="B893" t="s">
        <v>169</v>
      </c>
    </row>
    <row r="894" spans="1:2" x14ac:dyDescent="0.25">
      <c r="A894" t="s">
        <v>39</v>
      </c>
      <c r="B894" t="s">
        <v>286</v>
      </c>
    </row>
    <row r="895" spans="1:2" x14ac:dyDescent="0.25">
      <c r="A895" t="s">
        <v>39</v>
      </c>
      <c r="B895" t="s">
        <v>287</v>
      </c>
    </row>
    <row r="896" spans="1:2" x14ac:dyDescent="0.25">
      <c r="A896" t="s">
        <v>39</v>
      </c>
      <c r="B896" t="s">
        <v>1005</v>
      </c>
    </row>
    <row r="897" spans="1:2" x14ac:dyDescent="0.25">
      <c r="A897" t="s">
        <v>39</v>
      </c>
      <c r="B897" t="s">
        <v>288</v>
      </c>
    </row>
    <row r="898" spans="1:2" x14ac:dyDescent="0.25">
      <c r="A898" t="s">
        <v>39</v>
      </c>
      <c r="B898" t="s">
        <v>1006</v>
      </c>
    </row>
    <row r="899" spans="1:2" x14ac:dyDescent="0.25">
      <c r="A899" t="s">
        <v>39</v>
      </c>
      <c r="B899" t="s">
        <v>1007</v>
      </c>
    </row>
    <row r="900" spans="1:2" x14ac:dyDescent="0.25">
      <c r="A900" t="s">
        <v>39</v>
      </c>
      <c r="B900" t="s">
        <v>1008</v>
      </c>
    </row>
    <row r="901" spans="1:2" x14ac:dyDescent="0.25">
      <c r="A901" t="s">
        <v>39</v>
      </c>
      <c r="B901" t="s">
        <v>1009</v>
      </c>
    </row>
    <row r="902" spans="1:2" x14ac:dyDescent="0.25">
      <c r="A902" t="s">
        <v>39</v>
      </c>
      <c r="B902" t="s">
        <v>1010</v>
      </c>
    </row>
    <row r="903" spans="1:2" x14ac:dyDescent="0.25">
      <c r="A903" t="s">
        <v>39</v>
      </c>
      <c r="B903" t="s">
        <v>1011</v>
      </c>
    </row>
    <row r="904" spans="1:2" x14ac:dyDescent="0.25">
      <c r="A904" t="s">
        <v>39</v>
      </c>
      <c r="B904" t="s">
        <v>1012</v>
      </c>
    </row>
    <row r="905" spans="1:2" x14ac:dyDescent="0.25">
      <c r="A905" t="s">
        <v>39</v>
      </c>
      <c r="B905" t="s">
        <v>1013</v>
      </c>
    </row>
    <row r="906" spans="1:2" x14ac:dyDescent="0.25">
      <c r="A906" t="s">
        <v>39</v>
      </c>
      <c r="B906" t="s">
        <v>1014</v>
      </c>
    </row>
    <row r="907" spans="1:2" x14ac:dyDescent="0.25">
      <c r="A907" t="s">
        <v>39</v>
      </c>
      <c r="B907" t="s">
        <v>289</v>
      </c>
    </row>
    <row r="908" spans="1:2" x14ac:dyDescent="0.25">
      <c r="A908" t="s">
        <v>39</v>
      </c>
      <c r="B908" t="s">
        <v>290</v>
      </c>
    </row>
    <row r="909" spans="1:2" x14ac:dyDescent="0.25">
      <c r="A909" t="s">
        <v>39</v>
      </c>
      <c r="B909" t="s">
        <v>1015</v>
      </c>
    </row>
    <row r="910" spans="1:2" x14ac:dyDescent="0.25">
      <c r="A910" t="s">
        <v>39</v>
      </c>
      <c r="B910" t="s">
        <v>1016</v>
      </c>
    </row>
    <row r="911" spans="1:2" x14ac:dyDescent="0.25">
      <c r="A911" t="s">
        <v>39</v>
      </c>
      <c r="B911" t="s">
        <v>1017</v>
      </c>
    </row>
    <row r="912" spans="1:2" x14ac:dyDescent="0.25">
      <c r="A912" t="s">
        <v>39</v>
      </c>
      <c r="B912" t="s">
        <v>87</v>
      </c>
    </row>
    <row r="913" spans="1:2" x14ac:dyDescent="0.25">
      <c r="A913" t="s">
        <v>39</v>
      </c>
      <c r="B913" t="s">
        <v>291</v>
      </c>
    </row>
    <row r="914" spans="1:2" x14ac:dyDescent="0.25">
      <c r="A914" t="s">
        <v>39</v>
      </c>
      <c r="B914" t="s">
        <v>1018</v>
      </c>
    </row>
    <row r="915" spans="1:2" x14ac:dyDescent="0.25">
      <c r="A915" t="s">
        <v>39</v>
      </c>
      <c r="B915" t="s">
        <v>1019</v>
      </c>
    </row>
    <row r="916" spans="1:2" x14ac:dyDescent="0.25">
      <c r="A916" t="s">
        <v>39</v>
      </c>
      <c r="B916" t="s">
        <v>292</v>
      </c>
    </row>
    <row r="917" spans="1:2" x14ac:dyDescent="0.25">
      <c r="A917" t="s">
        <v>39</v>
      </c>
      <c r="B917" t="s">
        <v>1020</v>
      </c>
    </row>
    <row r="918" spans="1:2" x14ac:dyDescent="0.25">
      <c r="A918" t="s">
        <v>39</v>
      </c>
      <c r="B918" t="s">
        <v>1021</v>
      </c>
    </row>
    <row r="919" spans="1:2" x14ac:dyDescent="0.25">
      <c r="A919" t="s">
        <v>39</v>
      </c>
      <c r="B919" t="s">
        <v>1022</v>
      </c>
    </row>
    <row r="920" spans="1:2" x14ac:dyDescent="0.25">
      <c r="A920" t="s">
        <v>39</v>
      </c>
      <c r="B920" t="s">
        <v>293</v>
      </c>
    </row>
    <row r="921" spans="1:2" x14ac:dyDescent="0.25">
      <c r="A921" t="s">
        <v>39</v>
      </c>
      <c r="B921" t="s">
        <v>96</v>
      </c>
    </row>
    <row r="922" spans="1:2" x14ac:dyDescent="0.25">
      <c r="A922" t="s">
        <v>39</v>
      </c>
      <c r="B922" t="s">
        <v>1023</v>
      </c>
    </row>
    <row r="923" spans="1:2" x14ac:dyDescent="0.25">
      <c r="A923" t="s">
        <v>39</v>
      </c>
      <c r="B923" t="s">
        <v>1024</v>
      </c>
    </row>
    <row r="924" spans="1:2" x14ac:dyDescent="0.25">
      <c r="A924" t="s">
        <v>39</v>
      </c>
      <c r="B924" t="s">
        <v>294</v>
      </c>
    </row>
    <row r="925" spans="1:2" x14ac:dyDescent="0.25">
      <c r="A925" t="s">
        <v>39</v>
      </c>
      <c r="B925" t="s">
        <v>1025</v>
      </c>
    </row>
    <row r="926" spans="1:2" x14ac:dyDescent="0.25">
      <c r="A926" t="s">
        <v>39</v>
      </c>
      <c r="B926" t="s">
        <v>40</v>
      </c>
    </row>
    <row r="927" spans="1:2" x14ac:dyDescent="0.25">
      <c r="A927" t="s">
        <v>39</v>
      </c>
      <c r="B927" t="s">
        <v>1026</v>
      </c>
    </row>
    <row r="928" spans="1:2" x14ac:dyDescent="0.25">
      <c r="A928" t="s">
        <v>39</v>
      </c>
      <c r="B928" t="s">
        <v>1027</v>
      </c>
    </row>
    <row r="929" spans="1:2" x14ac:dyDescent="0.25">
      <c r="A929" t="s">
        <v>39</v>
      </c>
      <c r="B929" t="s">
        <v>1028</v>
      </c>
    </row>
    <row r="930" spans="1:2" x14ac:dyDescent="0.25">
      <c r="A930" t="s">
        <v>39</v>
      </c>
      <c r="B930" t="s">
        <v>295</v>
      </c>
    </row>
    <row r="931" spans="1:2" x14ac:dyDescent="0.25">
      <c r="A931" t="s">
        <v>39</v>
      </c>
      <c r="B931" t="s">
        <v>1029</v>
      </c>
    </row>
    <row r="932" spans="1:2" x14ac:dyDescent="0.25">
      <c r="A932" t="s">
        <v>39</v>
      </c>
      <c r="B932" t="s">
        <v>159</v>
      </c>
    </row>
    <row r="933" spans="1:2" x14ac:dyDescent="0.25">
      <c r="A933" t="s">
        <v>39</v>
      </c>
      <c r="B933" t="s">
        <v>1030</v>
      </c>
    </row>
    <row r="934" spans="1:2" x14ac:dyDescent="0.25">
      <c r="A934" t="s">
        <v>40</v>
      </c>
      <c r="B934" t="s">
        <v>300</v>
      </c>
    </row>
    <row r="935" spans="1:2" x14ac:dyDescent="0.25">
      <c r="A935" t="s">
        <v>40</v>
      </c>
      <c r="B935" t="s">
        <v>536</v>
      </c>
    </row>
    <row r="936" spans="1:2" x14ac:dyDescent="0.25">
      <c r="A936" t="s">
        <v>40</v>
      </c>
      <c r="B936" t="s">
        <v>1032</v>
      </c>
    </row>
    <row r="937" spans="1:2" x14ac:dyDescent="0.25">
      <c r="A937" t="s">
        <v>40</v>
      </c>
      <c r="B937" t="s">
        <v>1033</v>
      </c>
    </row>
    <row r="938" spans="1:2" x14ac:dyDescent="0.25">
      <c r="A938" t="s">
        <v>40</v>
      </c>
      <c r="B938" t="s">
        <v>1034</v>
      </c>
    </row>
    <row r="939" spans="1:2" x14ac:dyDescent="0.25">
      <c r="A939" t="s">
        <v>40</v>
      </c>
      <c r="B939" t="s">
        <v>1035</v>
      </c>
    </row>
    <row r="940" spans="1:2" x14ac:dyDescent="0.25">
      <c r="A940" t="s">
        <v>40</v>
      </c>
      <c r="B940" t="s">
        <v>1036</v>
      </c>
    </row>
    <row r="941" spans="1:2" x14ac:dyDescent="0.25">
      <c r="A941" t="s">
        <v>40</v>
      </c>
      <c r="B941" t="s">
        <v>1037</v>
      </c>
    </row>
    <row r="942" spans="1:2" x14ac:dyDescent="0.25">
      <c r="A942" t="s">
        <v>40</v>
      </c>
      <c r="B942" t="s">
        <v>1038</v>
      </c>
    </row>
    <row r="943" spans="1:2" x14ac:dyDescent="0.25">
      <c r="A943" t="s">
        <v>40</v>
      </c>
      <c r="B943" t="s">
        <v>1039</v>
      </c>
    </row>
    <row r="944" spans="1:2" x14ac:dyDescent="0.25">
      <c r="A944" t="s">
        <v>40</v>
      </c>
      <c r="B944" t="s">
        <v>79</v>
      </c>
    </row>
    <row r="945" spans="1:2" x14ac:dyDescent="0.25">
      <c r="A945" t="s">
        <v>40</v>
      </c>
      <c r="B945" t="s">
        <v>1040</v>
      </c>
    </row>
    <row r="946" spans="1:2" x14ac:dyDescent="0.25">
      <c r="A946" t="s">
        <v>40</v>
      </c>
      <c r="B946" t="s">
        <v>1041</v>
      </c>
    </row>
    <row r="947" spans="1:2" x14ac:dyDescent="0.25">
      <c r="A947" t="s">
        <v>40</v>
      </c>
      <c r="B947" t="s">
        <v>1042</v>
      </c>
    </row>
    <row r="948" spans="1:2" x14ac:dyDescent="0.25">
      <c r="A948" t="s">
        <v>40</v>
      </c>
      <c r="B948" t="s">
        <v>1043</v>
      </c>
    </row>
    <row r="949" spans="1:2" x14ac:dyDescent="0.25">
      <c r="A949" t="s">
        <v>40</v>
      </c>
      <c r="B949" t="s">
        <v>1044</v>
      </c>
    </row>
    <row r="950" spans="1:2" x14ac:dyDescent="0.25">
      <c r="A950" t="s">
        <v>40</v>
      </c>
      <c r="B950" t="s">
        <v>409</v>
      </c>
    </row>
    <row r="951" spans="1:2" x14ac:dyDescent="0.25">
      <c r="A951" t="s">
        <v>40</v>
      </c>
      <c r="B951" t="s">
        <v>1045</v>
      </c>
    </row>
    <row r="952" spans="1:2" x14ac:dyDescent="0.25">
      <c r="A952" t="s">
        <v>40</v>
      </c>
      <c r="B952" t="s">
        <v>1046</v>
      </c>
    </row>
    <row r="953" spans="1:2" x14ac:dyDescent="0.25">
      <c r="A953" t="s">
        <v>40</v>
      </c>
      <c r="B953" t="s">
        <v>297</v>
      </c>
    </row>
    <row r="954" spans="1:2" x14ac:dyDescent="0.25">
      <c r="A954" t="s">
        <v>40</v>
      </c>
      <c r="B954" t="s">
        <v>298</v>
      </c>
    </row>
    <row r="955" spans="1:2" x14ac:dyDescent="0.25">
      <c r="A955" t="s">
        <v>40</v>
      </c>
      <c r="B955" t="s">
        <v>410</v>
      </c>
    </row>
    <row r="956" spans="1:2" x14ac:dyDescent="0.25">
      <c r="A956" t="s">
        <v>40</v>
      </c>
      <c r="B956" t="s">
        <v>1047</v>
      </c>
    </row>
    <row r="957" spans="1:2" x14ac:dyDescent="0.25">
      <c r="A957" t="s">
        <v>40</v>
      </c>
      <c r="B957" t="s">
        <v>40</v>
      </c>
    </row>
    <row r="958" spans="1:2" x14ac:dyDescent="0.25">
      <c r="A958" t="s">
        <v>40</v>
      </c>
      <c r="B958" t="s">
        <v>299</v>
      </c>
    </row>
    <row r="959" spans="1:2" x14ac:dyDescent="0.25">
      <c r="A959" t="s">
        <v>40</v>
      </c>
      <c r="B959" t="s">
        <v>296</v>
      </c>
    </row>
    <row r="960" spans="1:2" x14ac:dyDescent="0.25">
      <c r="A960" t="s">
        <v>41</v>
      </c>
      <c r="B960" t="s">
        <v>304</v>
      </c>
    </row>
    <row r="961" spans="1:2" x14ac:dyDescent="0.25">
      <c r="A961" t="s">
        <v>41</v>
      </c>
      <c r="B961" t="s">
        <v>1049</v>
      </c>
    </row>
    <row r="962" spans="1:2" x14ac:dyDescent="0.25">
      <c r="A962" t="s">
        <v>41</v>
      </c>
      <c r="B962" t="s">
        <v>1050</v>
      </c>
    </row>
    <row r="963" spans="1:2" x14ac:dyDescent="0.25">
      <c r="A963" t="s">
        <v>41</v>
      </c>
      <c r="B963" t="s">
        <v>1051</v>
      </c>
    </row>
    <row r="964" spans="1:2" x14ac:dyDescent="0.25">
      <c r="A964" t="s">
        <v>41</v>
      </c>
      <c r="B964" t="s">
        <v>1052</v>
      </c>
    </row>
    <row r="965" spans="1:2" x14ac:dyDescent="0.25">
      <c r="A965" t="s">
        <v>41</v>
      </c>
      <c r="B965" t="s">
        <v>301</v>
      </c>
    </row>
    <row r="966" spans="1:2" x14ac:dyDescent="0.25">
      <c r="A966" t="s">
        <v>41</v>
      </c>
      <c r="B966" t="s">
        <v>1053</v>
      </c>
    </row>
    <row r="967" spans="1:2" x14ac:dyDescent="0.25">
      <c r="A967" t="s">
        <v>41</v>
      </c>
      <c r="B967" t="s">
        <v>411</v>
      </c>
    </row>
    <row r="968" spans="1:2" x14ac:dyDescent="0.25">
      <c r="A968" t="s">
        <v>41</v>
      </c>
      <c r="B968" t="s">
        <v>412</v>
      </c>
    </row>
    <row r="969" spans="1:2" x14ac:dyDescent="0.25">
      <c r="A969" t="s">
        <v>41</v>
      </c>
      <c r="B969" t="s">
        <v>1054</v>
      </c>
    </row>
    <row r="970" spans="1:2" x14ac:dyDescent="0.25">
      <c r="A970" t="s">
        <v>41</v>
      </c>
      <c r="B970" t="s">
        <v>1055</v>
      </c>
    </row>
    <row r="971" spans="1:2" x14ac:dyDescent="0.25">
      <c r="A971" t="s">
        <v>41</v>
      </c>
      <c r="B971" t="s">
        <v>1056</v>
      </c>
    </row>
    <row r="972" spans="1:2" x14ac:dyDescent="0.25">
      <c r="A972" t="s">
        <v>41</v>
      </c>
      <c r="B972" t="s">
        <v>1057</v>
      </c>
    </row>
    <row r="973" spans="1:2" x14ac:dyDescent="0.25">
      <c r="A973" t="s">
        <v>41</v>
      </c>
      <c r="B973" t="s">
        <v>1058</v>
      </c>
    </row>
    <row r="974" spans="1:2" x14ac:dyDescent="0.25">
      <c r="A974" t="s">
        <v>41</v>
      </c>
      <c r="B974" t="s">
        <v>1059</v>
      </c>
    </row>
    <row r="975" spans="1:2" x14ac:dyDescent="0.25">
      <c r="A975" t="s">
        <v>41</v>
      </c>
      <c r="B975" t="s">
        <v>302</v>
      </c>
    </row>
    <row r="976" spans="1:2" x14ac:dyDescent="0.25">
      <c r="A976" t="s">
        <v>41</v>
      </c>
      <c r="B976" t="s">
        <v>1060</v>
      </c>
    </row>
    <row r="977" spans="1:2" x14ac:dyDescent="0.25">
      <c r="A977" t="s">
        <v>41</v>
      </c>
      <c r="B977" t="s">
        <v>1061</v>
      </c>
    </row>
    <row r="978" spans="1:2" x14ac:dyDescent="0.25">
      <c r="A978" t="s">
        <v>41</v>
      </c>
      <c r="B978" t="s">
        <v>1062</v>
      </c>
    </row>
    <row r="979" spans="1:2" x14ac:dyDescent="0.25">
      <c r="A979" t="s">
        <v>41</v>
      </c>
      <c r="B979" t="s">
        <v>303</v>
      </c>
    </row>
    <row r="980" spans="1:2" x14ac:dyDescent="0.25">
      <c r="A980" t="s">
        <v>41</v>
      </c>
      <c r="B980" t="s">
        <v>1063</v>
      </c>
    </row>
    <row r="981" spans="1:2" x14ac:dyDescent="0.25">
      <c r="A981" t="s">
        <v>41</v>
      </c>
      <c r="B981" t="s">
        <v>413</v>
      </c>
    </row>
    <row r="982" spans="1:2" x14ac:dyDescent="0.25">
      <c r="A982" t="s">
        <v>41</v>
      </c>
      <c r="B982" t="s">
        <v>1064</v>
      </c>
    </row>
    <row r="983" spans="1:2" x14ac:dyDescent="0.25">
      <c r="A983" t="s">
        <v>41</v>
      </c>
      <c r="B983" t="s">
        <v>1065</v>
      </c>
    </row>
    <row r="984" spans="1:2" x14ac:dyDescent="0.25">
      <c r="A984" t="s">
        <v>41</v>
      </c>
      <c r="B984" t="s">
        <v>1066</v>
      </c>
    </row>
    <row r="985" spans="1:2" x14ac:dyDescent="0.25">
      <c r="A985" t="s">
        <v>41</v>
      </c>
      <c r="B985" t="s">
        <v>308</v>
      </c>
    </row>
    <row r="986" spans="1:2" x14ac:dyDescent="0.25">
      <c r="A986" t="s">
        <v>41</v>
      </c>
      <c r="B986" t="s">
        <v>305</v>
      </c>
    </row>
    <row r="987" spans="1:2" x14ac:dyDescent="0.25">
      <c r="A987" t="s">
        <v>41</v>
      </c>
      <c r="B987" t="s">
        <v>1067</v>
      </c>
    </row>
    <row r="988" spans="1:2" x14ac:dyDescent="0.25">
      <c r="A988" t="s">
        <v>41</v>
      </c>
      <c r="B988" t="s">
        <v>306</v>
      </c>
    </row>
    <row r="989" spans="1:2" x14ac:dyDescent="0.25">
      <c r="A989" t="s">
        <v>41</v>
      </c>
      <c r="B989" t="s">
        <v>1068</v>
      </c>
    </row>
    <row r="990" spans="1:2" x14ac:dyDescent="0.25">
      <c r="A990" t="s">
        <v>41</v>
      </c>
      <c r="B990" t="s">
        <v>1069</v>
      </c>
    </row>
    <row r="991" spans="1:2" x14ac:dyDescent="0.25">
      <c r="A991" t="s">
        <v>41</v>
      </c>
      <c r="B991" t="s">
        <v>1070</v>
      </c>
    </row>
    <row r="992" spans="1:2" x14ac:dyDescent="0.25">
      <c r="A992" t="s">
        <v>41</v>
      </c>
      <c r="B992" t="s">
        <v>1071</v>
      </c>
    </row>
    <row r="993" spans="1:2" x14ac:dyDescent="0.25">
      <c r="A993" t="s">
        <v>41</v>
      </c>
      <c r="B993" t="s">
        <v>1072</v>
      </c>
    </row>
    <row r="994" spans="1:2" x14ac:dyDescent="0.25">
      <c r="A994" t="s">
        <v>41</v>
      </c>
      <c r="B994" t="s">
        <v>307</v>
      </c>
    </row>
    <row r="995" spans="1:2" x14ac:dyDescent="0.25">
      <c r="A995" t="s">
        <v>41</v>
      </c>
      <c r="B995" t="s">
        <v>1073</v>
      </c>
    </row>
    <row r="996" spans="1:2" x14ac:dyDescent="0.25">
      <c r="A996" t="s">
        <v>41</v>
      </c>
      <c r="B996" t="s">
        <v>1074</v>
      </c>
    </row>
    <row r="997" spans="1:2" x14ac:dyDescent="0.25">
      <c r="A997" t="s">
        <v>41</v>
      </c>
      <c r="B997" t="s">
        <v>1075</v>
      </c>
    </row>
    <row r="998" spans="1:2" x14ac:dyDescent="0.25">
      <c r="A998" t="s">
        <v>41</v>
      </c>
      <c r="B998" t="s">
        <v>1076</v>
      </c>
    </row>
    <row r="999" spans="1:2" x14ac:dyDescent="0.25">
      <c r="A999" t="s">
        <v>41</v>
      </c>
      <c r="B999" t="s">
        <v>1077</v>
      </c>
    </row>
    <row r="1000" spans="1:2" x14ac:dyDescent="0.25">
      <c r="A1000" t="s">
        <v>41</v>
      </c>
      <c r="B1000" t="s">
        <v>93</v>
      </c>
    </row>
    <row r="1001" spans="1:2" x14ac:dyDescent="0.25">
      <c r="A1001" t="s">
        <v>41</v>
      </c>
      <c r="B1001" t="s">
        <v>1078</v>
      </c>
    </row>
    <row r="1002" spans="1:2" x14ac:dyDescent="0.25">
      <c r="A1002" t="s">
        <v>41</v>
      </c>
      <c r="B1002" t="s">
        <v>678</v>
      </c>
    </row>
    <row r="1003" spans="1:2" x14ac:dyDescent="0.25">
      <c r="A1003" t="s">
        <v>41</v>
      </c>
      <c r="B1003" t="s">
        <v>1079</v>
      </c>
    </row>
    <row r="1004" spans="1:2" x14ac:dyDescent="0.25">
      <c r="A1004" t="s">
        <v>41</v>
      </c>
      <c r="B1004" t="s">
        <v>309</v>
      </c>
    </row>
    <row r="1005" spans="1:2" x14ac:dyDescent="0.25">
      <c r="A1005" t="s">
        <v>41</v>
      </c>
      <c r="B1005" t="s">
        <v>1080</v>
      </c>
    </row>
    <row r="1006" spans="1:2" x14ac:dyDescent="0.25">
      <c r="A1006" t="s">
        <v>41</v>
      </c>
      <c r="B1006" t="s">
        <v>1081</v>
      </c>
    </row>
    <row r="1007" spans="1:2" x14ac:dyDescent="0.25">
      <c r="A1007" t="s">
        <v>1190</v>
      </c>
      <c r="B1007" t="s">
        <v>1083</v>
      </c>
    </row>
    <row r="1008" spans="1:2" x14ac:dyDescent="0.25">
      <c r="A1008" t="s">
        <v>1190</v>
      </c>
      <c r="B1008" t="s">
        <v>310</v>
      </c>
    </row>
    <row r="1009" spans="1:2" x14ac:dyDescent="0.25">
      <c r="A1009" t="s">
        <v>1190</v>
      </c>
      <c r="B1009" t="s">
        <v>311</v>
      </c>
    </row>
    <row r="1010" spans="1:2" x14ac:dyDescent="0.25">
      <c r="A1010" t="s">
        <v>1190</v>
      </c>
      <c r="B1010" t="s">
        <v>312</v>
      </c>
    </row>
    <row r="1011" spans="1:2" x14ac:dyDescent="0.25">
      <c r="A1011" t="s">
        <v>1190</v>
      </c>
      <c r="B1011" t="s">
        <v>434</v>
      </c>
    </row>
    <row r="1012" spans="1:2" x14ac:dyDescent="0.25">
      <c r="A1012" t="s">
        <v>1190</v>
      </c>
      <c r="B1012" t="s">
        <v>21</v>
      </c>
    </row>
    <row r="1013" spans="1:2" x14ac:dyDescent="0.25">
      <c r="A1013" t="s">
        <v>1190</v>
      </c>
      <c r="B1013" t="s">
        <v>313</v>
      </c>
    </row>
    <row r="1014" spans="1:2" x14ac:dyDescent="0.25">
      <c r="A1014" t="s">
        <v>1190</v>
      </c>
      <c r="B1014" t="s">
        <v>1191</v>
      </c>
    </row>
    <row r="1015" spans="1:2" x14ac:dyDescent="0.25">
      <c r="A1015" t="s">
        <v>1190</v>
      </c>
      <c r="B1015" t="s">
        <v>1084</v>
      </c>
    </row>
    <row r="1016" spans="1:2" x14ac:dyDescent="0.25">
      <c r="A1016" t="s">
        <v>1190</v>
      </c>
      <c r="B1016" t="s">
        <v>314</v>
      </c>
    </row>
    <row r="1017" spans="1:2" x14ac:dyDescent="0.25">
      <c r="A1017" t="s">
        <v>1190</v>
      </c>
      <c r="B1017" t="s">
        <v>1085</v>
      </c>
    </row>
    <row r="1018" spans="1:2" x14ac:dyDescent="0.25">
      <c r="A1018" t="s">
        <v>1190</v>
      </c>
      <c r="B1018" t="s">
        <v>315</v>
      </c>
    </row>
    <row r="1019" spans="1:2" x14ac:dyDescent="0.25">
      <c r="A1019" t="s">
        <v>1190</v>
      </c>
      <c r="B1019" t="s">
        <v>316</v>
      </c>
    </row>
    <row r="1020" spans="1:2" x14ac:dyDescent="0.25">
      <c r="A1020" t="s">
        <v>1190</v>
      </c>
      <c r="B1020" t="s">
        <v>414</v>
      </c>
    </row>
    <row r="1021" spans="1:2" x14ac:dyDescent="0.25">
      <c r="A1021" t="s">
        <v>1190</v>
      </c>
      <c r="B1021" t="s">
        <v>319</v>
      </c>
    </row>
    <row r="1022" spans="1:2" x14ac:dyDescent="0.25">
      <c r="A1022" t="s">
        <v>1190</v>
      </c>
      <c r="B1022" t="s">
        <v>1086</v>
      </c>
    </row>
    <row r="1023" spans="1:2" x14ac:dyDescent="0.25">
      <c r="A1023" t="s">
        <v>1190</v>
      </c>
      <c r="B1023" t="s">
        <v>317</v>
      </c>
    </row>
    <row r="1024" spans="1:2" x14ac:dyDescent="0.25">
      <c r="A1024" t="s">
        <v>1190</v>
      </c>
      <c r="B1024" t="s">
        <v>318</v>
      </c>
    </row>
    <row r="1025" spans="1:2" x14ac:dyDescent="0.25">
      <c r="A1025" t="s">
        <v>1190</v>
      </c>
      <c r="B1025" t="s">
        <v>320</v>
      </c>
    </row>
    <row r="1026" spans="1:2" x14ac:dyDescent="0.25">
      <c r="A1026" t="s">
        <v>1190</v>
      </c>
      <c r="B1026" t="s">
        <v>415</v>
      </c>
    </row>
    <row r="1027" spans="1:2" x14ac:dyDescent="0.25">
      <c r="A1027" t="s">
        <v>1190</v>
      </c>
      <c r="B1027" t="s">
        <v>1087</v>
      </c>
    </row>
    <row r="1028" spans="1:2" x14ac:dyDescent="0.25">
      <c r="A1028" t="s">
        <v>1190</v>
      </c>
      <c r="B1028" t="s">
        <v>321</v>
      </c>
    </row>
    <row r="1029" spans="1:2" x14ac:dyDescent="0.25">
      <c r="A1029" t="s">
        <v>1190</v>
      </c>
      <c r="B1029" t="s">
        <v>1088</v>
      </c>
    </row>
    <row r="1030" spans="1:2" x14ac:dyDescent="0.25">
      <c r="A1030" t="s">
        <v>1190</v>
      </c>
      <c r="B1030" t="s">
        <v>79</v>
      </c>
    </row>
    <row r="1031" spans="1:2" x14ac:dyDescent="0.25">
      <c r="A1031" t="s">
        <v>1190</v>
      </c>
      <c r="B1031" t="s">
        <v>322</v>
      </c>
    </row>
    <row r="1032" spans="1:2" x14ac:dyDescent="0.25">
      <c r="A1032" t="s">
        <v>1190</v>
      </c>
      <c r="B1032" t="s">
        <v>323</v>
      </c>
    </row>
    <row r="1033" spans="1:2" x14ac:dyDescent="0.25">
      <c r="A1033" t="s">
        <v>1190</v>
      </c>
      <c r="B1033" t="s">
        <v>324</v>
      </c>
    </row>
    <row r="1034" spans="1:2" x14ac:dyDescent="0.25">
      <c r="A1034" t="s">
        <v>1190</v>
      </c>
      <c r="B1034" t="s">
        <v>325</v>
      </c>
    </row>
    <row r="1035" spans="1:2" x14ac:dyDescent="0.25">
      <c r="A1035" t="s">
        <v>1190</v>
      </c>
      <c r="B1035" t="s">
        <v>245</v>
      </c>
    </row>
    <row r="1036" spans="1:2" x14ac:dyDescent="0.25">
      <c r="A1036" t="s">
        <v>1190</v>
      </c>
      <c r="B1036" t="s">
        <v>1089</v>
      </c>
    </row>
    <row r="1037" spans="1:2" x14ac:dyDescent="0.25">
      <c r="A1037" t="s">
        <v>1190</v>
      </c>
      <c r="B1037" t="s">
        <v>326</v>
      </c>
    </row>
    <row r="1038" spans="1:2" x14ac:dyDescent="0.25">
      <c r="A1038" t="s">
        <v>1190</v>
      </c>
      <c r="B1038" t="s">
        <v>410</v>
      </c>
    </row>
    <row r="1039" spans="1:2" x14ac:dyDescent="0.25">
      <c r="A1039" t="s">
        <v>1190</v>
      </c>
      <c r="B1039" t="s">
        <v>327</v>
      </c>
    </row>
    <row r="1040" spans="1:2" x14ac:dyDescent="0.25">
      <c r="A1040" t="s">
        <v>1190</v>
      </c>
      <c r="B1040" t="s">
        <v>1090</v>
      </c>
    </row>
    <row r="1041" spans="1:2" x14ac:dyDescent="0.25">
      <c r="A1041" t="s">
        <v>1190</v>
      </c>
      <c r="B1041" t="s">
        <v>1091</v>
      </c>
    </row>
    <row r="1042" spans="1:2" x14ac:dyDescent="0.25">
      <c r="A1042" t="s">
        <v>1190</v>
      </c>
      <c r="B1042" t="s">
        <v>328</v>
      </c>
    </row>
    <row r="1043" spans="1:2" x14ac:dyDescent="0.25">
      <c r="A1043" t="s">
        <v>1190</v>
      </c>
      <c r="B1043" t="s">
        <v>1092</v>
      </c>
    </row>
    <row r="1044" spans="1:2" x14ac:dyDescent="0.25">
      <c r="A1044" t="s">
        <v>1190</v>
      </c>
      <c r="B1044" t="s">
        <v>1093</v>
      </c>
    </row>
    <row r="1045" spans="1:2" x14ac:dyDescent="0.25">
      <c r="A1045" t="s">
        <v>1190</v>
      </c>
      <c r="B1045" t="s">
        <v>1094</v>
      </c>
    </row>
    <row r="1046" spans="1:2" x14ac:dyDescent="0.25">
      <c r="A1046" t="s">
        <v>1190</v>
      </c>
      <c r="B1046" t="s">
        <v>1095</v>
      </c>
    </row>
    <row r="1047" spans="1:2" x14ac:dyDescent="0.25">
      <c r="A1047" t="s">
        <v>1190</v>
      </c>
      <c r="B1047" t="s">
        <v>329</v>
      </c>
    </row>
    <row r="1048" spans="1:2" x14ac:dyDescent="0.25">
      <c r="A1048" t="s">
        <v>1190</v>
      </c>
      <c r="B1048" t="s">
        <v>330</v>
      </c>
    </row>
    <row r="1049" spans="1:2" x14ac:dyDescent="0.25">
      <c r="A1049" t="s">
        <v>18</v>
      </c>
      <c r="B1049" t="s">
        <v>18</v>
      </c>
    </row>
    <row r="1050" spans="1:2" x14ac:dyDescent="0.25">
      <c r="A1050" t="s">
        <v>18</v>
      </c>
      <c r="B1050" t="s">
        <v>104</v>
      </c>
    </row>
    <row r="1051" spans="1:2" x14ac:dyDescent="0.25">
      <c r="A1051" t="s">
        <v>18</v>
      </c>
      <c r="B1051" t="s">
        <v>1097</v>
      </c>
    </row>
    <row r="1052" spans="1:2" x14ac:dyDescent="0.25">
      <c r="A1052" t="s">
        <v>18</v>
      </c>
      <c r="B1052" t="s">
        <v>1098</v>
      </c>
    </row>
    <row r="1053" spans="1:2" x14ac:dyDescent="0.25">
      <c r="A1053" t="s">
        <v>18</v>
      </c>
      <c r="B1053" t="s">
        <v>1099</v>
      </c>
    </row>
    <row r="1054" spans="1:2" x14ac:dyDescent="0.25">
      <c r="A1054" t="s">
        <v>18</v>
      </c>
      <c r="B1054" t="s">
        <v>105</v>
      </c>
    </row>
    <row r="1055" spans="1:2" x14ac:dyDescent="0.25">
      <c r="A1055" t="s">
        <v>18</v>
      </c>
      <c r="B1055" t="s">
        <v>106</v>
      </c>
    </row>
    <row r="1056" spans="1:2" x14ac:dyDescent="0.25">
      <c r="A1056" t="s">
        <v>25</v>
      </c>
      <c r="B1056" t="s">
        <v>160</v>
      </c>
    </row>
    <row r="1057" spans="1:2" x14ac:dyDescent="0.25">
      <c r="A1057" t="s">
        <v>25</v>
      </c>
      <c r="B1057" t="s">
        <v>155</v>
      </c>
    </row>
    <row r="1058" spans="1:2" x14ac:dyDescent="0.25">
      <c r="A1058" t="s">
        <v>25</v>
      </c>
      <c r="B1058" t="s">
        <v>1101</v>
      </c>
    </row>
    <row r="1059" spans="1:2" x14ac:dyDescent="0.25">
      <c r="A1059" t="s">
        <v>25</v>
      </c>
      <c r="B1059" t="s">
        <v>1102</v>
      </c>
    </row>
    <row r="1060" spans="1:2" x14ac:dyDescent="0.25">
      <c r="A1060" t="s">
        <v>25</v>
      </c>
      <c r="B1060" t="s">
        <v>1103</v>
      </c>
    </row>
    <row r="1061" spans="1:2" x14ac:dyDescent="0.25">
      <c r="A1061" t="s">
        <v>25</v>
      </c>
      <c r="B1061" t="s">
        <v>156</v>
      </c>
    </row>
    <row r="1062" spans="1:2" x14ac:dyDescent="0.25">
      <c r="A1062" t="s">
        <v>25</v>
      </c>
      <c r="B1062" t="s">
        <v>157</v>
      </c>
    </row>
    <row r="1063" spans="1:2" x14ac:dyDescent="0.25">
      <c r="A1063" t="s">
        <v>25</v>
      </c>
      <c r="B1063" t="s">
        <v>1104</v>
      </c>
    </row>
    <row r="1064" spans="1:2" x14ac:dyDescent="0.25">
      <c r="A1064" t="s">
        <v>25</v>
      </c>
      <c r="B1064" t="s">
        <v>1105</v>
      </c>
    </row>
    <row r="1065" spans="1:2" x14ac:dyDescent="0.25">
      <c r="A1065" t="s">
        <v>25</v>
      </c>
      <c r="B1065" t="s">
        <v>381</v>
      </c>
    </row>
    <row r="1066" spans="1:2" x14ac:dyDescent="0.25">
      <c r="A1066" t="s">
        <v>25</v>
      </c>
      <c r="B1066" t="s">
        <v>158</v>
      </c>
    </row>
    <row r="1067" spans="1:2" x14ac:dyDescent="0.25">
      <c r="A1067" t="s">
        <v>25</v>
      </c>
      <c r="B1067" t="s">
        <v>1106</v>
      </c>
    </row>
    <row r="1068" spans="1:2" x14ac:dyDescent="0.25">
      <c r="A1068" t="s">
        <v>25</v>
      </c>
      <c r="B1068" t="s">
        <v>370</v>
      </c>
    </row>
    <row r="1069" spans="1:2" x14ac:dyDescent="0.25">
      <c r="A1069" t="s">
        <v>25</v>
      </c>
      <c r="B1069" t="s">
        <v>1107</v>
      </c>
    </row>
    <row r="1070" spans="1:2" x14ac:dyDescent="0.25">
      <c r="A1070" t="s">
        <v>25</v>
      </c>
      <c r="B1070" t="s">
        <v>1108</v>
      </c>
    </row>
    <row r="1071" spans="1:2" x14ac:dyDescent="0.25">
      <c r="A1071" t="s">
        <v>25</v>
      </c>
      <c r="B1071" t="s">
        <v>1109</v>
      </c>
    </row>
    <row r="1072" spans="1:2" x14ac:dyDescent="0.25">
      <c r="A1072" t="s">
        <v>25</v>
      </c>
      <c r="B1072" t="s">
        <v>382</v>
      </c>
    </row>
    <row r="1073" spans="1:2" x14ac:dyDescent="0.25">
      <c r="A1073" t="s">
        <v>25</v>
      </c>
      <c r="B1073" t="s">
        <v>1110</v>
      </c>
    </row>
    <row r="1074" spans="1:2" x14ac:dyDescent="0.25">
      <c r="A1074" t="s">
        <v>25</v>
      </c>
      <c r="B1074" t="s">
        <v>159</v>
      </c>
    </row>
    <row r="1075" spans="1:2" x14ac:dyDescent="0.25">
      <c r="A1075" t="s">
        <v>36</v>
      </c>
      <c r="B1075" t="s">
        <v>264</v>
      </c>
    </row>
    <row r="1076" spans="1:2" x14ac:dyDescent="0.25">
      <c r="A1076" t="s">
        <v>36</v>
      </c>
      <c r="B1076" t="s">
        <v>896</v>
      </c>
    </row>
    <row r="1077" spans="1:2" x14ac:dyDescent="0.25">
      <c r="A1077" t="s">
        <v>36</v>
      </c>
      <c r="B1077" t="s">
        <v>265</v>
      </c>
    </row>
    <row r="1078" spans="1:2" x14ac:dyDescent="0.25">
      <c r="A1078" t="s">
        <v>36</v>
      </c>
      <c r="B1078" t="s">
        <v>266</v>
      </c>
    </row>
    <row r="1079" spans="1:2" x14ac:dyDescent="0.25">
      <c r="A1079" t="s">
        <v>36</v>
      </c>
      <c r="B1079" t="s">
        <v>1112</v>
      </c>
    </row>
    <row r="1080" spans="1:2" x14ac:dyDescent="0.25">
      <c r="A1080" t="s">
        <v>36</v>
      </c>
      <c r="B1080" t="s">
        <v>1113</v>
      </c>
    </row>
    <row r="1081" spans="1:2" x14ac:dyDescent="0.25">
      <c r="A1081" t="s">
        <v>36</v>
      </c>
      <c r="B1081" t="s">
        <v>1114</v>
      </c>
    </row>
    <row r="1082" spans="1:2" x14ac:dyDescent="0.25">
      <c r="A1082" t="s">
        <v>36</v>
      </c>
      <c r="B1082" t="s">
        <v>267</v>
      </c>
    </row>
    <row r="1083" spans="1:2" x14ac:dyDescent="0.25">
      <c r="A1083" t="s">
        <v>36</v>
      </c>
      <c r="B1083" t="s">
        <v>371</v>
      </c>
    </row>
    <row r="1084" spans="1:2" x14ac:dyDescent="0.25">
      <c r="A1084" t="s">
        <v>36</v>
      </c>
      <c r="B1084" t="s">
        <v>1022</v>
      </c>
    </row>
    <row r="1085" spans="1:2" x14ac:dyDescent="0.25">
      <c r="A1085" t="s">
        <v>36</v>
      </c>
      <c r="B1085" t="s">
        <v>960</v>
      </c>
    </row>
    <row r="1086" spans="1:2" x14ac:dyDescent="0.25">
      <c r="A1086" t="s">
        <v>36</v>
      </c>
      <c r="B1086" t="s">
        <v>268</v>
      </c>
    </row>
    <row r="1087" spans="1:2" x14ac:dyDescent="0.25">
      <c r="A1087" t="s">
        <v>36</v>
      </c>
      <c r="B1087" t="s">
        <v>1115</v>
      </c>
    </row>
    <row r="1088" spans="1:2" x14ac:dyDescent="0.25">
      <c r="A1088" t="s">
        <v>1189</v>
      </c>
      <c r="B1088" t="s">
        <v>1018</v>
      </c>
    </row>
    <row r="1089" spans="1:2" x14ac:dyDescent="0.25">
      <c r="A1089" t="s">
        <v>1189</v>
      </c>
      <c r="B1089" t="s">
        <v>926</v>
      </c>
    </row>
    <row r="1090" spans="1:2" x14ac:dyDescent="0.25">
      <c r="A1090" t="s">
        <v>16</v>
      </c>
      <c r="B1090" t="s">
        <v>43</v>
      </c>
    </row>
    <row r="1091" spans="1:2" x14ac:dyDescent="0.25">
      <c r="A1091" t="s">
        <v>16</v>
      </c>
      <c r="B1091" t="s">
        <v>1118</v>
      </c>
    </row>
    <row r="1092" spans="1:2" x14ac:dyDescent="0.25">
      <c r="A1092" t="s">
        <v>16</v>
      </c>
      <c r="B1092" t="s">
        <v>1119</v>
      </c>
    </row>
    <row r="1093" spans="1:2" x14ac:dyDescent="0.25">
      <c r="A1093" t="s">
        <v>16</v>
      </c>
      <c r="B1093" t="s">
        <v>1120</v>
      </c>
    </row>
    <row r="1094" spans="1:2" x14ac:dyDescent="0.25">
      <c r="A1094" t="s">
        <v>16</v>
      </c>
      <c r="B1094" t="s">
        <v>322</v>
      </c>
    </row>
    <row r="1095" spans="1:2" x14ac:dyDescent="0.25">
      <c r="A1095" t="s">
        <v>16</v>
      </c>
      <c r="B1095" t="s">
        <v>1121</v>
      </c>
    </row>
    <row r="1096" spans="1:2" x14ac:dyDescent="0.25">
      <c r="A1096" t="s">
        <v>16</v>
      </c>
      <c r="B1096" t="s">
        <v>1122</v>
      </c>
    </row>
    <row r="1097" spans="1:2" x14ac:dyDescent="0.25">
      <c r="A1097" t="s">
        <v>16</v>
      </c>
      <c r="B1097" t="s">
        <v>1123</v>
      </c>
    </row>
    <row r="1098" spans="1:2" x14ac:dyDescent="0.25">
      <c r="A1098" t="s">
        <v>16</v>
      </c>
      <c r="B1098" t="s">
        <v>1124</v>
      </c>
    </row>
    <row r="1099" spans="1:2" x14ac:dyDescent="0.25">
      <c r="A1099" t="s">
        <v>16</v>
      </c>
      <c r="B1099" t="s">
        <v>957</v>
      </c>
    </row>
    <row r="1100" spans="1:2" x14ac:dyDescent="0.25">
      <c r="A1100" t="s">
        <v>16</v>
      </c>
      <c r="B1100" t="s">
        <v>1125</v>
      </c>
    </row>
    <row r="1101" spans="1:2" x14ac:dyDescent="0.25">
      <c r="A1101" t="s">
        <v>361</v>
      </c>
      <c r="B1101" t="s">
        <v>1127</v>
      </c>
    </row>
    <row r="1102" spans="1:2" x14ac:dyDescent="0.25">
      <c r="A1102" t="s">
        <v>361</v>
      </c>
      <c r="B1102" t="s">
        <v>1128</v>
      </c>
    </row>
    <row r="1103" spans="1:2" x14ac:dyDescent="0.25">
      <c r="A1103" t="s">
        <v>361</v>
      </c>
      <c r="B1103" t="s">
        <v>1129</v>
      </c>
    </row>
    <row r="1104" spans="1:2" x14ac:dyDescent="0.25">
      <c r="A1104" t="s">
        <v>361</v>
      </c>
      <c r="B1104" t="s">
        <v>111</v>
      </c>
    </row>
    <row r="1105" spans="1:2" x14ac:dyDescent="0.25">
      <c r="A1105" t="s">
        <v>361</v>
      </c>
      <c r="B1105" t="s">
        <v>1130</v>
      </c>
    </row>
    <row r="1106" spans="1:2" x14ac:dyDescent="0.25">
      <c r="A1106" t="s">
        <v>361</v>
      </c>
      <c r="B1106" t="s">
        <v>1131</v>
      </c>
    </row>
    <row r="1107" spans="1:2" x14ac:dyDescent="0.25">
      <c r="A1107" t="s">
        <v>361</v>
      </c>
      <c r="B1107" t="s">
        <v>1132</v>
      </c>
    </row>
    <row r="1108" spans="1:2" x14ac:dyDescent="0.25">
      <c r="A1108" t="s">
        <v>361</v>
      </c>
      <c r="B1108" t="s">
        <v>1133</v>
      </c>
    </row>
    <row r="1109" spans="1:2" x14ac:dyDescent="0.25">
      <c r="A1109" t="s">
        <v>31</v>
      </c>
      <c r="B1109" t="s">
        <v>223</v>
      </c>
    </row>
    <row r="1110" spans="1:2" x14ac:dyDescent="0.25">
      <c r="A1110" t="s">
        <v>31</v>
      </c>
      <c r="B1110" t="s">
        <v>501</v>
      </c>
    </row>
    <row r="1111" spans="1:2" x14ac:dyDescent="0.25">
      <c r="A1111" t="s">
        <v>31</v>
      </c>
      <c r="B1111" t="s">
        <v>1135</v>
      </c>
    </row>
    <row r="1112" spans="1:2" x14ac:dyDescent="0.25">
      <c r="A1112" t="s">
        <v>31</v>
      </c>
      <c r="B1112" t="s">
        <v>378</v>
      </c>
    </row>
    <row r="1113" spans="1:2" x14ac:dyDescent="0.25">
      <c r="A1113" t="s">
        <v>362</v>
      </c>
      <c r="B1113" t="s">
        <v>416</v>
      </c>
    </row>
    <row r="1114" spans="1:2" x14ac:dyDescent="0.25">
      <c r="A1114" t="s">
        <v>362</v>
      </c>
      <c r="B1114" t="s">
        <v>1137</v>
      </c>
    </row>
    <row r="1115" spans="1:2" x14ac:dyDescent="0.25">
      <c r="A1115" t="s">
        <v>362</v>
      </c>
      <c r="B1115" t="s">
        <v>1138</v>
      </c>
    </row>
    <row r="1116" spans="1:2" x14ac:dyDescent="0.25">
      <c r="A1116" t="s">
        <v>362</v>
      </c>
      <c r="B1116" t="s">
        <v>1139</v>
      </c>
    </row>
    <row r="1117" spans="1:2" x14ac:dyDescent="0.25">
      <c r="A1117" t="s">
        <v>362</v>
      </c>
      <c r="B1117" t="s">
        <v>1140</v>
      </c>
    </row>
    <row r="1118" spans="1:2" x14ac:dyDescent="0.25">
      <c r="A1118" t="s">
        <v>362</v>
      </c>
      <c r="B1118" t="s">
        <v>1141</v>
      </c>
    </row>
    <row r="1119" spans="1:2" x14ac:dyDescent="0.25">
      <c r="A1119" t="s">
        <v>42</v>
      </c>
      <c r="B1119" t="s">
        <v>1143</v>
      </c>
    </row>
    <row r="1120" spans="1:2" x14ac:dyDescent="0.25">
      <c r="A1120" t="s">
        <v>42</v>
      </c>
      <c r="B1120" t="s">
        <v>1144</v>
      </c>
    </row>
    <row r="1121" spans="1:2" x14ac:dyDescent="0.25">
      <c r="A1121" t="s">
        <v>42</v>
      </c>
      <c r="B1121" t="s">
        <v>1145</v>
      </c>
    </row>
    <row r="1122" spans="1:2" x14ac:dyDescent="0.25">
      <c r="A1122" t="s">
        <v>42</v>
      </c>
      <c r="B1122" t="s">
        <v>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F8DD8-6911-42EE-A927-960EA3EB111A}">
  <dimension ref="A1:V255"/>
  <sheetViews>
    <sheetView showRowColHeaders="0" tabSelected="1" showRuler="0" view="pageLayout" zoomScale="130" zoomScaleNormal="100" zoomScalePageLayoutView="130" workbookViewId="0">
      <selection activeCell="L9" sqref="L9:O9"/>
    </sheetView>
  </sheetViews>
  <sheetFormatPr baseColWidth="10" defaultRowHeight="15" x14ac:dyDescent="0.25"/>
  <cols>
    <col min="1" max="1" width="6" customWidth="1"/>
    <col min="2" max="2" width="6.7109375" customWidth="1"/>
    <col min="3" max="3" width="3" customWidth="1"/>
    <col min="4" max="4" width="4.42578125" customWidth="1"/>
    <col min="5" max="5" width="4.85546875" customWidth="1"/>
    <col min="6" max="6" width="6" customWidth="1"/>
    <col min="7" max="7" width="7.140625" customWidth="1"/>
    <col min="8" max="8" width="6.140625" customWidth="1"/>
    <col min="9" max="9" width="6.7109375" customWidth="1"/>
    <col min="10" max="11" width="6.85546875" customWidth="1"/>
    <col min="12" max="12" width="6.5703125" customWidth="1"/>
    <col min="13" max="13" width="6.7109375" customWidth="1"/>
    <col min="14" max="14" width="6" customWidth="1"/>
    <col min="15" max="15" width="8.5703125" customWidth="1"/>
    <col min="16" max="16" width="6" customWidth="1"/>
    <col min="17" max="17" width="12.42578125" customWidth="1"/>
    <col min="18" max="18" width="5.85546875" customWidth="1"/>
    <col min="19" max="19" width="3.28515625" customWidth="1"/>
    <col min="20" max="20" width="1" customWidth="1"/>
    <col min="21" max="21" width="4.140625" customWidth="1"/>
    <col min="22" max="22" width="5.28515625" customWidth="1"/>
    <col min="23" max="23" width="1" customWidth="1"/>
  </cols>
  <sheetData>
    <row r="1" spans="1:22" ht="11.25" customHeight="1" x14ac:dyDescent="0.25">
      <c r="A1" s="11"/>
      <c r="B1" s="11"/>
      <c r="C1" s="11"/>
      <c r="D1" s="11"/>
      <c r="E1" s="161" t="s">
        <v>426</v>
      </c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1"/>
      <c r="V1" s="11"/>
    </row>
    <row r="2" spans="1:22" ht="11.25" customHeight="1" x14ac:dyDescent="0.25">
      <c r="A2" s="11"/>
      <c r="B2" s="11"/>
      <c r="C2" s="11"/>
      <c r="D2" s="1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1"/>
      <c r="R2" s="161"/>
      <c r="S2" s="161"/>
      <c r="T2" s="161"/>
      <c r="U2" s="11"/>
      <c r="V2" s="11"/>
    </row>
    <row r="3" spans="1:22" ht="11.25" customHeight="1" x14ac:dyDescent="0.25">
      <c r="A3" s="11"/>
      <c r="B3" s="11"/>
      <c r="C3" s="11"/>
      <c r="D3" s="1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1"/>
      <c r="V3" s="11"/>
    </row>
    <row r="4" spans="1:22" ht="21.75" customHeight="1" x14ac:dyDescent="0.25">
      <c r="A4" s="11"/>
      <c r="B4" s="11"/>
      <c r="C4" s="11"/>
      <c r="D4" s="11"/>
      <c r="E4" s="10"/>
      <c r="F4" s="10"/>
      <c r="G4" s="10"/>
      <c r="H4" s="10"/>
      <c r="I4" s="10"/>
      <c r="J4" s="10"/>
      <c r="K4" s="172" t="s">
        <v>427</v>
      </c>
      <c r="L4" s="172"/>
      <c r="M4" s="172"/>
      <c r="N4" s="172"/>
      <c r="O4" s="172"/>
      <c r="P4" s="172"/>
      <c r="Q4" s="172"/>
      <c r="R4" s="172"/>
      <c r="S4" s="172"/>
      <c r="T4" s="11"/>
      <c r="U4" s="11"/>
      <c r="V4" s="11"/>
    </row>
    <row r="5" spans="1:22" ht="11.25" customHeight="1" x14ac:dyDescent="0.25">
      <c r="A5" s="11"/>
      <c r="B5" s="11"/>
      <c r="C5" s="11"/>
      <c r="D5" s="11"/>
      <c r="E5" s="11"/>
      <c r="F5" s="12"/>
      <c r="G5" s="12"/>
      <c r="H5" s="12"/>
      <c r="I5" s="12"/>
      <c r="J5" s="12"/>
      <c r="K5" s="12"/>
      <c r="L5" s="12"/>
      <c r="M5" s="12"/>
      <c r="N5" s="12"/>
      <c r="O5" s="12"/>
      <c r="P5" s="13"/>
      <c r="Q5" s="11"/>
      <c r="R5" s="11"/>
      <c r="S5" s="11"/>
      <c r="T5" s="11"/>
      <c r="U5" s="11"/>
      <c r="V5" s="11"/>
    </row>
    <row r="6" spans="1:22" ht="6.75" customHeight="1" thickBot="1" x14ac:dyDescent="0.3">
      <c r="F6" s="14"/>
      <c r="G6" s="14"/>
      <c r="H6" s="14"/>
      <c r="I6" s="14"/>
      <c r="J6" s="14"/>
      <c r="K6" s="14"/>
      <c r="L6" s="14"/>
      <c r="M6" s="14"/>
      <c r="N6" s="14"/>
      <c r="O6" s="14"/>
      <c r="P6" s="2"/>
    </row>
    <row r="7" spans="1:22" ht="15.75" thickBot="1" x14ac:dyDescent="0.3">
      <c r="F7" s="2"/>
      <c r="G7" s="2"/>
      <c r="H7" s="166" t="s">
        <v>0</v>
      </c>
      <c r="I7" s="167"/>
      <c r="J7" s="167"/>
      <c r="K7" s="168"/>
      <c r="L7" s="169" t="s">
        <v>17</v>
      </c>
      <c r="M7" s="169"/>
      <c r="N7" s="169"/>
      <c r="O7" s="170"/>
    </row>
    <row r="8" spans="1:22" ht="6" customHeight="1" thickBot="1" x14ac:dyDescent="0.3">
      <c r="F8" s="2"/>
      <c r="G8" s="2"/>
      <c r="H8" s="15"/>
      <c r="I8" s="15"/>
      <c r="J8" s="15"/>
      <c r="K8" s="15"/>
      <c r="L8" s="3"/>
      <c r="M8" s="3"/>
      <c r="N8" s="3"/>
      <c r="O8" s="3"/>
    </row>
    <row r="9" spans="1:22" ht="15.75" thickBot="1" x14ac:dyDescent="0.3">
      <c r="F9" s="2"/>
      <c r="G9" s="2"/>
      <c r="H9" s="166" t="s">
        <v>1</v>
      </c>
      <c r="I9" s="167"/>
      <c r="J9" s="167"/>
      <c r="K9" s="168"/>
      <c r="L9" s="169" t="s">
        <v>81</v>
      </c>
      <c r="M9" s="169"/>
      <c r="N9" s="169"/>
      <c r="O9" s="170"/>
    </row>
    <row r="10" spans="1:22" x14ac:dyDescent="0.25">
      <c r="B10" s="4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22" x14ac:dyDescent="0.25">
      <c r="B11" s="4" t="s">
        <v>419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22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22" ht="21.75" customHeight="1" x14ac:dyDescent="0.25">
      <c r="B13" s="162" t="s">
        <v>420</v>
      </c>
      <c r="C13" s="162"/>
      <c r="D13" s="163" t="s">
        <v>421</v>
      </c>
      <c r="E13" s="163"/>
      <c r="F13" s="18" t="s">
        <v>422</v>
      </c>
      <c r="G13" s="163" t="s">
        <v>1148</v>
      </c>
      <c r="H13" s="163"/>
      <c r="I13" s="163" t="s">
        <v>1149</v>
      </c>
      <c r="J13" s="163"/>
      <c r="K13" s="163" t="s">
        <v>1150</v>
      </c>
      <c r="L13" s="163"/>
      <c r="M13" s="163" t="s">
        <v>1151</v>
      </c>
      <c r="N13" s="163"/>
      <c r="O13" s="8" t="s">
        <v>1147</v>
      </c>
      <c r="P13" s="18" t="s">
        <v>422</v>
      </c>
      <c r="Q13" s="8" t="s">
        <v>424</v>
      </c>
      <c r="R13" s="18" t="s">
        <v>422</v>
      </c>
    </row>
    <row r="14" spans="1:22" ht="12.75" customHeight="1" x14ac:dyDescent="0.25">
      <c r="B14" s="171" t="s">
        <v>1153</v>
      </c>
      <c r="C14" s="162"/>
      <c r="D14" s="19"/>
      <c r="E14" s="8"/>
      <c r="F14" s="8"/>
      <c r="G14" s="20" t="s">
        <v>1152</v>
      </c>
      <c r="H14" s="21" t="s">
        <v>1154</v>
      </c>
      <c r="I14" s="20" t="s">
        <v>1152</v>
      </c>
      <c r="J14" s="21" t="s">
        <v>1154</v>
      </c>
      <c r="K14" s="20" t="s">
        <v>1152</v>
      </c>
      <c r="L14" s="21" t="s">
        <v>1154</v>
      </c>
      <c r="M14" s="20" t="s">
        <v>1152</v>
      </c>
      <c r="N14" s="21" t="s">
        <v>1154</v>
      </c>
      <c r="O14" s="8"/>
      <c r="P14" s="8"/>
      <c r="Q14" s="8"/>
      <c r="R14" s="8"/>
    </row>
    <row r="15" spans="1:22" x14ac:dyDescent="0.25">
      <c r="B15" s="164" t="s">
        <v>425</v>
      </c>
      <c r="C15" s="164"/>
      <c r="D15" s="164">
        <f ca="1">+VLOOKUP("Total;Total;Total",BD!A:Q,6,0)</f>
        <v>8365</v>
      </c>
      <c r="E15" s="165"/>
      <c r="F15" s="22"/>
      <c r="G15" s="22">
        <f ca="1">+VLOOKUP("Total;Total;Total",BD!A:Q,8,0)</f>
        <v>1654</v>
      </c>
      <c r="H15" s="23">
        <f ca="1">+VLOOKUP("Total;Total;Total",BD!A:Q,9,0)</f>
        <v>1170</v>
      </c>
      <c r="I15" s="23">
        <f ca="1">+VLOOKUP("Total;Total;Total",BD!A:Q,10,0)</f>
        <v>488483</v>
      </c>
      <c r="J15" s="23">
        <f ca="1">+VLOOKUP("Total;Total;Total",BD!A:Q,11,0)</f>
        <v>207074</v>
      </c>
      <c r="K15" s="23">
        <f ca="1">+VLOOKUP("Total;Total;Total",BD!A:Q,12,0)</f>
        <v>224836</v>
      </c>
      <c r="L15" s="23">
        <f ca="1">+VLOOKUP("Total;Total;Total",BD!A:Q,13,0)</f>
        <v>56645</v>
      </c>
      <c r="M15" s="23">
        <f ca="1">+VLOOKUP("Total;Total;Total",BD!A:Q,14,0)</f>
        <v>179660</v>
      </c>
      <c r="N15" s="23">
        <f ca="1">+VLOOKUP("Total;Total;Total",BD!A:Q,15,0)</f>
        <v>39275</v>
      </c>
      <c r="O15" s="23">
        <f ca="1">+SUM(G15:N15)</f>
        <v>1198797</v>
      </c>
      <c r="P15" s="22"/>
      <c r="Q15" s="28">
        <f ca="1">+VLOOKUP("Total;Total;Total",BD!A:Q,16,0)</f>
        <v>435911194875</v>
      </c>
      <c r="R15" s="24"/>
    </row>
    <row r="16" spans="1:22" x14ac:dyDescent="0.25">
      <c r="B16" s="140" t="str">
        <f>+PROPER(L7)</f>
        <v>Antioquia</v>
      </c>
      <c r="C16" s="140"/>
      <c r="D16" s="140">
        <f ca="1">+IFERROR(VLOOKUP(B16&amp;";Total;Total",BD!A:Q,6,0),0)</f>
        <v>1899</v>
      </c>
      <c r="E16" s="140"/>
      <c r="F16" s="25">
        <f ca="1">D16/D15</f>
        <v>0.22701733413030484</v>
      </c>
      <c r="G16" s="29">
        <f ca="1">+IFERROR(VLOOKUP(B16&amp;";Total;Total",BD!A:Q,8,0),0)</f>
        <v>200</v>
      </c>
      <c r="H16" s="30">
        <f ca="1">+IFERROR(VLOOKUP(B16&amp;";Total;Total",BD!A:Q,9,0),0)</f>
        <v>180</v>
      </c>
      <c r="I16" s="30">
        <f ca="1">+IFERROR(VLOOKUP(B16&amp;";Total;Total",BD!A:Q,10,0),0)</f>
        <v>84865</v>
      </c>
      <c r="J16" s="30">
        <f ca="1">+IFERROR(VLOOKUP(B16&amp;";Total;Total",BD!A:Q,11,0),0)</f>
        <v>36952</v>
      </c>
      <c r="K16" s="30">
        <f ca="1">+IFERROR(VLOOKUP(B16&amp;";Total;Total",BD!A:Q,12,0),0)</f>
        <v>35426</v>
      </c>
      <c r="L16" s="30">
        <f ca="1">+IFERROR(VLOOKUP(B16&amp;";Total;Total",BD!A:Q,13,0),0)</f>
        <v>8904</v>
      </c>
      <c r="M16" s="30">
        <f ca="1">+IFERROR(VLOOKUP(B16&amp;";Total;Total",BD!A:Q,14,0),0)</f>
        <v>37712</v>
      </c>
      <c r="N16" s="30">
        <f ca="1">+IFERROR(VLOOKUP(B16&amp;";Total;Total",BD!A:Q,15,0),0)</f>
        <v>8471</v>
      </c>
      <c r="O16" s="23">
        <f ca="1">+SUM(G16:N16)</f>
        <v>212710</v>
      </c>
      <c r="P16" s="25">
        <f ca="1">O16/O15</f>
        <v>0.17743621313700317</v>
      </c>
      <c r="Q16" s="28">
        <f ca="1">+IFERROR(VLOOKUP(B16&amp;";Total;Total",BD!A:Q,16,0),0)</f>
        <v>76696290450</v>
      </c>
      <c r="R16" s="25">
        <f ca="1">Q16/Q15</f>
        <v>0.17594475973940768</v>
      </c>
    </row>
    <row r="17" spans="2:18" x14ac:dyDescent="0.25">
      <c r="B17" s="141" t="str">
        <f>+PROPER(L9)</f>
        <v>Medellín</v>
      </c>
      <c r="C17" s="141"/>
      <c r="D17" s="141">
        <f ca="1">+IFERROR(VLOOKUP(B16&amp;";"&amp;B17&amp;";Total",BD!A:Q,6,0),0)</f>
        <v>1230</v>
      </c>
      <c r="E17" s="141"/>
      <c r="F17" s="26">
        <f ca="1">+IFERROR(D17/D16,0)</f>
        <v>0.64770932069510267</v>
      </c>
      <c r="G17" s="31">
        <f ca="1">+IFERROR(VLOOKUP(B16&amp;";"&amp;B17&amp;";Total",BD!A:Q,8,0),0)</f>
        <v>151</v>
      </c>
      <c r="H17" s="32">
        <f ca="1">+IFERROR(VLOOKUP(B16&amp;";"&amp;B17&amp;";Total",BD!A:Q,9,0),0)</f>
        <v>136</v>
      </c>
      <c r="I17" s="32">
        <f ca="1">+IFERROR(VLOOKUP(B16&amp;";"&amp;B17&amp;";Total",BD!A:Q,10,0),0)</f>
        <v>66732</v>
      </c>
      <c r="J17" s="32">
        <f ca="1">+IFERROR(VLOOKUP(B16&amp;";"&amp;B17&amp;";Total",BD!A:Q,11,0),0)</f>
        <v>29050</v>
      </c>
      <c r="K17" s="32">
        <f ca="1">+IFERROR(VLOOKUP(B16&amp;";"&amp;B17&amp;";Total",BD!A:Q,12,0),0)</f>
        <v>27786</v>
      </c>
      <c r="L17" s="32">
        <f ca="1">+IFERROR(VLOOKUP(B16&amp;";"&amp;B17&amp;";Total",BD!A:Q,13,0),0)</f>
        <v>6494</v>
      </c>
      <c r="M17" s="32">
        <f ca="1">+IFERROR(VLOOKUP(B16&amp;";"&amp;B17&amp;";Total",BD!A:Q,14,0),0)</f>
        <v>29348</v>
      </c>
      <c r="N17" s="32">
        <f ca="1">+IFERROR(VLOOKUP(B16&amp;";"&amp;B17&amp;";Total",BD!A:Q,15,0),0)</f>
        <v>6100</v>
      </c>
      <c r="O17" s="27">
        <f ca="1">+SUM(G17:N17)</f>
        <v>165797</v>
      </c>
      <c r="P17" s="26">
        <f ca="1">+IFERROR(O17/O16,0)</f>
        <v>0.77945089558553904</v>
      </c>
      <c r="Q17" s="33">
        <f ca="1">+IFERROR(VLOOKUP(B16&amp;";"&amp;B17&amp;";Total",BD!A:Q,16,0),0)</f>
        <v>59825300275</v>
      </c>
      <c r="R17" s="26">
        <f ca="1">+IFERROR(Q17/Q16,0)</f>
        <v>0.78002860273928676</v>
      </c>
    </row>
    <row r="19" spans="2:18" x14ac:dyDescent="0.25">
      <c r="B19" s="4" t="s">
        <v>1155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2:18" ht="9" customHeigh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2:18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2:18" x14ac:dyDescent="0.25">
      <c r="B22" s="150" t="s">
        <v>420</v>
      </c>
      <c r="C22" s="150"/>
      <c r="D22" s="151"/>
      <c r="E22" s="158" t="s">
        <v>1156</v>
      </c>
      <c r="F22" s="158"/>
      <c r="G22" s="158"/>
      <c r="H22" s="158"/>
      <c r="I22" s="158"/>
      <c r="J22" s="159"/>
      <c r="K22" s="158" t="s">
        <v>1157</v>
      </c>
      <c r="L22" s="158"/>
      <c r="M22" s="158"/>
      <c r="N22" s="158"/>
      <c r="O22" s="158"/>
      <c r="P22" s="158"/>
      <c r="Q22" s="2"/>
    </row>
    <row r="23" spans="2:18" x14ac:dyDescent="0.25">
      <c r="B23" s="152"/>
      <c r="C23" s="152"/>
      <c r="D23" s="153"/>
      <c r="E23" s="160" t="s">
        <v>1158</v>
      </c>
      <c r="F23" s="160"/>
      <c r="G23" s="38" t="s">
        <v>422</v>
      </c>
      <c r="H23" s="160" t="s">
        <v>1159</v>
      </c>
      <c r="I23" s="160"/>
      <c r="J23" s="39" t="s">
        <v>422</v>
      </c>
      <c r="K23" s="160" t="s">
        <v>1158</v>
      </c>
      <c r="L23" s="160"/>
      <c r="M23" s="38" t="s">
        <v>422</v>
      </c>
      <c r="N23" s="160" t="s">
        <v>1159</v>
      </c>
      <c r="O23" s="160"/>
      <c r="P23" s="38" t="s">
        <v>422</v>
      </c>
      <c r="Q23" s="2"/>
    </row>
    <row r="24" spans="2:18" x14ac:dyDescent="0.25">
      <c r="B24" s="117" t="s">
        <v>425</v>
      </c>
      <c r="C24" s="117"/>
      <c r="D24" s="154"/>
      <c r="E24" s="106">
        <f ca="1">+VLOOKUP("Total;Total;"&amp;E23,BD!A:Q,6,0)</f>
        <v>579</v>
      </c>
      <c r="F24" s="106"/>
      <c r="G24" s="6">
        <f ca="1">+E24/(E24+H24)</f>
        <v>6.9216975493126123E-2</v>
      </c>
      <c r="H24" s="106">
        <f ca="1">+VLOOKUP("Total;Total;Juridica",BD!A:Q,6,0)</f>
        <v>7786</v>
      </c>
      <c r="I24" s="106"/>
      <c r="J24" s="34">
        <f ca="1">+H24/(E24+H24)</f>
        <v>0.93078302450687389</v>
      </c>
      <c r="K24" s="157">
        <f ca="1">+VLOOKUP("Total;Total;Natural",BD!A:Q,16,0)/1000000</f>
        <v>2834.0091000000002</v>
      </c>
      <c r="L24" s="157"/>
      <c r="M24" s="6">
        <f ca="1">+K24/(K24+N24)</f>
        <v>6.5013450751423537E-3</v>
      </c>
      <c r="N24" s="157">
        <f ca="1">+VLOOKUP("Total;Total;Juridica",BD!A:Q,16,0)/1000000</f>
        <v>433077.18577500002</v>
      </c>
      <c r="O24" s="157"/>
      <c r="P24" s="6">
        <f ca="1">+N24/(K24+N24)</f>
        <v>0.99349865492485756</v>
      </c>
      <c r="Q24" s="2"/>
    </row>
    <row r="25" spans="2:18" x14ac:dyDescent="0.25">
      <c r="B25" s="106" t="str">
        <f>+PROPER(L7)</f>
        <v>Antioquia</v>
      </c>
      <c r="C25" s="106"/>
      <c r="D25" s="155"/>
      <c r="E25" s="106">
        <f ca="1">+IFERROR(VLOOKUP(B25&amp;";Total;Natural",BD!A:Q,6,0),0)</f>
        <v>169</v>
      </c>
      <c r="F25" s="106"/>
      <c r="G25" s="6">
        <f ca="1">+E25/(E25+H25)</f>
        <v>8.8994207477619797E-2</v>
      </c>
      <c r="H25" s="106">
        <f ca="1">+IFERROR(VLOOKUP(B25&amp;";Total;Juridica",BD!A:Q,6,0),0)</f>
        <v>1730</v>
      </c>
      <c r="I25" s="106"/>
      <c r="J25" s="34">
        <f ca="1">+H25/(E25+H25)</f>
        <v>0.91100579252238023</v>
      </c>
      <c r="K25" s="157">
        <f ca="1">+IFERROR(VLOOKUP(B16&amp;";Total;Natural",BD!A:Q,16,0),0)/1000000</f>
        <v>793.98442499999999</v>
      </c>
      <c r="L25" s="157"/>
      <c r="M25" s="6">
        <f ca="1">+K25/(K25+N25)</f>
        <v>1.0352318480352266E-2</v>
      </c>
      <c r="N25" s="157">
        <f ca="1">+IFERROR(VLOOKUP(B16&amp;";Total;Juridica",BD!A:Q,16,0),0)/1000000</f>
        <v>75902.306024999998</v>
      </c>
      <c r="O25" s="157"/>
      <c r="P25" s="6">
        <f ca="1">+N25/(K25+N25)</f>
        <v>0.98964768151964766</v>
      </c>
      <c r="Q25" s="2"/>
    </row>
    <row r="26" spans="2:18" x14ac:dyDescent="0.25">
      <c r="B26" s="107" t="str">
        <f>+PROPER(L9)</f>
        <v>Medellín</v>
      </c>
      <c r="C26" s="107"/>
      <c r="D26" s="156"/>
      <c r="E26" s="107">
        <f ca="1">+IFERROR(VLOOKUP(B25&amp;";"&amp;B26&amp;";Natural",BD!A:Q,6,0),0)</f>
        <v>89</v>
      </c>
      <c r="F26" s="107"/>
      <c r="G26" s="7">
        <f ca="1">+E26/(E26+H26)</f>
        <v>7.2357723577235772E-2</v>
      </c>
      <c r="H26" s="107">
        <f ca="1">+IFERROR(VLOOKUP(B25&amp;";"&amp;B26&amp;";Juridica",BD!A:Q,6,0),0)</f>
        <v>1141</v>
      </c>
      <c r="I26" s="107"/>
      <c r="J26" s="35">
        <f ca="1">+H26/(E26+H26)</f>
        <v>0.9276422764227642</v>
      </c>
      <c r="K26" s="149">
        <f ca="1">+IFERROR(VLOOKUP(B16&amp;";"&amp;B17&amp;";Natural",BD!A:Q,16,0),0)/1000000</f>
        <v>388.87939999999998</v>
      </c>
      <c r="L26" s="149"/>
      <c r="M26" s="26">
        <f ca="1">+K26/(K26+N26)</f>
        <v>6.5002498643956866E-3</v>
      </c>
      <c r="N26" s="149">
        <f ca="1">+IFERROR(VLOOKUP(B16&amp;";"&amp;B17&amp;";Juridica",BD!A:Q,16,0),0)/1000000</f>
        <v>59436.420875000003</v>
      </c>
      <c r="O26" s="149"/>
      <c r="P26" s="7">
        <f ca="1">+N26/(K26+N26)</f>
        <v>0.99349975013560432</v>
      </c>
      <c r="Q26" s="2"/>
    </row>
    <row r="27" spans="2:18" x14ac:dyDescent="0.25">
      <c r="B27" s="9"/>
      <c r="C27" s="9"/>
      <c r="D27" s="9"/>
      <c r="E27" s="9"/>
      <c r="F27" s="9"/>
      <c r="G27" s="6"/>
      <c r="H27" s="9"/>
      <c r="I27" s="9"/>
      <c r="J27" s="6"/>
      <c r="K27" s="73"/>
      <c r="L27" s="73"/>
      <c r="M27" s="25"/>
      <c r="N27" s="73"/>
      <c r="O27" s="73"/>
      <c r="P27" s="6"/>
      <c r="Q27" s="2"/>
    </row>
    <row r="29" spans="2:18" x14ac:dyDescent="0.25">
      <c r="B29" s="4" t="s">
        <v>1160</v>
      </c>
      <c r="C29" s="2"/>
      <c r="D29" s="2"/>
      <c r="E29" s="2"/>
      <c r="F29" s="2"/>
      <c r="G29" s="2"/>
      <c r="H29" s="2"/>
      <c r="I29" s="2"/>
      <c r="J29" s="2"/>
    </row>
    <row r="30" spans="2:18" x14ac:dyDescent="0.25">
      <c r="B30" s="2"/>
      <c r="C30" s="2"/>
      <c r="D30" s="2"/>
      <c r="E30" s="2"/>
      <c r="F30" s="2"/>
      <c r="G30" s="2"/>
      <c r="H30" s="2"/>
      <c r="I30" s="2"/>
      <c r="J30" s="2"/>
    </row>
    <row r="31" spans="2:18" x14ac:dyDescent="0.25">
      <c r="B31" s="145" t="s">
        <v>1161</v>
      </c>
      <c r="C31" s="145"/>
      <c r="D31" s="145"/>
      <c r="E31" s="145" t="s">
        <v>1162</v>
      </c>
      <c r="F31" s="145"/>
      <c r="G31" s="18" t="s">
        <v>422</v>
      </c>
      <c r="H31" s="145" t="s">
        <v>423</v>
      </c>
      <c r="I31" s="145"/>
      <c r="J31" s="18" t="s">
        <v>422</v>
      </c>
      <c r="K31" s="145" t="s">
        <v>1163</v>
      </c>
      <c r="L31" s="145"/>
    </row>
    <row r="32" spans="2:18" x14ac:dyDescent="0.25">
      <c r="B32" s="139" t="s">
        <v>1164</v>
      </c>
      <c r="C32" s="139"/>
      <c r="D32" s="139"/>
      <c r="E32" s="146">
        <f ca="1">+AUXILIAR!E11</f>
        <v>2672</v>
      </c>
      <c r="F32" s="146"/>
      <c r="G32" s="40">
        <f ca="1">+E32/$E$37</f>
        <v>0.31942618051404664</v>
      </c>
      <c r="H32" s="146">
        <f ca="1">+AUXILIAR!Q11</f>
        <v>22451</v>
      </c>
      <c r="I32" s="146"/>
      <c r="J32" s="40">
        <f ca="1">+H32/$H$37</f>
        <v>1.8727941427948185E-2</v>
      </c>
      <c r="K32" s="147">
        <f ca="1">+AUXILIAR!P11</f>
        <v>7837.925225</v>
      </c>
      <c r="L32" s="147"/>
    </row>
    <row r="33" spans="2:16" x14ac:dyDescent="0.25">
      <c r="B33" s="139" t="s">
        <v>1168</v>
      </c>
      <c r="C33" s="139"/>
      <c r="D33" s="139"/>
      <c r="E33" s="140">
        <f ca="1">+AUXILIAR!E12</f>
        <v>3172</v>
      </c>
      <c r="F33" s="140"/>
      <c r="G33" s="40">
        <f ca="1">+E33/$E$37</f>
        <v>0.3791990436341901</v>
      </c>
      <c r="H33" s="140">
        <f ca="1">+AUXILIAR!Q12</f>
        <v>85147</v>
      </c>
      <c r="I33" s="140"/>
      <c r="J33" s="40">
        <f ca="1">+H33/$H$37</f>
        <v>7.1027037938867041E-2</v>
      </c>
      <c r="K33" s="138">
        <f ca="1">+AUXILIAR!P12</f>
        <v>28951.65</v>
      </c>
      <c r="L33" s="138"/>
    </row>
    <row r="34" spans="2:16" x14ac:dyDescent="0.25">
      <c r="B34" s="139" t="s">
        <v>1169</v>
      </c>
      <c r="C34" s="139"/>
      <c r="D34" s="139"/>
      <c r="E34" s="140">
        <f ca="1">+AUXILIAR!E13</f>
        <v>1554</v>
      </c>
      <c r="F34" s="140"/>
      <c r="G34" s="40">
        <f ca="1">+E34/$E$37</f>
        <v>0.18577405857740587</v>
      </c>
      <c r="H34" s="140">
        <f ca="1">+AUXILIAR!Q13</f>
        <v>154938</v>
      </c>
      <c r="I34" s="140"/>
      <c r="J34" s="40">
        <f ca="1">+H34/$H$37</f>
        <v>0.12924456767909828</v>
      </c>
      <c r="K34" s="138">
        <f ca="1">+AUXILIAR!P13</f>
        <v>52432.754074999997</v>
      </c>
      <c r="L34" s="138"/>
    </row>
    <row r="35" spans="2:16" x14ac:dyDescent="0.25">
      <c r="B35" s="139" t="s">
        <v>1165</v>
      </c>
      <c r="C35" s="139"/>
      <c r="D35" s="139"/>
      <c r="E35" s="140">
        <f ca="1">+AUXILIAR!E14</f>
        <v>495</v>
      </c>
      <c r="F35" s="140"/>
      <c r="G35" s="40">
        <f ca="1">+E35/$E$37</f>
        <v>5.9175134488942023E-2</v>
      </c>
      <c r="H35" s="140">
        <f ca="1">+AUXILIAR!Q14</f>
        <v>138685</v>
      </c>
      <c r="I35" s="140"/>
      <c r="J35" s="40">
        <f ca="1">+H35/$H$37</f>
        <v>0.11568680935971645</v>
      </c>
      <c r="K35" s="138">
        <f ca="1">+AUXILIAR!P14</f>
        <v>48306.653525000002</v>
      </c>
      <c r="L35" s="138"/>
    </row>
    <row r="36" spans="2:16" ht="16.5" customHeight="1" x14ac:dyDescent="0.25">
      <c r="B36" s="139" t="s">
        <v>1166</v>
      </c>
      <c r="C36" s="139"/>
      <c r="D36" s="139"/>
      <c r="E36" s="141">
        <f ca="1">+AUXILIAR!E15</f>
        <v>472</v>
      </c>
      <c r="F36" s="141"/>
      <c r="G36" s="40">
        <f ca="1">+E36/$E$37</f>
        <v>5.6425582785415422E-2</v>
      </c>
      <c r="H36" s="141">
        <f ca="1">+AUXILIAR!Q15</f>
        <v>797576</v>
      </c>
      <c r="I36" s="141"/>
      <c r="J36" s="40">
        <f ca="1">+H36/$H$37</f>
        <v>0.66531364359437006</v>
      </c>
      <c r="K36" s="142">
        <f ca="1">+AUXILIAR!P15</f>
        <v>298382.21204999997</v>
      </c>
      <c r="L36" s="142"/>
    </row>
    <row r="37" spans="2:16" x14ac:dyDescent="0.25">
      <c r="B37" s="145" t="s">
        <v>15</v>
      </c>
      <c r="C37" s="145"/>
      <c r="D37" s="145"/>
      <c r="E37" s="148">
        <f ca="1">SUM(E32:F36)</f>
        <v>8365</v>
      </c>
      <c r="F37" s="148"/>
      <c r="G37" s="41">
        <f ca="1">SUM(G32:G36)</f>
        <v>1</v>
      </c>
      <c r="H37" s="148">
        <f ca="1">SUM(H32:I36)</f>
        <v>1198797</v>
      </c>
      <c r="I37" s="148"/>
      <c r="J37" s="41">
        <f ca="1">SUM(J32:J36)</f>
        <v>1</v>
      </c>
      <c r="K37" s="137">
        <f ca="1">SUM(K32:L36)</f>
        <v>435911.19487499999</v>
      </c>
      <c r="L37" s="137"/>
    </row>
    <row r="38" spans="2:16" x14ac:dyDescent="0.25">
      <c r="B38" s="42" t="s">
        <v>1167</v>
      </c>
      <c r="C38" s="2"/>
      <c r="D38" s="2"/>
      <c r="E38" s="2"/>
      <c r="F38" s="2"/>
      <c r="G38" s="2"/>
      <c r="H38" s="2"/>
      <c r="I38" s="2"/>
      <c r="J38" s="2"/>
    </row>
    <row r="39" spans="2:16" ht="11.25" customHeight="1" x14ac:dyDescent="0.25"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2"/>
    </row>
    <row r="40" spans="2:16" x14ac:dyDescent="0.25">
      <c r="B40" s="4" t="str">
        <f>"Resumen por tamaño de empleador - "&amp;PROPER(L7)</f>
        <v>Resumen por tamaño de empleador - Antioquia</v>
      </c>
      <c r="C40" s="2"/>
      <c r="D40" s="2"/>
      <c r="E40" s="2"/>
      <c r="F40" s="2"/>
      <c r="G40" s="2"/>
      <c r="H40" s="2"/>
      <c r="I40" s="2"/>
      <c r="J40" s="2"/>
    </row>
    <row r="41" spans="2:16" x14ac:dyDescent="0.25">
      <c r="B41" s="2"/>
      <c r="C41" s="2"/>
      <c r="D41" s="2"/>
      <c r="E41" s="2"/>
      <c r="F41" s="2"/>
      <c r="G41" s="2"/>
      <c r="H41" s="2"/>
      <c r="I41" s="2"/>
      <c r="J41" s="2"/>
    </row>
    <row r="42" spans="2:16" x14ac:dyDescent="0.25">
      <c r="B42" s="145" t="s">
        <v>1161</v>
      </c>
      <c r="C42" s="145"/>
      <c r="D42" s="145"/>
      <c r="E42" s="145" t="s">
        <v>1162</v>
      </c>
      <c r="F42" s="145"/>
      <c r="G42" s="18" t="s">
        <v>422</v>
      </c>
      <c r="H42" s="145" t="s">
        <v>423</v>
      </c>
      <c r="I42" s="145"/>
      <c r="J42" s="18" t="s">
        <v>422</v>
      </c>
      <c r="K42" s="145" t="s">
        <v>1163</v>
      </c>
      <c r="L42" s="145"/>
    </row>
    <row r="43" spans="2:16" x14ac:dyDescent="0.25">
      <c r="B43" s="139" t="s">
        <v>1164</v>
      </c>
      <c r="C43" s="139"/>
      <c r="D43" s="139"/>
      <c r="E43" s="146">
        <f ca="1">+AUXILIAR!E32</f>
        <v>532</v>
      </c>
      <c r="F43" s="146"/>
      <c r="G43" s="40">
        <f ca="1">+E43/$E$48</f>
        <v>0.28014744602422326</v>
      </c>
      <c r="H43" s="146">
        <f ca="1">+AUXILIAR!Q32</f>
        <v>4363</v>
      </c>
      <c r="I43" s="146"/>
      <c r="J43" s="40">
        <f ca="1">+H43/$H$48</f>
        <v>2.0511494523059566E-2</v>
      </c>
      <c r="K43" s="147">
        <f ca="1">+AUXILIAR!P32</f>
        <v>1479.291125</v>
      </c>
      <c r="L43" s="147"/>
    </row>
    <row r="44" spans="2:16" x14ac:dyDescent="0.25">
      <c r="B44" s="139" t="s">
        <v>1168</v>
      </c>
      <c r="C44" s="139"/>
      <c r="D44" s="139"/>
      <c r="E44" s="140">
        <f ca="1">+AUXILIAR!E33</f>
        <v>790</v>
      </c>
      <c r="F44" s="140"/>
      <c r="G44" s="40">
        <f ca="1">+E44/$E$48</f>
        <v>0.41600842548709849</v>
      </c>
      <c r="H44" s="140">
        <f ca="1">+AUXILIAR!Q33</f>
        <v>25280</v>
      </c>
      <c r="I44" s="140"/>
      <c r="J44" s="40">
        <f ca="1">+H44/$H$48</f>
        <v>0.11884725682854591</v>
      </c>
      <c r="K44" s="138">
        <f ca="1">+AUXILIAR!P33</f>
        <v>8412.2528750000001</v>
      </c>
      <c r="L44" s="138"/>
    </row>
    <row r="45" spans="2:16" x14ac:dyDescent="0.25">
      <c r="B45" s="139" t="s">
        <v>1169</v>
      </c>
      <c r="C45" s="139"/>
      <c r="D45" s="139"/>
      <c r="E45" s="140">
        <f ca="1">+AUXILIAR!E34</f>
        <v>380</v>
      </c>
      <c r="F45" s="140"/>
      <c r="G45" s="40">
        <f ca="1">+E45/$E$48</f>
        <v>0.2001053185887309</v>
      </c>
      <c r="H45" s="140">
        <f ca="1">+AUXILIAR!Q34</f>
        <v>39976</v>
      </c>
      <c r="I45" s="140"/>
      <c r="J45" s="40">
        <f ca="1">+H45/$H$48</f>
        <v>0.18793662733298858</v>
      </c>
      <c r="K45" s="138">
        <f ca="1">+AUXILIAR!P34</f>
        <v>13375.761425000001</v>
      </c>
      <c r="L45" s="138"/>
    </row>
    <row r="46" spans="2:16" x14ac:dyDescent="0.25">
      <c r="B46" s="139" t="s">
        <v>1165</v>
      </c>
      <c r="C46" s="139"/>
      <c r="D46" s="139"/>
      <c r="E46" s="140">
        <f ca="1">+AUXILIAR!E35</f>
        <v>108</v>
      </c>
      <c r="F46" s="140"/>
      <c r="G46" s="40">
        <f ca="1">+E46/$E$48</f>
        <v>5.6872037914691941E-2</v>
      </c>
      <c r="H46" s="140">
        <f ca="1">+AUXILIAR!Q35</f>
        <v>26639</v>
      </c>
      <c r="I46" s="140"/>
      <c r="J46" s="40">
        <f ca="1">+H46/$H$48</f>
        <v>0.12523623713036527</v>
      </c>
      <c r="K46" s="138">
        <f ca="1">+AUXILIAR!P35</f>
        <v>9536.3297249999996</v>
      </c>
      <c r="L46" s="138"/>
    </row>
    <row r="47" spans="2:16" x14ac:dyDescent="0.25">
      <c r="B47" s="139" t="s">
        <v>1166</v>
      </c>
      <c r="C47" s="139"/>
      <c r="D47" s="139"/>
      <c r="E47" s="141">
        <f ca="1">+AUXILIAR!E36</f>
        <v>89</v>
      </c>
      <c r="F47" s="141"/>
      <c r="G47" s="40">
        <f ca="1">+E47/$E$48</f>
        <v>4.68667719852554E-2</v>
      </c>
      <c r="H47" s="141">
        <f ca="1">+AUXILIAR!Q36</f>
        <v>116452</v>
      </c>
      <c r="I47" s="141"/>
      <c r="J47" s="40">
        <f ca="1">+H47/$H$48</f>
        <v>0.54746838418504062</v>
      </c>
      <c r="K47" s="142">
        <f ca="1">+AUXILIAR!P36</f>
        <v>43892.655299999999</v>
      </c>
      <c r="L47" s="142"/>
    </row>
    <row r="48" spans="2:16" x14ac:dyDescent="0.25">
      <c r="B48" s="145" t="s">
        <v>15</v>
      </c>
      <c r="C48" s="145"/>
      <c r="D48" s="145"/>
      <c r="E48" s="148">
        <f ca="1">SUM(E43:F47)</f>
        <v>1899</v>
      </c>
      <c r="F48" s="148"/>
      <c r="G48" s="41">
        <f ca="1">SUM(G43:G47)</f>
        <v>1</v>
      </c>
      <c r="H48" s="148">
        <f ca="1">SUM(H43:I47)</f>
        <v>212710</v>
      </c>
      <c r="I48" s="148"/>
      <c r="J48" s="41">
        <f ca="1">SUM(J43:J47)</f>
        <v>0.99999999999999989</v>
      </c>
      <c r="K48" s="137">
        <f ca="1">SUM(K43:L47)</f>
        <v>76696.29045</v>
      </c>
      <c r="L48" s="137"/>
    </row>
    <row r="49" spans="2:12" x14ac:dyDescent="0.25">
      <c r="B49" s="42" t="s">
        <v>1167</v>
      </c>
      <c r="C49" s="2"/>
      <c r="D49" s="2"/>
      <c r="E49" s="2"/>
      <c r="F49" s="2"/>
      <c r="G49" s="2"/>
      <c r="H49" s="2"/>
      <c r="I49" s="2"/>
      <c r="J49" s="2"/>
    </row>
    <row r="50" spans="2:12" x14ac:dyDescent="0.25">
      <c r="B50" s="42"/>
      <c r="C50" s="2"/>
      <c r="D50" s="2"/>
      <c r="E50" s="2"/>
      <c r="F50" s="2"/>
      <c r="G50" s="2"/>
      <c r="H50" s="2"/>
      <c r="I50" s="2"/>
      <c r="J50" s="2"/>
    </row>
    <row r="51" spans="2:12" x14ac:dyDescent="0.25">
      <c r="B51" s="42"/>
      <c r="C51" s="2"/>
      <c r="D51" s="2"/>
      <c r="E51" s="2"/>
      <c r="F51" s="2"/>
      <c r="G51" s="2"/>
      <c r="H51" s="2"/>
      <c r="I51" s="2"/>
      <c r="J51" s="2"/>
    </row>
    <row r="52" spans="2:12" x14ac:dyDescent="0.25">
      <c r="B52" s="42"/>
      <c r="C52" s="2"/>
      <c r="D52" s="2"/>
      <c r="E52" s="2"/>
      <c r="F52" s="2"/>
      <c r="G52" s="2"/>
      <c r="H52" s="2"/>
      <c r="I52" s="2"/>
      <c r="J52" s="2"/>
    </row>
    <row r="53" spans="2:12" x14ac:dyDescent="0.25">
      <c r="B53" s="4" t="str">
        <f>"Resumen por tamaño de empleador - "&amp;PROPER(L9)</f>
        <v>Resumen por tamaño de empleador - Medellín</v>
      </c>
      <c r="C53" s="2"/>
      <c r="D53" s="2"/>
      <c r="E53" s="2"/>
      <c r="F53" s="2"/>
      <c r="G53" s="2"/>
      <c r="H53" s="2"/>
      <c r="I53" s="2"/>
      <c r="J53" s="2"/>
    </row>
    <row r="54" spans="2:12" x14ac:dyDescent="0.25">
      <c r="B54" s="2"/>
      <c r="C54" s="2"/>
      <c r="D54" s="2"/>
      <c r="E54" s="2"/>
      <c r="F54" s="2"/>
      <c r="G54" s="2"/>
      <c r="H54" s="2"/>
      <c r="I54" s="2"/>
      <c r="J54" s="2"/>
    </row>
    <row r="55" spans="2:12" x14ac:dyDescent="0.25">
      <c r="B55" s="145" t="s">
        <v>1161</v>
      </c>
      <c r="C55" s="145"/>
      <c r="D55" s="145"/>
      <c r="E55" s="145" t="s">
        <v>1162</v>
      </c>
      <c r="F55" s="145"/>
      <c r="G55" s="18" t="s">
        <v>422</v>
      </c>
      <c r="H55" s="145" t="s">
        <v>423</v>
      </c>
      <c r="I55" s="145"/>
      <c r="J55" s="18" t="s">
        <v>422</v>
      </c>
      <c r="K55" s="145" t="s">
        <v>1163</v>
      </c>
      <c r="L55" s="145"/>
    </row>
    <row r="56" spans="2:12" x14ac:dyDescent="0.25">
      <c r="B56" s="139" t="s">
        <v>1164</v>
      </c>
      <c r="C56" s="139"/>
      <c r="D56" s="139"/>
      <c r="E56" s="146">
        <f ca="1">+AUXILIAR!E55</f>
        <v>0</v>
      </c>
      <c r="F56" s="146"/>
      <c r="G56" s="40" t="e">
        <f ca="1">+E56/$E$61</f>
        <v>#DIV/0!</v>
      </c>
      <c r="H56" s="146">
        <f ca="1">+AUXILIAR!Q55</f>
        <v>0</v>
      </c>
      <c r="I56" s="146"/>
      <c r="J56" s="40" t="e">
        <f ca="1">+H56/$H$61</f>
        <v>#DIV/0!</v>
      </c>
      <c r="K56" s="147">
        <f ca="1">+AUXILIAR!P55</f>
        <v>0</v>
      </c>
      <c r="L56" s="147"/>
    </row>
    <row r="57" spans="2:12" x14ac:dyDescent="0.25">
      <c r="B57" s="139" t="s">
        <v>1168</v>
      </c>
      <c r="C57" s="139"/>
      <c r="D57" s="139"/>
      <c r="E57" s="140">
        <f ca="1">+AUXILIAR!E56</f>
        <v>0</v>
      </c>
      <c r="F57" s="140"/>
      <c r="G57" s="40" t="e">
        <f ca="1">+E57/$E$61</f>
        <v>#DIV/0!</v>
      </c>
      <c r="H57" s="140">
        <f ca="1">+AUXILIAR!Q56</f>
        <v>0</v>
      </c>
      <c r="I57" s="140"/>
      <c r="J57" s="40" t="e">
        <f ca="1">+H57/$H$61</f>
        <v>#DIV/0!</v>
      </c>
      <c r="K57" s="138">
        <f ca="1">+AUXILIAR!P56</f>
        <v>0</v>
      </c>
      <c r="L57" s="138"/>
    </row>
    <row r="58" spans="2:12" x14ac:dyDescent="0.25">
      <c r="B58" s="139" t="s">
        <v>1169</v>
      </c>
      <c r="C58" s="139"/>
      <c r="D58" s="139"/>
      <c r="E58" s="140">
        <f ca="1">+AUXILIAR!E57</f>
        <v>0</v>
      </c>
      <c r="F58" s="140"/>
      <c r="G58" s="40" t="e">
        <f ca="1">+E58/$E$61</f>
        <v>#DIV/0!</v>
      </c>
      <c r="H58" s="140">
        <f ca="1">+AUXILIAR!Q57</f>
        <v>0</v>
      </c>
      <c r="I58" s="140"/>
      <c r="J58" s="40" t="e">
        <f ca="1">+H58/$H$61</f>
        <v>#DIV/0!</v>
      </c>
      <c r="K58" s="138">
        <f ca="1">+AUXILIAR!P57</f>
        <v>0</v>
      </c>
      <c r="L58" s="138"/>
    </row>
    <row r="59" spans="2:12" x14ac:dyDescent="0.25">
      <c r="B59" s="139" t="s">
        <v>1165</v>
      </c>
      <c r="C59" s="139"/>
      <c r="D59" s="139"/>
      <c r="E59" s="140">
        <f ca="1">+AUXILIAR!E58</f>
        <v>0</v>
      </c>
      <c r="F59" s="140"/>
      <c r="G59" s="40" t="e">
        <f ca="1">+E59/$E$61</f>
        <v>#DIV/0!</v>
      </c>
      <c r="H59" s="140">
        <f ca="1">+AUXILIAR!Q58</f>
        <v>0</v>
      </c>
      <c r="I59" s="140"/>
      <c r="J59" s="40" t="e">
        <f ca="1">+H59/$H$61</f>
        <v>#DIV/0!</v>
      </c>
      <c r="K59" s="138">
        <f ca="1">+AUXILIAR!P58</f>
        <v>0</v>
      </c>
      <c r="L59" s="138"/>
    </row>
    <row r="60" spans="2:12" x14ac:dyDescent="0.25">
      <c r="B60" s="139" t="s">
        <v>1166</v>
      </c>
      <c r="C60" s="139"/>
      <c r="D60" s="139"/>
      <c r="E60" s="141">
        <f ca="1">+AUXILIAR!E59</f>
        <v>0</v>
      </c>
      <c r="F60" s="141"/>
      <c r="G60" s="40" t="e">
        <f ca="1">+E60/$E$61</f>
        <v>#DIV/0!</v>
      </c>
      <c r="H60" s="141">
        <f ca="1">+AUXILIAR!Q59</f>
        <v>0</v>
      </c>
      <c r="I60" s="141"/>
      <c r="J60" s="40" t="e">
        <f ca="1">+H60/$H$61</f>
        <v>#DIV/0!</v>
      </c>
      <c r="K60" s="142">
        <f ca="1">+AUXILIAR!P59</f>
        <v>0</v>
      </c>
      <c r="L60" s="142"/>
    </row>
    <row r="61" spans="2:12" x14ac:dyDescent="0.25">
      <c r="B61" s="145" t="s">
        <v>15</v>
      </c>
      <c r="C61" s="145"/>
      <c r="D61" s="145"/>
      <c r="E61" s="148">
        <f ca="1">SUM(E56:F60)</f>
        <v>0</v>
      </c>
      <c r="F61" s="148"/>
      <c r="G61" s="41" t="e">
        <f ca="1">SUM(G56:G60)</f>
        <v>#DIV/0!</v>
      </c>
      <c r="H61" s="148">
        <f ca="1">SUM(H56:I60)</f>
        <v>0</v>
      </c>
      <c r="I61" s="148"/>
      <c r="J61" s="41" t="e">
        <f ca="1">SUM(J56:J60)</f>
        <v>#DIV/0!</v>
      </c>
      <c r="K61" s="137">
        <f ca="1">SUM(K56:L60)</f>
        <v>0</v>
      </c>
      <c r="L61" s="137"/>
    </row>
    <row r="62" spans="2:12" x14ac:dyDescent="0.25">
      <c r="B62" s="42" t="s">
        <v>1167</v>
      </c>
      <c r="C62" s="2"/>
      <c r="D62" s="2"/>
      <c r="E62" s="2"/>
      <c r="F62" s="2"/>
      <c r="G62" s="2"/>
      <c r="H62" s="2"/>
      <c r="I62" s="2"/>
      <c r="J62" s="2"/>
    </row>
    <row r="69" spans="2:19" x14ac:dyDescent="0.25">
      <c r="B69" s="4" t="s">
        <v>1175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9" x14ac:dyDescent="0.25"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9" x14ac:dyDescent="0.25">
      <c r="B71" s="132" t="s">
        <v>1176</v>
      </c>
      <c r="C71" s="132"/>
      <c r="D71" s="132"/>
      <c r="E71" s="132"/>
      <c r="F71" s="132"/>
      <c r="G71" s="133"/>
      <c r="H71" s="128" t="str">
        <f>+PROPER(L7)</f>
        <v>Antioquia</v>
      </c>
      <c r="I71" s="129"/>
      <c r="J71" s="129"/>
      <c r="K71" s="129"/>
      <c r="L71" s="129"/>
      <c r="M71" s="130"/>
      <c r="N71" s="128" t="str">
        <f>+PROPER(L9)</f>
        <v>Medellín</v>
      </c>
      <c r="O71" s="129"/>
      <c r="P71" s="129"/>
      <c r="Q71" s="129"/>
      <c r="R71" s="129"/>
      <c r="S71" s="129"/>
    </row>
    <row r="72" spans="2:19" x14ac:dyDescent="0.25">
      <c r="B72" s="134"/>
      <c r="C72" s="134"/>
      <c r="D72" s="134"/>
      <c r="E72" s="134"/>
      <c r="F72" s="134"/>
      <c r="G72" s="135"/>
      <c r="H72" s="124" t="s">
        <v>1162</v>
      </c>
      <c r="I72" s="105"/>
      <c r="J72" s="37" t="s">
        <v>422</v>
      </c>
      <c r="K72" s="105" t="s">
        <v>423</v>
      </c>
      <c r="L72" s="105"/>
      <c r="M72" s="74" t="s">
        <v>422</v>
      </c>
      <c r="N72" s="124" t="s">
        <v>1162</v>
      </c>
      <c r="O72" s="105"/>
      <c r="P72" s="37" t="s">
        <v>422</v>
      </c>
      <c r="Q72" s="5" t="s">
        <v>423</v>
      </c>
      <c r="R72" s="105" t="s">
        <v>422</v>
      </c>
      <c r="S72" s="105"/>
    </row>
    <row r="73" spans="2:19" x14ac:dyDescent="0.25">
      <c r="B73" s="131" t="str">
        <f>+UPPER(MID(AUXILIAR!A75,1,1))&amp;LOWER(MID(AUXILIAR!A75,2,LEN(AUXILIAR!A75)-1))</f>
        <v>Actividades artísticas, de entretenimiento y recreación</v>
      </c>
      <c r="C73" s="131"/>
      <c r="D73" s="131"/>
      <c r="E73" s="131"/>
      <c r="F73" s="131"/>
      <c r="G73" s="131"/>
      <c r="H73" s="127">
        <f ca="1">+AUXILIAR!E75</f>
        <v>17</v>
      </c>
      <c r="I73" s="117"/>
      <c r="J73" s="47">
        <f ca="1">+H73/$H$95</f>
        <v>8.9520800421274346E-3</v>
      </c>
      <c r="K73" s="117">
        <f ca="1">+AUXILIAR!Q75</f>
        <v>4643</v>
      </c>
      <c r="L73" s="117"/>
      <c r="M73" s="75">
        <f ca="1">+K73/$K$95</f>
        <v>2.1827840722109915E-2</v>
      </c>
      <c r="N73" s="127">
        <f ca="1">+AUXILIAR!E103</f>
        <v>0</v>
      </c>
      <c r="O73" s="117"/>
      <c r="P73" s="47" t="e">
        <f ca="1">+N73/$N$95</f>
        <v>#DIV/0!</v>
      </c>
      <c r="Q73" s="61">
        <f ca="1">+AUXILIAR!Q103</f>
        <v>0</v>
      </c>
      <c r="R73" s="125" t="e">
        <f ca="1">+Q73/$Q$95</f>
        <v>#DIV/0!</v>
      </c>
      <c r="S73" s="126"/>
    </row>
    <row r="74" spans="2:19" x14ac:dyDescent="0.25">
      <c r="B74" s="131" t="str">
        <f>+UPPER(MID(AUXILIAR!A76,1,1))&amp;LOWER(MID(AUXILIAR!A76,2,LEN(AUXILIAR!A76)-1))</f>
        <v>Actividades de atención de la salud humana y de asistencia social</v>
      </c>
      <c r="C74" s="131"/>
      <c r="D74" s="131"/>
      <c r="E74" s="131"/>
      <c r="F74" s="131"/>
      <c r="G74" s="131"/>
      <c r="H74" s="122">
        <f ca="1">+AUXILIAR!E76</f>
        <v>73</v>
      </c>
      <c r="I74" s="106"/>
      <c r="J74" s="47">
        <f t="shared" ref="J74:J93" ca="1" si="0">+H74/$H$95</f>
        <v>3.8441284886782515E-2</v>
      </c>
      <c r="K74" s="106">
        <f ca="1">+AUXILIAR!Q76</f>
        <v>11399</v>
      </c>
      <c r="L74" s="106"/>
      <c r="M74" s="75">
        <f t="shared" ref="M74:M93" ca="1" si="1">+K74/$K$95</f>
        <v>5.3589394010624791E-2</v>
      </c>
      <c r="N74" s="122">
        <f ca="1">+AUXILIAR!E104</f>
        <v>0</v>
      </c>
      <c r="O74" s="106"/>
      <c r="P74" s="47" t="e">
        <f t="shared" ref="P74:P93" ca="1" si="2">+N74/$N$95</f>
        <v>#DIV/0!</v>
      </c>
      <c r="Q74" s="9">
        <f ca="1">+AUXILIAR!Q104</f>
        <v>0</v>
      </c>
      <c r="R74" s="118" t="e">
        <f t="shared" ref="R74:R93" ca="1" si="3">+Q74/$Q$95</f>
        <v>#DIV/0!</v>
      </c>
      <c r="S74" s="119"/>
    </row>
    <row r="75" spans="2:19" x14ac:dyDescent="0.25">
      <c r="B75" s="131" t="str">
        <f>+UPPER(MID(AUXILIAR!A77,1,1))&amp;LOWER(MID(AUXILIAR!A77,2,LEN(AUXILIAR!A77)-1))</f>
        <v>Actividades de los hogares individuales en calidad de empleadores; actividades no diferenciadas de los hogares individuales como productores de bienes y servicios para uso propio</v>
      </c>
      <c r="C75" s="131"/>
      <c r="D75" s="131"/>
      <c r="E75" s="131"/>
      <c r="F75" s="131"/>
      <c r="G75" s="131"/>
      <c r="H75" s="122">
        <f ca="1">+AUXILIAR!E77</f>
        <v>8</v>
      </c>
      <c r="I75" s="106"/>
      <c r="J75" s="47">
        <f t="shared" ca="1" si="0"/>
        <v>4.2127435492364399E-3</v>
      </c>
      <c r="K75" s="106">
        <f ca="1">+AUXILIAR!Q77</f>
        <v>32</v>
      </c>
      <c r="L75" s="106"/>
      <c r="M75" s="75">
        <f t="shared" ca="1" si="1"/>
        <v>1.504395656057543E-4</v>
      </c>
      <c r="N75" s="122">
        <f ca="1">+AUXILIAR!E105</f>
        <v>0</v>
      </c>
      <c r="O75" s="106"/>
      <c r="P75" s="47" t="e">
        <f t="shared" ca="1" si="2"/>
        <v>#DIV/0!</v>
      </c>
      <c r="Q75" s="9">
        <f ca="1">+AUXILIAR!Q105</f>
        <v>0</v>
      </c>
      <c r="R75" s="118" t="e">
        <f t="shared" ca="1" si="3"/>
        <v>#DIV/0!</v>
      </c>
      <c r="S75" s="119"/>
    </row>
    <row r="76" spans="2:19" x14ac:dyDescent="0.25">
      <c r="B76" s="131" t="str">
        <f>+UPPER(MID(AUXILIAR!A78,1,1))&amp;LOWER(MID(AUXILIAR!A78,2,LEN(AUXILIAR!A78)-1))</f>
        <v>Actividades de servicios administrativos y de apoyo</v>
      </c>
      <c r="C76" s="131"/>
      <c r="D76" s="131"/>
      <c r="E76" s="131"/>
      <c r="F76" s="131"/>
      <c r="G76" s="131"/>
      <c r="H76" s="122">
        <f ca="1">+AUXILIAR!E78</f>
        <v>150</v>
      </c>
      <c r="I76" s="106"/>
      <c r="J76" s="47">
        <f t="shared" ca="1" si="0"/>
        <v>7.8988941548183256E-2</v>
      </c>
      <c r="K76" s="106">
        <f ca="1">+AUXILIAR!Q78</f>
        <v>58095</v>
      </c>
      <c r="L76" s="106"/>
      <c r="M76" s="75">
        <f t="shared" ca="1" si="1"/>
        <v>0.27311833012082176</v>
      </c>
      <c r="N76" s="122">
        <f ca="1">+AUXILIAR!E106</f>
        <v>0</v>
      </c>
      <c r="O76" s="106"/>
      <c r="P76" s="47" t="e">
        <f t="shared" ca="1" si="2"/>
        <v>#DIV/0!</v>
      </c>
      <c r="Q76" s="9">
        <f ca="1">+AUXILIAR!Q106</f>
        <v>0</v>
      </c>
      <c r="R76" s="118" t="e">
        <f t="shared" ca="1" si="3"/>
        <v>#DIV/0!</v>
      </c>
      <c r="S76" s="119"/>
    </row>
    <row r="77" spans="2:19" x14ac:dyDescent="0.25">
      <c r="B77" s="131" t="str">
        <f>+UPPER(MID(AUXILIAR!A79,1,1))&amp;LOWER(MID(AUXILIAR!A79,2,LEN(AUXILIAR!A79)-1))</f>
        <v>Actividades financieras y de seguros</v>
      </c>
      <c r="C77" s="131"/>
      <c r="D77" s="131"/>
      <c r="E77" s="131"/>
      <c r="F77" s="131"/>
      <c r="G77" s="131"/>
      <c r="H77" s="122">
        <f ca="1">+AUXILIAR!E79</f>
        <v>34</v>
      </c>
      <c r="I77" s="106"/>
      <c r="J77" s="47">
        <f t="shared" ca="1" si="0"/>
        <v>1.7904160084254869E-2</v>
      </c>
      <c r="K77" s="106">
        <f ca="1">+AUXILIAR!Q79</f>
        <v>1112</v>
      </c>
      <c r="L77" s="106"/>
      <c r="M77" s="75">
        <f t="shared" ca="1" si="1"/>
        <v>5.2277749047999625E-3</v>
      </c>
      <c r="N77" s="122">
        <f ca="1">+AUXILIAR!E107</f>
        <v>0</v>
      </c>
      <c r="O77" s="106"/>
      <c r="P77" s="47" t="e">
        <f t="shared" ca="1" si="2"/>
        <v>#DIV/0!</v>
      </c>
      <c r="Q77" s="9">
        <f ca="1">+AUXILIAR!Q107</f>
        <v>0</v>
      </c>
      <c r="R77" s="118" t="e">
        <f t="shared" ca="1" si="3"/>
        <v>#DIV/0!</v>
      </c>
      <c r="S77" s="119"/>
    </row>
    <row r="78" spans="2:19" x14ac:dyDescent="0.25">
      <c r="B78" s="131" t="str">
        <f>+UPPER(MID(AUXILIAR!A80,1,1))&amp;LOWER(MID(AUXILIAR!A80,2,LEN(AUXILIAR!A80)-1))</f>
        <v>Actividades inmobiliarias</v>
      </c>
      <c r="C78" s="131"/>
      <c r="D78" s="131"/>
      <c r="E78" s="131"/>
      <c r="F78" s="131"/>
      <c r="G78" s="131"/>
      <c r="H78" s="122">
        <f ca="1">+AUXILIAR!E80</f>
        <v>39</v>
      </c>
      <c r="I78" s="106"/>
      <c r="J78" s="47">
        <f t="shared" ca="1" si="0"/>
        <v>2.0537124802527645E-2</v>
      </c>
      <c r="K78" s="106">
        <f ca="1">+AUXILIAR!Q80</f>
        <v>978</v>
      </c>
      <c r="L78" s="106"/>
      <c r="M78" s="75">
        <f t="shared" ca="1" si="1"/>
        <v>4.5978092238258663E-3</v>
      </c>
      <c r="N78" s="122">
        <f ca="1">+AUXILIAR!E108</f>
        <v>0</v>
      </c>
      <c r="O78" s="106"/>
      <c r="P78" s="47" t="e">
        <f t="shared" ca="1" si="2"/>
        <v>#DIV/0!</v>
      </c>
      <c r="Q78" s="9">
        <f ca="1">+AUXILIAR!Q108</f>
        <v>0</v>
      </c>
      <c r="R78" s="118" t="e">
        <f t="shared" ca="1" si="3"/>
        <v>#DIV/0!</v>
      </c>
      <c r="S78" s="119"/>
    </row>
    <row r="79" spans="2:19" x14ac:dyDescent="0.25">
      <c r="B79" s="131" t="str">
        <f>+UPPER(MID(AUXILIAR!A81,1,1))&amp;LOWER(MID(AUXILIAR!A81,2,LEN(AUXILIAR!A81)-1))</f>
        <v>Actividades profesionales, científicas y técnicas</v>
      </c>
      <c r="C79" s="131"/>
      <c r="D79" s="131"/>
      <c r="E79" s="131"/>
      <c r="F79" s="131"/>
      <c r="G79" s="131"/>
      <c r="H79" s="122">
        <f ca="1">+AUXILIAR!E81</f>
        <v>235</v>
      </c>
      <c r="I79" s="106"/>
      <c r="J79" s="47">
        <f t="shared" ca="1" si="0"/>
        <v>0.12374934175882044</v>
      </c>
      <c r="K79" s="106">
        <f ca="1">+AUXILIAR!Q81</f>
        <v>9925</v>
      </c>
      <c r="L79" s="106"/>
      <c r="M79" s="75">
        <f t="shared" ca="1" si="1"/>
        <v>4.6659771519909736E-2</v>
      </c>
      <c r="N79" s="122">
        <f ca="1">+AUXILIAR!E109</f>
        <v>0</v>
      </c>
      <c r="O79" s="106"/>
      <c r="P79" s="47" t="e">
        <f t="shared" ca="1" si="2"/>
        <v>#DIV/0!</v>
      </c>
      <c r="Q79" s="9">
        <f ca="1">+AUXILIAR!Q109</f>
        <v>0</v>
      </c>
      <c r="R79" s="118" t="e">
        <f t="shared" ca="1" si="3"/>
        <v>#DIV/0!</v>
      </c>
      <c r="S79" s="119"/>
    </row>
    <row r="80" spans="2:19" x14ac:dyDescent="0.25">
      <c r="B80" s="131" t="str">
        <f>+UPPER(MID(AUXILIAR!A82,1,1))&amp;LOWER(MID(AUXILIAR!A82,2,LEN(AUXILIAR!A82)-1))</f>
        <v>Administración pública y defensa; planes de seguridad social de afiliación obligatoria</v>
      </c>
      <c r="C80" s="131"/>
      <c r="D80" s="131"/>
      <c r="E80" s="131"/>
      <c r="F80" s="131"/>
      <c r="G80" s="131"/>
      <c r="H80" s="122">
        <f ca="1">+AUXILIAR!E82</f>
        <v>1</v>
      </c>
      <c r="I80" s="106"/>
      <c r="J80" s="47">
        <f t="shared" ca="1" si="0"/>
        <v>5.2659294365455498E-4</v>
      </c>
      <c r="K80" s="106">
        <f ca="1">+AUXILIAR!Q82</f>
        <v>7</v>
      </c>
      <c r="L80" s="106"/>
      <c r="M80" s="75">
        <f t="shared" ca="1" si="1"/>
        <v>3.2908654976258753E-5</v>
      </c>
      <c r="N80" s="122">
        <f ca="1">+AUXILIAR!E110</f>
        <v>0</v>
      </c>
      <c r="O80" s="106"/>
      <c r="P80" s="47" t="e">
        <f t="shared" ca="1" si="2"/>
        <v>#DIV/0!</v>
      </c>
      <c r="Q80" s="9">
        <f ca="1">+AUXILIAR!Q110</f>
        <v>0</v>
      </c>
      <c r="R80" s="118" t="e">
        <f t="shared" ca="1" si="3"/>
        <v>#DIV/0!</v>
      </c>
      <c r="S80" s="119"/>
    </row>
    <row r="81" spans="2:19" x14ac:dyDescent="0.25">
      <c r="B81" s="131" t="str">
        <f>+UPPER(MID(AUXILIAR!A83,1,1))&amp;LOWER(MID(AUXILIAR!A83,2,LEN(AUXILIAR!A83)-1))</f>
        <v>Agricultura, ganadería, caza, silvicultura y pesca</v>
      </c>
      <c r="C81" s="131"/>
      <c r="D81" s="131"/>
      <c r="E81" s="131"/>
      <c r="F81" s="131"/>
      <c r="G81" s="131"/>
      <c r="H81" s="122">
        <f ca="1">+AUXILIAR!E83</f>
        <v>80</v>
      </c>
      <c r="I81" s="106"/>
      <c r="J81" s="47">
        <f t="shared" ca="1" si="0"/>
        <v>4.2127435492364404E-2</v>
      </c>
      <c r="K81" s="106">
        <f ca="1">+AUXILIAR!Q83</f>
        <v>7236</v>
      </c>
      <c r="L81" s="106"/>
      <c r="M81" s="75">
        <f t="shared" ca="1" si="1"/>
        <v>3.4018146772601197E-2</v>
      </c>
      <c r="N81" s="122">
        <f ca="1">+AUXILIAR!E111</f>
        <v>0</v>
      </c>
      <c r="O81" s="106"/>
      <c r="P81" s="47" t="e">
        <f t="shared" ca="1" si="2"/>
        <v>#DIV/0!</v>
      </c>
      <c r="Q81" s="9">
        <f ca="1">+AUXILIAR!Q111</f>
        <v>0</v>
      </c>
      <c r="R81" s="118" t="e">
        <f t="shared" ca="1" si="3"/>
        <v>#DIV/0!</v>
      </c>
      <c r="S81" s="119"/>
    </row>
    <row r="82" spans="2:19" x14ac:dyDescent="0.25">
      <c r="B82" s="131" t="str">
        <f>+UPPER(MID(AUXILIAR!A84,1,1))&amp;LOWER(MID(AUXILIAR!A84,2,LEN(AUXILIAR!A84)-1))</f>
        <v>Alojamiento y servicios de comida</v>
      </c>
      <c r="C82" s="131"/>
      <c r="D82" s="131"/>
      <c r="E82" s="131"/>
      <c r="F82" s="131"/>
      <c r="G82" s="131"/>
      <c r="H82" s="122">
        <f ca="1">+AUXILIAR!E84</f>
        <v>97</v>
      </c>
      <c r="I82" s="106"/>
      <c r="J82" s="47">
        <f t="shared" ca="1" si="0"/>
        <v>5.1079515534491839E-2</v>
      </c>
      <c r="K82" s="106">
        <f ca="1">+AUXILIAR!Q84</f>
        <v>6302</v>
      </c>
      <c r="L82" s="106"/>
      <c r="M82" s="75">
        <f t="shared" ca="1" si="1"/>
        <v>2.962719195148324E-2</v>
      </c>
      <c r="N82" s="122">
        <f ca="1">+AUXILIAR!E112</f>
        <v>0</v>
      </c>
      <c r="O82" s="106"/>
      <c r="P82" s="47" t="e">
        <f t="shared" ca="1" si="2"/>
        <v>#DIV/0!</v>
      </c>
      <c r="Q82" s="9">
        <f ca="1">+AUXILIAR!Q112</f>
        <v>0</v>
      </c>
      <c r="R82" s="118" t="e">
        <f t="shared" ca="1" si="3"/>
        <v>#DIV/0!</v>
      </c>
      <c r="S82" s="119"/>
    </row>
    <row r="83" spans="2:19" x14ac:dyDescent="0.25">
      <c r="B83" s="131" t="str">
        <f>+UPPER(MID(AUXILIAR!A85,1,1))&amp;LOWER(MID(AUXILIAR!A85,2,LEN(AUXILIAR!A85)-1))</f>
        <v>Comercio al por mayor y al por menor; reparación de vehículos automotores y motocicletas</v>
      </c>
      <c r="C83" s="131"/>
      <c r="D83" s="131"/>
      <c r="E83" s="131"/>
      <c r="F83" s="131"/>
      <c r="G83" s="131"/>
      <c r="H83" s="122">
        <f ca="1">+AUXILIAR!E85</f>
        <v>400</v>
      </c>
      <c r="I83" s="106"/>
      <c r="J83" s="47">
        <f t="shared" ca="1" si="0"/>
        <v>0.21063717746182201</v>
      </c>
      <c r="K83" s="106">
        <f ca="1">+AUXILIAR!Q85</f>
        <v>27465</v>
      </c>
      <c r="L83" s="106"/>
      <c r="M83" s="75">
        <f t="shared" ca="1" si="1"/>
        <v>0.12911945841756381</v>
      </c>
      <c r="N83" s="122">
        <f ca="1">+AUXILIAR!E113</f>
        <v>0</v>
      </c>
      <c r="O83" s="106"/>
      <c r="P83" s="47" t="e">
        <f t="shared" ca="1" si="2"/>
        <v>#DIV/0!</v>
      </c>
      <c r="Q83" s="9">
        <f ca="1">+AUXILIAR!Q113</f>
        <v>0</v>
      </c>
      <c r="R83" s="118" t="e">
        <f t="shared" ca="1" si="3"/>
        <v>#DIV/0!</v>
      </c>
      <c r="S83" s="119"/>
    </row>
    <row r="84" spans="2:19" x14ac:dyDescent="0.25">
      <c r="B84" s="131" t="str">
        <f>+UPPER(MID(AUXILIAR!A86,1,1))&amp;LOWER(MID(AUXILIAR!A86,2,LEN(AUXILIAR!A86)-1))</f>
        <v>Construcción</v>
      </c>
      <c r="C84" s="131"/>
      <c r="D84" s="131"/>
      <c r="E84" s="131"/>
      <c r="F84" s="131"/>
      <c r="G84" s="131"/>
      <c r="H84" s="122">
        <f ca="1">+AUXILIAR!E86</f>
        <v>136</v>
      </c>
      <c r="I84" s="106"/>
      <c r="J84" s="47">
        <f t="shared" ca="1" si="0"/>
        <v>7.1616640337019477E-2</v>
      </c>
      <c r="K84" s="106">
        <f ca="1">+AUXILIAR!Q86</f>
        <v>17285</v>
      </c>
      <c r="L84" s="106"/>
      <c r="M84" s="75">
        <f t="shared" ca="1" si="1"/>
        <v>8.1260871609233232E-2</v>
      </c>
      <c r="N84" s="122">
        <f ca="1">+AUXILIAR!E114</f>
        <v>0</v>
      </c>
      <c r="O84" s="106"/>
      <c r="P84" s="47" t="e">
        <f t="shared" ca="1" si="2"/>
        <v>#DIV/0!</v>
      </c>
      <c r="Q84" s="9">
        <f ca="1">+AUXILIAR!Q114</f>
        <v>0</v>
      </c>
      <c r="R84" s="118" t="e">
        <f t="shared" ca="1" si="3"/>
        <v>#DIV/0!</v>
      </c>
      <c r="S84" s="119"/>
    </row>
    <row r="85" spans="2:19" x14ac:dyDescent="0.25">
      <c r="B85" s="131" t="str">
        <f>+UPPER(MID(AUXILIAR!A87,1,1))&amp;LOWER(MID(AUXILIAR!A87,2,LEN(AUXILIAR!A87)-1))</f>
        <v>Distribución de agua; evacuación y tratamiento de aguas residuales, gestión de desechos y actividades de saneamiento ambiental</v>
      </c>
      <c r="C85" s="131"/>
      <c r="D85" s="131"/>
      <c r="E85" s="131"/>
      <c r="F85" s="131"/>
      <c r="G85" s="131"/>
      <c r="H85" s="122">
        <f ca="1">+AUXILIAR!E87</f>
        <v>10</v>
      </c>
      <c r="I85" s="106"/>
      <c r="J85" s="47">
        <f t="shared" ca="1" si="0"/>
        <v>5.2659294365455505E-3</v>
      </c>
      <c r="K85" s="106">
        <f ca="1">+AUXILIAR!Q87</f>
        <v>242</v>
      </c>
      <c r="L85" s="106"/>
      <c r="M85" s="75">
        <f t="shared" ca="1" si="1"/>
        <v>1.1376992148935171E-3</v>
      </c>
      <c r="N85" s="122">
        <f ca="1">+AUXILIAR!E115</f>
        <v>0</v>
      </c>
      <c r="O85" s="106"/>
      <c r="P85" s="47" t="e">
        <f t="shared" ca="1" si="2"/>
        <v>#DIV/0!</v>
      </c>
      <c r="Q85" s="9">
        <f ca="1">+AUXILIAR!Q115</f>
        <v>0</v>
      </c>
      <c r="R85" s="118" t="e">
        <f t="shared" ca="1" si="3"/>
        <v>#DIV/0!</v>
      </c>
      <c r="S85" s="119"/>
    </row>
    <row r="86" spans="2:19" x14ac:dyDescent="0.25">
      <c r="B86" s="131" t="str">
        <f>+UPPER(MID(AUXILIAR!A88,1,1))&amp;LOWER(MID(AUXILIAR!A88,2,LEN(AUXILIAR!A88)-1))</f>
        <v>Educación</v>
      </c>
      <c r="C86" s="131"/>
      <c r="D86" s="131"/>
      <c r="E86" s="131"/>
      <c r="F86" s="131"/>
      <c r="G86" s="131"/>
      <c r="H86" s="122">
        <f ca="1">+AUXILIAR!E88</f>
        <v>23</v>
      </c>
      <c r="I86" s="106"/>
      <c r="J86" s="47">
        <f t="shared" ca="1" si="0"/>
        <v>1.2111637704054766E-2</v>
      </c>
      <c r="K86" s="106">
        <f ca="1">+AUXILIAR!Q88</f>
        <v>1355</v>
      </c>
      <c r="L86" s="106"/>
      <c r="M86" s="75">
        <f t="shared" ca="1" si="1"/>
        <v>6.3701753561186594E-3</v>
      </c>
      <c r="N86" s="122">
        <f ca="1">+AUXILIAR!E116</f>
        <v>0</v>
      </c>
      <c r="O86" s="106"/>
      <c r="P86" s="47" t="e">
        <f t="shared" ca="1" si="2"/>
        <v>#DIV/0!</v>
      </c>
      <c r="Q86" s="9">
        <f ca="1">+AUXILIAR!Q116</f>
        <v>0</v>
      </c>
      <c r="R86" s="118" t="e">
        <f t="shared" ca="1" si="3"/>
        <v>#DIV/0!</v>
      </c>
      <c r="S86" s="119"/>
    </row>
    <row r="87" spans="2:19" x14ac:dyDescent="0.25">
      <c r="B87" s="131" t="str">
        <f>+UPPER(MID(AUXILIAR!A89,1,1))&amp;LOWER(MID(AUXILIAR!A89,2,LEN(AUXILIAR!A89)-1))</f>
        <v>Explotación de minas y canteras</v>
      </c>
      <c r="C87" s="131"/>
      <c r="D87" s="131"/>
      <c r="E87" s="131"/>
      <c r="F87" s="131"/>
      <c r="G87" s="131"/>
      <c r="H87" s="122">
        <f ca="1">+AUXILIAR!E89</f>
        <v>3</v>
      </c>
      <c r="I87" s="106"/>
      <c r="J87" s="47">
        <f t="shared" ca="1" si="0"/>
        <v>1.5797788309636651E-3</v>
      </c>
      <c r="K87" s="106">
        <f ca="1">+AUXILIAR!Q89</f>
        <v>99</v>
      </c>
      <c r="L87" s="106"/>
      <c r="M87" s="75">
        <f t="shared" ca="1" si="1"/>
        <v>4.654224060928024E-4</v>
      </c>
      <c r="N87" s="122">
        <f ca="1">+AUXILIAR!E117</f>
        <v>0</v>
      </c>
      <c r="O87" s="106"/>
      <c r="P87" s="47" t="e">
        <f t="shared" ca="1" si="2"/>
        <v>#DIV/0!</v>
      </c>
      <c r="Q87" s="9">
        <f ca="1">+AUXILIAR!Q117</f>
        <v>0</v>
      </c>
      <c r="R87" s="118" t="e">
        <f t="shared" ca="1" si="3"/>
        <v>#DIV/0!</v>
      </c>
      <c r="S87" s="119"/>
    </row>
    <row r="88" spans="2:19" x14ac:dyDescent="0.25">
      <c r="B88" s="131" t="str">
        <f>+UPPER(MID(AUXILIAR!A90,1,1))&amp;LOWER(MID(AUXILIAR!A90,2,LEN(AUXILIAR!A90)-1))</f>
        <v>Industrias manufactureras</v>
      </c>
      <c r="C88" s="131"/>
      <c r="D88" s="131"/>
      <c r="E88" s="131"/>
      <c r="F88" s="131"/>
      <c r="G88" s="131"/>
      <c r="H88" s="122">
        <f ca="1">+AUXILIAR!E90</f>
        <v>364</v>
      </c>
      <c r="I88" s="106"/>
      <c r="J88" s="47">
        <f t="shared" ca="1" si="0"/>
        <v>0.19167983149025802</v>
      </c>
      <c r="K88" s="106">
        <f ca="1">+AUXILIAR!Q90</f>
        <v>38329</v>
      </c>
      <c r="L88" s="106"/>
      <c r="M88" s="75">
        <f t="shared" ca="1" si="1"/>
        <v>0.18019369094071741</v>
      </c>
      <c r="N88" s="122">
        <f ca="1">+AUXILIAR!E118</f>
        <v>0</v>
      </c>
      <c r="O88" s="106"/>
      <c r="P88" s="47" t="e">
        <f t="shared" ca="1" si="2"/>
        <v>#DIV/0!</v>
      </c>
      <c r="Q88" s="9">
        <f ca="1">+AUXILIAR!Q118</f>
        <v>0</v>
      </c>
      <c r="R88" s="118" t="e">
        <f t="shared" ca="1" si="3"/>
        <v>#DIV/0!</v>
      </c>
      <c r="S88" s="119"/>
    </row>
    <row r="89" spans="2:19" x14ac:dyDescent="0.25">
      <c r="B89" s="131" t="str">
        <f>+UPPER(MID(AUXILIAR!A91,1,1))&amp;LOWER(MID(AUXILIAR!A91,2,LEN(AUXILIAR!A91)-1))</f>
        <v>Información y comunicaciones</v>
      </c>
      <c r="C89" s="131"/>
      <c r="D89" s="131"/>
      <c r="E89" s="131"/>
      <c r="F89" s="131"/>
      <c r="G89" s="131"/>
      <c r="H89" s="122">
        <f ca="1">+AUXILIAR!E91</f>
        <v>115</v>
      </c>
      <c r="I89" s="106"/>
      <c r="J89" s="47">
        <f t="shared" ca="1" si="0"/>
        <v>6.055818852027383E-2</v>
      </c>
      <c r="K89" s="106">
        <f ca="1">+AUXILIAR!Q91</f>
        <v>6687</v>
      </c>
      <c r="L89" s="106"/>
      <c r="M89" s="75">
        <f t="shared" ca="1" si="1"/>
        <v>3.1437167975177469E-2</v>
      </c>
      <c r="N89" s="122">
        <f ca="1">+AUXILIAR!E119</f>
        <v>0</v>
      </c>
      <c r="O89" s="106"/>
      <c r="P89" s="47" t="e">
        <f t="shared" ca="1" si="2"/>
        <v>#DIV/0!</v>
      </c>
      <c r="Q89" s="9">
        <f ca="1">+AUXILIAR!Q119</f>
        <v>0</v>
      </c>
      <c r="R89" s="118" t="e">
        <f t="shared" ca="1" si="3"/>
        <v>#DIV/0!</v>
      </c>
      <c r="S89" s="119"/>
    </row>
    <row r="90" spans="2:19" x14ac:dyDescent="0.25">
      <c r="B90" s="131" t="str">
        <f>+UPPER(MID(AUXILIAR!A92,1,1))&amp;LOWER(MID(AUXILIAR!A92,2,LEN(AUXILIAR!A92)-1))</f>
        <v>Otras</v>
      </c>
      <c r="C90" s="131"/>
      <c r="D90" s="131"/>
      <c r="E90" s="131"/>
      <c r="F90" s="131"/>
      <c r="G90" s="131"/>
      <c r="H90" s="122">
        <f ca="1">+AUXILIAR!E92</f>
        <v>16</v>
      </c>
      <c r="I90" s="106"/>
      <c r="J90" s="47">
        <f t="shared" ca="1" si="0"/>
        <v>8.4254870984728798E-3</v>
      </c>
      <c r="K90" s="106">
        <f ca="1">+AUXILIAR!Q92</f>
        <v>59</v>
      </c>
      <c r="L90" s="106"/>
      <c r="M90" s="75">
        <f t="shared" ca="1" si="1"/>
        <v>2.7737294908560954E-4</v>
      </c>
      <c r="N90" s="122">
        <f ca="1">+AUXILIAR!E120</f>
        <v>0</v>
      </c>
      <c r="O90" s="106"/>
      <c r="P90" s="47" t="e">
        <f t="shared" ca="1" si="2"/>
        <v>#DIV/0!</v>
      </c>
      <c r="Q90" s="9">
        <f ca="1">+AUXILIAR!Q120</f>
        <v>0</v>
      </c>
      <c r="R90" s="118" t="e">
        <f t="shared" ca="1" si="3"/>
        <v>#DIV/0!</v>
      </c>
      <c r="S90" s="119"/>
    </row>
    <row r="91" spans="2:19" x14ac:dyDescent="0.25">
      <c r="B91" s="131" t="str">
        <f>+UPPER(MID(AUXILIAR!A93,1,1))&amp;LOWER(MID(AUXILIAR!A93,2,LEN(AUXILIAR!A93)-1))</f>
        <v>Otras actividades de servicios</v>
      </c>
      <c r="C91" s="131"/>
      <c r="D91" s="131"/>
      <c r="E91" s="131"/>
      <c r="F91" s="131"/>
      <c r="G91" s="131"/>
      <c r="H91" s="122">
        <f ca="1">+AUXILIAR!E93</f>
        <v>21</v>
      </c>
      <c r="I91" s="106"/>
      <c r="J91" s="47">
        <f t="shared" ca="1" si="0"/>
        <v>1.1058451816745656E-2</v>
      </c>
      <c r="K91" s="106">
        <f ca="1">+AUXILIAR!Q93</f>
        <v>1775</v>
      </c>
      <c r="L91" s="106"/>
      <c r="M91" s="75">
        <f t="shared" ca="1" si="1"/>
        <v>8.344694654694184E-3</v>
      </c>
      <c r="N91" s="122">
        <f ca="1">+AUXILIAR!E121</f>
        <v>0</v>
      </c>
      <c r="O91" s="106"/>
      <c r="P91" s="47" t="e">
        <f t="shared" ca="1" si="2"/>
        <v>#DIV/0!</v>
      </c>
      <c r="Q91" s="9">
        <f ca="1">+AUXILIAR!Q121</f>
        <v>0</v>
      </c>
      <c r="R91" s="118" t="e">
        <f t="shared" ca="1" si="3"/>
        <v>#DIV/0!</v>
      </c>
      <c r="S91" s="119"/>
    </row>
    <row r="92" spans="2:19" x14ac:dyDescent="0.25">
      <c r="B92" s="131" t="str">
        <f>+UPPER(MID(AUXILIAR!A94,1,1))&amp;LOWER(MID(AUXILIAR!A94,2,LEN(AUXILIAR!A94)-1))</f>
        <v>Suministro de electricidad, gas, vapor y aire acondicionado</v>
      </c>
      <c r="C92" s="131"/>
      <c r="D92" s="131"/>
      <c r="E92" s="131"/>
      <c r="F92" s="131"/>
      <c r="G92" s="131"/>
      <c r="H92" s="122">
        <f ca="1">+AUXILIAR!E94</f>
        <v>7</v>
      </c>
      <c r="I92" s="106"/>
      <c r="J92" s="47">
        <f t="shared" ca="1" si="0"/>
        <v>3.686150605581885E-3</v>
      </c>
      <c r="K92" s="106">
        <f ca="1">+AUXILIAR!Q94</f>
        <v>363</v>
      </c>
      <c r="L92" s="106"/>
      <c r="M92" s="75">
        <f t="shared" ca="1" si="1"/>
        <v>1.7065488223402755E-3</v>
      </c>
      <c r="N92" s="122">
        <f ca="1">+AUXILIAR!E122</f>
        <v>0</v>
      </c>
      <c r="O92" s="106"/>
      <c r="P92" s="47" t="e">
        <f t="shared" ca="1" si="2"/>
        <v>#DIV/0!</v>
      </c>
      <c r="Q92" s="9">
        <f ca="1">+AUXILIAR!Q122</f>
        <v>0</v>
      </c>
      <c r="R92" s="118" t="e">
        <f t="shared" ca="1" si="3"/>
        <v>#DIV/0!</v>
      </c>
      <c r="S92" s="119"/>
    </row>
    <row r="93" spans="2:19" x14ac:dyDescent="0.25">
      <c r="B93" s="131" t="str">
        <f>+UPPER(MID(AUXILIAR!A95,1,1))&amp;LOWER(MID(AUXILIAR!A95,2,LEN(AUXILIAR!A95)-1))</f>
        <v>Transporte y almacenamiento</v>
      </c>
      <c r="C93" s="131"/>
      <c r="D93" s="131"/>
      <c r="E93" s="131"/>
      <c r="F93" s="131"/>
      <c r="G93" s="131"/>
      <c r="H93" s="122">
        <f ca="1">+AUXILIAR!E95</f>
        <v>70</v>
      </c>
      <c r="I93" s="106"/>
      <c r="J93" s="47">
        <f t="shared" ca="1" si="0"/>
        <v>3.6861506055818852E-2</v>
      </c>
      <c r="K93" s="106">
        <f ca="1">+AUXILIAR!Q95</f>
        <v>19322</v>
      </c>
      <c r="L93" s="106"/>
      <c r="M93" s="75">
        <f t="shared" ca="1" si="1"/>
        <v>9.083729020732452E-2</v>
      </c>
      <c r="N93" s="122">
        <f ca="1">+AUXILIAR!E123</f>
        <v>0</v>
      </c>
      <c r="O93" s="106"/>
      <c r="P93" s="47" t="e">
        <f t="shared" ca="1" si="2"/>
        <v>#DIV/0!</v>
      </c>
      <c r="Q93" s="9">
        <f ca="1">+AUXILIAR!Q123</f>
        <v>0</v>
      </c>
      <c r="R93" s="118" t="e">
        <f t="shared" ca="1" si="3"/>
        <v>#DIV/0!</v>
      </c>
      <c r="S93" s="119"/>
    </row>
    <row r="94" spans="2:19" x14ac:dyDescent="0.25">
      <c r="B94" s="131" t="s">
        <v>1177</v>
      </c>
      <c r="C94" s="131"/>
      <c r="D94" s="131"/>
      <c r="E94" s="131"/>
      <c r="F94" s="131"/>
      <c r="G94" s="131"/>
      <c r="H94" s="123"/>
      <c r="I94" s="107"/>
      <c r="J94" s="47"/>
      <c r="K94" s="107"/>
      <c r="L94" s="107"/>
      <c r="M94" s="75"/>
      <c r="N94" s="123"/>
      <c r="O94" s="107"/>
      <c r="P94" s="47"/>
      <c r="Q94" s="16"/>
      <c r="R94" s="120"/>
      <c r="S94" s="121"/>
    </row>
    <row r="95" spans="2:19" x14ac:dyDescent="0.25">
      <c r="B95" s="143" t="s">
        <v>15</v>
      </c>
      <c r="C95" s="143"/>
      <c r="D95" s="143"/>
      <c r="E95" s="143"/>
      <c r="F95" s="143"/>
      <c r="G95" s="144"/>
      <c r="H95" s="112">
        <f ca="1">SUM(H73:I94)</f>
        <v>1899</v>
      </c>
      <c r="I95" s="113"/>
      <c r="J95" s="48">
        <f ca="1">SUM(J73:J94)</f>
        <v>1.0000000000000002</v>
      </c>
      <c r="K95" s="113">
        <f ca="1">SUM(K73:L94)</f>
        <v>212710</v>
      </c>
      <c r="L95" s="113"/>
      <c r="M95" s="76">
        <f ca="1">SUM(M73:M94)</f>
        <v>0.99999999999999989</v>
      </c>
      <c r="N95" s="112">
        <f ca="1">SUM(N73:O94)</f>
        <v>0</v>
      </c>
      <c r="O95" s="113"/>
      <c r="P95" s="48" t="e">
        <f ca="1">SUM(P73:P94)</f>
        <v>#DIV/0!</v>
      </c>
      <c r="Q95" s="84">
        <f ca="1">SUM(Q73:Q94)</f>
        <v>0</v>
      </c>
      <c r="R95" s="136">
        <v>1</v>
      </c>
      <c r="S95" s="136"/>
    </row>
    <row r="116" spans="2:16" x14ac:dyDescent="0.25">
      <c r="B116" s="4" t="s">
        <v>1181</v>
      </c>
      <c r="C116" s="2"/>
      <c r="D116" s="2"/>
      <c r="E116" s="2"/>
      <c r="F116" s="2"/>
      <c r="G116" s="2"/>
      <c r="H116" s="2"/>
      <c r="I116" s="2"/>
      <c r="J116" s="2"/>
    </row>
    <row r="117" spans="2:16" x14ac:dyDescent="0.25">
      <c r="B117" s="2"/>
      <c r="C117" s="2"/>
      <c r="D117" s="2"/>
      <c r="E117" s="2"/>
      <c r="F117" s="2"/>
      <c r="G117" s="2"/>
      <c r="H117" s="2"/>
      <c r="I117" s="2"/>
      <c r="J117" s="2"/>
    </row>
    <row r="118" spans="2:16" x14ac:dyDescent="0.25">
      <c r="B118" s="89"/>
      <c r="C118" s="89"/>
      <c r="D118" s="89"/>
      <c r="E118" s="90"/>
      <c r="F118" s="114" t="s">
        <v>425</v>
      </c>
      <c r="G118" s="114"/>
      <c r="H118" s="114" t="str">
        <f>+PROPER(L7)</f>
        <v>Antioquia</v>
      </c>
      <c r="I118" s="114"/>
      <c r="J118" s="91" t="s">
        <v>422</v>
      </c>
      <c r="K118" s="114" t="str">
        <f>+PROPER(L9)</f>
        <v>Medellín</v>
      </c>
      <c r="L118" s="114"/>
      <c r="M118" s="91" t="s">
        <v>422</v>
      </c>
    </row>
    <row r="119" spans="2:16" x14ac:dyDescent="0.25">
      <c r="B119" s="115" t="s">
        <v>1182</v>
      </c>
      <c r="C119" s="115"/>
      <c r="D119" s="115"/>
      <c r="E119" s="116"/>
      <c r="F119" s="117">
        <f ca="1">+VLOOKUP("Total;Total;Solicitudes",BD!A:Q,6,0)</f>
        <v>12908</v>
      </c>
      <c r="G119" s="117"/>
      <c r="H119" s="117">
        <f ca="1">+IFERROR(VLOOKUP($H$118&amp;";Total;Solicitudes",BD!A:Q,6,0),0)</f>
        <v>2842</v>
      </c>
      <c r="I119" s="117"/>
      <c r="J119" s="92">
        <f ca="1">+H119/$H$119</f>
        <v>1</v>
      </c>
      <c r="K119" s="117">
        <f ca="1">+IFERROR(VLOOKUP($H$118&amp;";"&amp;$K$118&amp;";Solicitudes",BD!A:Q,6,0),0)</f>
        <v>1822</v>
      </c>
      <c r="L119" s="117"/>
      <c r="M119" s="92">
        <f ca="1">+K119/$K$119</f>
        <v>1</v>
      </c>
    </row>
    <row r="120" spans="2:16" x14ac:dyDescent="0.25">
      <c r="B120" s="108" t="s">
        <v>1183</v>
      </c>
      <c r="C120" s="108"/>
      <c r="D120" s="108"/>
      <c r="E120" s="109"/>
      <c r="F120" s="106">
        <f ca="1">+VLOOKUP("Total;Total;Beneficiados",BD!A:Q,6,0)</f>
        <v>8365</v>
      </c>
      <c r="G120" s="106"/>
      <c r="H120" s="106">
        <f ca="1">+IFERROR(VLOOKUP($H$118&amp;";Total;Beneficiados",BD!A:Q,6,0),0)</f>
        <v>1899</v>
      </c>
      <c r="I120" s="106"/>
      <c r="J120" s="93">
        <f ca="1">+H120/$H$119</f>
        <v>0.66819141449683317</v>
      </c>
      <c r="K120" s="106">
        <f ca="1">+IFERROR(VLOOKUP($H$118&amp;";"&amp;$K$118&amp;";Beneficiados",BD!A:Q,6,0),0)</f>
        <v>1230</v>
      </c>
      <c r="L120" s="106"/>
      <c r="M120" s="93">
        <f ca="1">+K120/$K$119</f>
        <v>0.6750823271130626</v>
      </c>
    </row>
    <row r="121" spans="2:16" x14ac:dyDescent="0.25">
      <c r="B121" s="110" t="s">
        <v>1184</v>
      </c>
      <c r="C121" s="110"/>
      <c r="D121" s="110"/>
      <c r="E121" s="111"/>
      <c r="F121" s="107">
        <f ca="1">+VLOOKUP("Total;Total;No Beneficiados",BD!A:Q,6,0)</f>
        <v>4543</v>
      </c>
      <c r="G121" s="107"/>
      <c r="H121" s="107">
        <f ca="1">+IFERROR(VLOOKUP($H$118&amp;";Total;No Beneficiados",BD!A:Q,6,0),0)</f>
        <v>943</v>
      </c>
      <c r="I121" s="107"/>
      <c r="J121" s="94">
        <f ca="1">+H121/$H$119</f>
        <v>0.33180858550316678</v>
      </c>
      <c r="K121" s="107">
        <f ca="1">+IFERROR(VLOOKUP($H$118&amp;";"&amp;$K$118&amp;";No Beneficiados",BD!A:Q,6,0),0)</f>
        <v>592</v>
      </c>
      <c r="L121" s="107"/>
      <c r="M121" s="94">
        <f ca="1">+K121/$K$119</f>
        <v>0.32491767288693746</v>
      </c>
    </row>
    <row r="126" spans="2:16" ht="13.15" customHeight="1" x14ac:dyDescent="0.25"/>
    <row r="127" spans="2:16" ht="13.15" customHeight="1" x14ac:dyDescent="0.25">
      <c r="B127" s="4" t="s">
        <v>1185</v>
      </c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</row>
    <row r="128" spans="2:16" ht="13.15" customHeight="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</row>
    <row r="129" spans="1:16" ht="13.15" customHeight="1" x14ac:dyDescent="0.25">
      <c r="B129" s="104" t="str">
        <f>+L7</f>
        <v>ANTIOQUIA</v>
      </c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O129" s="2"/>
      <c r="P129" s="2"/>
    </row>
    <row r="130" spans="1:16" ht="13.15" customHeight="1" x14ac:dyDescent="0.25">
      <c r="B130" s="105" t="s">
        <v>1</v>
      </c>
      <c r="C130" s="105"/>
      <c r="D130" s="105"/>
      <c r="E130" s="105" t="s">
        <v>1162</v>
      </c>
      <c r="F130" s="105"/>
      <c r="G130" s="5" t="s">
        <v>422</v>
      </c>
      <c r="H130" s="105" t="s">
        <v>423</v>
      </c>
      <c r="I130" s="105"/>
      <c r="J130" s="5" t="s">
        <v>422</v>
      </c>
      <c r="K130" s="105" t="s">
        <v>1163</v>
      </c>
      <c r="L130" s="105"/>
    </row>
    <row r="131" spans="1:16" ht="13.15" customHeight="1" x14ac:dyDescent="0.25">
      <c r="A131" s="99" t="str">
        <f ca="1">+IF(LEN(B131)=0,"",$B$129)</f>
        <v>ANTIOQUIA</v>
      </c>
      <c r="B131" s="96" t="str" cm="1">
        <f t="array" aca="1" ref="B131:B255" ca="1">INDIRECT(B129)</f>
        <v>MEDELLÍN</v>
      </c>
      <c r="C131" s="96"/>
      <c r="D131" s="96"/>
      <c r="E131" s="103">
        <f ca="1">IF(LEN(B131)=0,"",AUXILIAR!E152)</f>
        <v>1230</v>
      </c>
      <c r="F131" s="103"/>
      <c r="G131" s="98">
        <f ca="1">IF(LEN(B131)=0,"",AUXILIAR!G152)</f>
        <v>0.64770932069510267</v>
      </c>
      <c r="H131" s="103">
        <f ca="1">IF(LEN(B131)=0,"",AUXILIAR!Q152)</f>
        <v>165797</v>
      </c>
      <c r="I131" s="103"/>
      <c r="J131" s="98">
        <f ca="1">IF(LEN(B131)=0,"",AUXILIAR!R152)</f>
        <v>0.77945089558553904</v>
      </c>
      <c r="K131" s="102">
        <f ca="1">IF(LEN(B131)=0,"",AUXILIAR!P152)</f>
        <v>59825.300275000001</v>
      </c>
      <c r="L131" s="102"/>
      <c r="O131" s="2"/>
      <c r="P131" s="2"/>
    </row>
    <row r="132" spans="1:16" ht="13.15" customHeight="1" x14ac:dyDescent="0.25">
      <c r="A132" s="99" t="str">
        <f t="shared" ref="A132:A195" ca="1" si="4">+IF(LEN(B132)=0,"",$B$129)</f>
        <v>ANTIOQUIA</v>
      </c>
      <c r="B132" s="95" t="str">
        <f ca="1"/>
        <v>ABEJORRAL</v>
      </c>
      <c r="C132" s="95"/>
      <c r="D132" s="95"/>
      <c r="E132" s="101">
        <f ca="1">IF(LEN(B132)=0,"",AUXILIAR!E153)</f>
        <v>3</v>
      </c>
      <c r="F132" s="101"/>
      <c r="G132" s="98">
        <f ca="1">IF(LEN(B132)=0,"",AUXILIAR!G153)</f>
        <v>1.5797788309636651E-3</v>
      </c>
      <c r="H132" s="101">
        <f ca="1">IF(LEN(B132)=0,"",AUXILIAR!Q153)</f>
        <v>26</v>
      </c>
      <c r="I132" s="101"/>
      <c r="J132" s="98">
        <f ca="1">IF(LEN(B132)=0,"",AUXILIAR!R153)</f>
        <v>1.2223214705467538E-4</v>
      </c>
      <c r="K132" s="100">
        <f ca="1">IF(LEN(B132)=0,"",AUXILIAR!P153)</f>
        <v>8.7613500000000002</v>
      </c>
      <c r="L132" s="100"/>
    </row>
    <row r="133" spans="1:16" ht="13.15" customHeight="1" x14ac:dyDescent="0.25">
      <c r="A133" s="99" t="str">
        <f t="shared" ca="1" si="4"/>
        <v>ANTIOQUIA</v>
      </c>
      <c r="B133" s="95" t="str">
        <f ca="1"/>
        <v>ABRIAQUÍ</v>
      </c>
      <c r="C133" s="95"/>
      <c r="D133" s="95"/>
      <c r="E133" s="101">
        <f ca="1">IF(LEN(B133)=0,"",AUXILIAR!E154)</f>
        <v>0</v>
      </c>
      <c r="F133" s="101"/>
      <c r="G133" s="98">
        <f ca="1">IF(LEN(B133)=0,"",AUXILIAR!G154)</f>
        <v>0</v>
      </c>
      <c r="H133" s="101">
        <f ca="1">IF(LEN(B133)=0,"",AUXILIAR!Q154)</f>
        <v>0</v>
      </c>
      <c r="I133" s="101"/>
      <c r="J133" s="98">
        <f ca="1">IF(LEN(B133)=0,"",AUXILIAR!R154)</f>
        <v>0</v>
      </c>
      <c r="K133" s="100">
        <f ca="1">IF(LEN(B133)=0,"",AUXILIAR!P154)</f>
        <v>0</v>
      </c>
      <c r="L133" s="100"/>
    </row>
    <row r="134" spans="1:16" ht="13.15" customHeight="1" x14ac:dyDescent="0.25">
      <c r="A134" s="99" t="str">
        <f t="shared" ca="1" si="4"/>
        <v>ANTIOQUIA</v>
      </c>
      <c r="B134" s="95" t="str">
        <f ca="1"/>
        <v>ALEJANDRÍA</v>
      </c>
      <c r="C134" s="95"/>
      <c r="D134" s="95"/>
      <c r="E134" s="101">
        <f ca="1">IF(LEN(B134)=0,"",AUXILIAR!E155)</f>
        <v>0</v>
      </c>
      <c r="F134" s="101"/>
      <c r="G134" s="98">
        <f ca="1">IF(LEN(B134)=0,"",AUXILIAR!G155)</f>
        <v>0</v>
      </c>
      <c r="H134" s="101">
        <f ca="1">IF(LEN(B134)=0,"",AUXILIAR!Q155)</f>
        <v>0</v>
      </c>
      <c r="I134" s="101"/>
      <c r="J134" s="98">
        <f ca="1">IF(LEN(B134)=0,"",AUXILIAR!R155)</f>
        <v>0</v>
      </c>
      <c r="K134" s="100">
        <f ca="1">IF(LEN(B134)=0,"",AUXILIAR!P155)</f>
        <v>0</v>
      </c>
      <c r="L134" s="100"/>
    </row>
    <row r="135" spans="1:16" ht="13.15" customHeight="1" x14ac:dyDescent="0.25">
      <c r="A135" s="99" t="str">
        <f t="shared" ca="1" si="4"/>
        <v>ANTIOQUIA</v>
      </c>
      <c r="B135" s="95" t="str">
        <f ca="1"/>
        <v>AMAGÁ</v>
      </c>
      <c r="C135" s="95"/>
      <c r="D135" s="95"/>
      <c r="E135" s="101">
        <f ca="1">IF(LEN(B135)=0,"",AUXILIAR!E156)</f>
        <v>2</v>
      </c>
      <c r="F135" s="101"/>
      <c r="G135" s="98">
        <f ca="1">IF(LEN(B135)=0,"",AUXILIAR!G156)</f>
        <v>1.05318588730911E-3</v>
      </c>
      <c r="H135" s="101">
        <f ca="1">IF(LEN(B135)=0,"",AUXILIAR!Q156)</f>
        <v>621</v>
      </c>
      <c r="I135" s="101"/>
      <c r="J135" s="98">
        <f ca="1">IF(LEN(B135)=0,"",AUXILIAR!R156)</f>
        <v>2.9194678200366695E-3</v>
      </c>
      <c r="K135" s="100">
        <f ca="1">IF(LEN(B135)=0,"",AUXILIAR!P156)</f>
        <v>240.65535</v>
      </c>
      <c r="L135" s="100"/>
    </row>
    <row r="136" spans="1:16" ht="13.15" customHeight="1" x14ac:dyDescent="0.25">
      <c r="A136" s="99" t="str">
        <f t="shared" ca="1" si="4"/>
        <v>ANTIOQUIA</v>
      </c>
      <c r="B136" s="95" t="str">
        <f ca="1"/>
        <v>AMALFI</v>
      </c>
      <c r="C136" s="95"/>
      <c r="D136" s="95"/>
      <c r="E136" s="101">
        <f ca="1">IF(LEN(B136)=0,"",AUXILIAR!E157)</f>
        <v>1</v>
      </c>
      <c r="F136" s="101"/>
      <c r="G136" s="98">
        <f ca="1">IF(LEN(B136)=0,"",AUXILIAR!G157)</f>
        <v>5.2659294365455498E-4</v>
      </c>
      <c r="H136" s="101">
        <f ca="1">IF(LEN(B136)=0,"",AUXILIAR!Q157)</f>
        <v>8</v>
      </c>
      <c r="I136" s="101"/>
      <c r="J136" s="98">
        <f ca="1">IF(LEN(B136)=0,"",AUXILIAR!R157)</f>
        <v>3.7609891401438576E-5</v>
      </c>
      <c r="K136" s="100">
        <f ca="1">IF(LEN(B136)=0,"",AUXILIAR!P157)</f>
        <v>2.08</v>
      </c>
      <c r="L136" s="100"/>
    </row>
    <row r="137" spans="1:16" ht="13.15" customHeight="1" x14ac:dyDescent="0.25">
      <c r="A137" s="99" t="str">
        <f t="shared" ca="1" si="4"/>
        <v>ANTIOQUIA</v>
      </c>
      <c r="B137" s="95" t="str">
        <f ca="1"/>
        <v>ANDES</v>
      </c>
      <c r="C137" s="95"/>
      <c r="D137" s="95"/>
      <c r="E137" s="101">
        <f ca="1">IF(LEN(B137)=0,"",AUXILIAR!E158)</f>
        <v>1</v>
      </c>
      <c r="F137" s="101"/>
      <c r="G137" s="98">
        <f ca="1">IF(LEN(B137)=0,"",AUXILIAR!G158)</f>
        <v>5.2659294365455498E-4</v>
      </c>
      <c r="H137" s="101">
        <f ca="1">IF(LEN(B137)=0,"",AUXILIAR!Q158)</f>
        <v>2</v>
      </c>
      <c r="I137" s="101"/>
      <c r="J137" s="98">
        <f ca="1">IF(LEN(B137)=0,"",AUXILIAR!R158)</f>
        <v>9.402472850359644E-6</v>
      </c>
      <c r="K137" s="100">
        <f ca="1">IF(LEN(B137)=0,"",AUXILIAR!P158)</f>
        <v>1.04</v>
      </c>
      <c r="L137" s="100"/>
    </row>
    <row r="138" spans="1:16" ht="13.15" customHeight="1" x14ac:dyDescent="0.25">
      <c r="A138" s="99" t="str">
        <f t="shared" ca="1" si="4"/>
        <v>ANTIOQUIA</v>
      </c>
      <c r="B138" s="95" t="str">
        <f ca="1"/>
        <v>ANGELÓPOLIS</v>
      </c>
      <c r="C138" s="95"/>
      <c r="D138" s="95"/>
      <c r="E138" s="101">
        <f ca="1">IF(LEN(B138)=0,"",AUXILIAR!E159)</f>
        <v>0</v>
      </c>
      <c r="F138" s="101"/>
      <c r="G138" s="98">
        <f ca="1">IF(LEN(B138)=0,"",AUXILIAR!G159)</f>
        <v>0</v>
      </c>
      <c r="H138" s="101">
        <f ca="1">IF(LEN(B138)=0,"",AUXILIAR!Q159)</f>
        <v>0</v>
      </c>
      <c r="I138" s="101"/>
      <c r="J138" s="98">
        <f ca="1">IF(LEN(B138)=0,"",AUXILIAR!R159)</f>
        <v>0</v>
      </c>
      <c r="K138" s="100">
        <f ca="1">IF(LEN(B138)=0,"",AUXILIAR!P159)</f>
        <v>0</v>
      </c>
      <c r="L138" s="100"/>
    </row>
    <row r="139" spans="1:16" ht="13.15" customHeight="1" x14ac:dyDescent="0.25">
      <c r="A139" s="99" t="str">
        <f t="shared" ca="1" si="4"/>
        <v>ANTIOQUIA</v>
      </c>
      <c r="B139" s="95" t="str">
        <f ca="1"/>
        <v>ANGOSTURA</v>
      </c>
      <c r="C139" s="95"/>
      <c r="D139" s="95"/>
      <c r="E139" s="101">
        <f ca="1">IF(LEN(B139)=0,"",AUXILIAR!E160)</f>
        <v>0</v>
      </c>
      <c r="F139" s="101"/>
      <c r="G139" s="98">
        <f ca="1">IF(LEN(B139)=0,"",AUXILIAR!G160)</f>
        <v>0</v>
      </c>
      <c r="H139" s="101">
        <f ca="1">IF(LEN(B139)=0,"",AUXILIAR!Q160)</f>
        <v>0</v>
      </c>
      <c r="I139" s="101"/>
      <c r="J139" s="98">
        <f ca="1">IF(LEN(B139)=0,"",AUXILIAR!R160)</f>
        <v>0</v>
      </c>
      <c r="K139" s="100">
        <f ca="1">IF(LEN(B139)=0,"",AUXILIAR!P160)</f>
        <v>0</v>
      </c>
      <c r="L139" s="100"/>
    </row>
    <row r="140" spans="1:16" ht="13.15" customHeight="1" x14ac:dyDescent="0.25">
      <c r="A140" s="99" t="str">
        <f t="shared" ca="1" si="4"/>
        <v>ANTIOQUIA</v>
      </c>
      <c r="B140" s="95" t="str">
        <f ca="1"/>
        <v>ANORÍ</v>
      </c>
      <c r="C140" s="95"/>
      <c r="D140" s="95"/>
      <c r="E140" s="101">
        <f ca="1">IF(LEN(B140)=0,"",AUXILIAR!E161)</f>
        <v>0</v>
      </c>
      <c r="F140" s="101"/>
      <c r="G140" s="98">
        <f ca="1">IF(LEN(B140)=0,"",AUXILIAR!G161)</f>
        <v>0</v>
      </c>
      <c r="H140" s="101">
        <f ca="1">IF(LEN(B140)=0,"",AUXILIAR!Q161)</f>
        <v>0</v>
      </c>
      <c r="I140" s="101"/>
      <c r="J140" s="98">
        <f ca="1">IF(LEN(B140)=0,"",AUXILIAR!R161)</f>
        <v>0</v>
      </c>
      <c r="K140" s="100">
        <f ca="1">IF(LEN(B140)=0,"",AUXILIAR!P161)</f>
        <v>0</v>
      </c>
      <c r="L140" s="100"/>
    </row>
    <row r="141" spans="1:16" ht="13.15" customHeight="1" x14ac:dyDescent="0.25">
      <c r="A141" s="99" t="str">
        <f t="shared" ca="1" si="4"/>
        <v>ANTIOQUIA</v>
      </c>
      <c r="B141" s="95" t="str">
        <f ca="1"/>
        <v>SANTA FÉ DE ANTIOQUIA</v>
      </c>
      <c r="C141" s="95"/>
      <c r="D141" s="95"/>
      <c r="E141" s="101">
        <f ca="1">IF(LEN(B141)=0,"",AUXILIAR!E162)</f>
        <v>6</v>
      </c>
      <c r="F141" s="101"/>
      <c r="G141" s="98">
        <f ca="1">IF(LEN(B141)=0,"",AUXILIAR!G162)</f>
        <v>3.1595576619273301E-3</v>
      </c>
      <c r="H141" s="101">
        <f ca="1">IF(LEN(B141)=0,"",AUXILIAR!Q162)</f>
        <v>46</v>
      </c>
      <c r="I141" s="101"/>
      <c r="J141" s="98">
        <f ca="1">IF(LEN(B141)=0,"",AUXILIAR!R162)</f>
        <v>2.1625687555827184E-4</v>
      </c>
      <c r="K141" s="100">
        <f ca="1">IF(LEN(B141)=0,"",AUXILIAR!P162)</f>
        <v>17.9543</v>
      </c>
      <c r="L141" s="100"/>
    </row>
    <row r="142" spans="1:16" ht="13.15" customHeight="1" x14ac:dyDescent="0.25">
      <c r="A142" s="99" t="str">
        <f t="shared" ca="1" si="4"/>
        <v>ANTIOQUIA</v>
      </c>
      <c r="B142" s="95" t="str">
        <f ca="1"/>
        <v>ANZÁ</v>
      </c>
      <c r="C142" s="95"/>
      <c r="D142" s="95"/>
      <c r="E142" s="101">
        <f ca="1">IF(LEN(B142)=0,"",AUXILIAR!E163)</f>
        <v>1</v>
      </c>
      <c r="F142" s="101"/>
      <c r="G142" s="98">
        <f ca="1">IF(LEN(B142)=0,"",AUXILIAR!G163)</f>
        <v>5.2659294365455498E-4</v>
      </c>
      <c r="H142" s="101">
        <f ca="1">IF(LEN(B142)=0,"",AUXILIAR!Q163)</f>
        <v>7</v>
      </c>
      <c r="I142" s="101"/>
      <c r="J142" s="98">
        <f ca="1">IF(LEN(B142)=0,"",AUXILIAR!R163)</f>
        <v>3.2908654976258753E-5</v>
      </c>
      <c r="K142" s="100">
        <f ca="1">IF(LEN(B142)=0,"",AUXILIAR!P163)</f>
        <v>2.6370499999999999</v>
      </c>
      <c r="L142" s="100"/>
    </row>
    <row r="143" spans="1:16" ht="13.15" customHeight="1" x14ac:dyDescent="0.25">
      <c r="A143" s="99" t="str">
        <f t="shared" ca="1" si="4"/>
        <v>ANTIOQUIA</v>
      </c>
      <c r="B143" s="95" t="str">
        <f ca="1"/>
        <v>APARTADÓ</v>
      </c>
      <c r="C143" s="95"/>
      <c r="D143" s="95"/>
      <c r="E143" s="101">
        <f ca="1">IF(LEN(B143)=0,"",AUXILIAR!E164)</f>
        <v>17</v>
      </c>
      <c r="F143" s="101"/>
      <c r="G143" s="98">
        <f ca="1">IF(LEN(B143)=0,"",AUXILIAR!G164)</f>
        <v>8.9520800421274346E-3</v>
      </c>
      <c r="H143" s="101">
        <f ca="1">IF(LEN(B143)=0,"",AUXILIAR!Q164)</f>
        <v>390</v>
      </c>
      <c r="I143" s="101"/>
      <c r="J143" s="98">
        <f ca="1">IF(LEN(B143)=0,"",AUXILIAR!R164)</f>
        <v>1.8334822058201307E-3</v>
      </c>
      <c r="K143" s="100">
        <f ca="1">IF(LEN(B143)=0,"",AUXILIAR!P164)</f>
        <v>169.87035</v>
      </c>
      <c r="L143" s="100"/>
    </row>
    <row r="144" spans="1:16" ht="13.15" customHeight="1" x14ac:dyDescent="0.25">
      <c r="A144" s="99" t="str">
        <f t="shared" ca="1" si="4"/>
        <v>ANTIOQUIA</v>
      </c>
      <c r="B144" s="95" t="str">
        <f ca="1"/>
        <v>ARBOLETES</v>
      </c>
      <c r="C144" s="95"/>
      <c r="D144" s="95"/>
      <c r="E144" s="101">
        <f ca="1">IF(LEN(B144)=0,"",AUXILIAR!E165)</f>
        <v>1</v>
      </c>
      <c r="F144" s="101"/>
      <c r="G144" s="98">
        <f ca="1">IF(LEN(B144)=0,"",AUXILIAR!G165)</f>
        <v>5.2659294365455498E-4</v>
      </c>
      <c r="H144" s="101">
        <f ca="1">IF(LEN(B144)=0,"",AUXILIAR!Q165)</f>
        <v>4</v>
      </c>
      <c r="I144" s="101"/>
      <c r="J144" s="98">
        <f ca="1">IF(LEN(B144)=0,"",AUXILIAR!R165)</f>
        <v>1.8804945700719288E-5</v>
      </c>
      <c r="K144" s="100">
        <f ca="1">IF(LEN(B144)=0,"",AUXILIAR!P165)</f>
        <v>1.4950000000000001</v>
      </c>
      <c r="L144" s="100"/>
    </row>
    <row r="145" spans="1:12" ht="13.15" customHeight="1" x14ac:dyDescent="0.25">
      <c r="A145" s="99" t="str">
        <f t="shared" ca="1" si="4"/>
        <v>ANTIOQUIA</v>
      </c>
      <c r="B145" s="95" t="str">
        <f ca="1"/>
        <v>ARGELIA</v>
      </c>
      <c r="C145" s="95"/>
      <c r="D145" s="95"/>
      <c r="E145" s="101">
        <f ca="1">IF(LEN(B145)=0,"",AUXILIAR!E166)</f>
        <v>0</v>
      </c>
      <c r="F145" s="101"/>
      <c r="G145" s="98">
        <f ca="1">IF(LEN(B145)=0,"",AUXILIAR!G166)</f>
        <v>0</v>
      </c>
      <c r="H145" s="101">
        <f ca="1">IF(LEN(B145)=0,"",AUXILIAR!Q166)</f>
        <v>0</v>
      </c>
      <c r="I145" s="101"/>
      <c r="J145" s="98">
        <f ca="1">IF(LEN(B145)=0,"",AUXILIAR!R166)</f>
        <v>0</v>
      </c>
      <c r="K145" s="100">
        <f ca="1">IF(LEN(B145)=0,"",AUXILIAR!P166)</f>
        <v>0</v>
      </c>
      <c r="L145" s="100"/>
    </row>
    <row r="146" spans="1:12" x14ac:dyDescent="0.25">
      <c r="A146" s="99" t="str">
        <f t="shared" ca="1" si="4"/>
        <v>ANTIOQUIA</v>
      </c>
      <c r="B146" s="95" t="str">
        <f ca="1"/>
        <v>ARMENIA</v>
      </c>
      <c r="C146" s="95"/>
      <c r="D146" s="95"/>
      <c r="E146" s="101">
        <f ca="1">IF(LEN(B146)=0,"",AUXILIAR!E167)</f>
        <v>3</v>
      </c>
      <c r="F146" s="101"/>
      <c r="G146" s="98">
        <f ca="1">IF(LEN(B146)=0,"",AUXILIAR!G167)</f>
        <v>1.5797788309636651E-3</v>
      </c>
      <c r="H146" s="101">
        <f ca="1">IF(LEN(B146)=0,"",AUXILIAR!Q167)</f>
        <v>81</v>
      </c>
      <c r="I146" s="101"/>
      <c r="J146" s="98">
        <f ca="1">IF(LEN(B146)=0,"",AUXILIAR!R167)</f>
        <v>3.8080015043956563E-4</v>
      </c>
      <c r="K146" s="100">
        <f ca="1">IF(LEN(B146)=0,"",AUXILIAR!P167)</f>
        <v>31.287749999999999</v>
      </c>
      <c r="L146" s="100"/>
    </row>
    <row r="147" spans="1:12" x14ac:dyDescent="0.25">
      <c r="A147" s="99" t="str">
        <f t="shared" ca="1" si="4"/>
        <v>ANTIOQUIA</v>
      </c>
      <c r="B147" s="95" t="str">
        <f ca="1"/>
        <v>BARBOSA</v>
      </c>
      <c r="C147" s="95"/>
      <c r="D147" s="95"/>
      <c r="E147" s="101">
        <f ca="1">IF(LEN(B147)=0,"",AUXILIAR!E168)</f>
        <v>0</v>
      </c>
      <c r="F147" s="101"/>
      <c r="G147" s="98">
        <f ca="1">IF(LEN(B147)=0,"",AUXILIAR!G168)</f>
        <v>0</v>
      </c>
      <c r="H147" s="101">
        <f ca="1">IF(LEN(B147)=0,"",AUXILIAR!Q168)</f>
        <v>0</v>
      </c>
      <c r="I147" s="101"/>
      <c r="J147" s="98">
        <f ca="1">IF(LEN(B147)=0,"",AUXILIAR!R168)</f>
        <v>0</v>
      </c>
      <c r="K147" s="100">
        <f ca="1">IF(LEN(B147)=0,"",AUXILIAR!P168)</f>
        <v>0</v>
      </c>
      <c r="L147" s="100"/>
    </row>
    <row r="148" spans="1:12" x14ac:dyDescent="0.25">
      <c r="A148" s="99" t="str">
        <f t="shared" ca="1" si="4"/>
        <v>ANTIOQUIA</v>
      </c>
      <c r="B148" s="95" t="str">
        <f ca="1"/>
        <v>BELMIRA</v>
      </c>
      <c r="C148" s="95"/>
      <c r="D148" s="95"/>
      <c r="E148" s="101">
        <f ca="1">IF(LEN(B148)=0,"",AUXILIAR!E169)</f>
        <v>0</v>
      </c>
      <c r="F148" s="101"/>
      <c r="G148" s="98">
        <f ca="1">IF(LEN(B148)=0,"",AUXILIAR!G169)</f>
        <v>0</v>
      </c>
      <c r="H148" s="101">
        <f ca="1">IF(LEN(B148)=0,"",AUXILIAR!Q169)</f>
        <v>0</v>
      </c>
      <c r="I148" s="101"/>
      <c r="J148" s="98">
        <f ca="1">IF(LEN(B148)=0,"",AUXILIAR!R169)</f>
        <v>0</v>
      </c>
      <c r="K148" s="100">
        <f ca="1">IF(LEN(B148)=0,"",AUXILIAR!P169)</f>
        <v>0</v>
      </c>
      <c r="L148" s="100"/>
    </row>
    <row r="149" spans="1:12" x14ac:dyDescent="0.25">
      <c r="A149" s="99" t="str">
        <f t="shared" ca="1" si="4"/>
        <v>ANTIOQUIA</v>
      </c>
      <c r="B149" s="95" t="str">
        <f ca="1"/>
        <v>BELLO</v>
      </c>
      <c r="C149" s="95"/>
      <c r="D149" s="95"/>
      <c r="E149" s="101">
        <f ca="1">IF(LEN(B149)=0,"",AUXILIAR!E170)</f>
        <v>47</v>
      </c>
      <c r="F149" s="101"/>
      <c r="G149" s="98">
        <f ca="1">IF(LEN(B149)=0,"",AUXILIAR!G170)</f>
        <v>2.4749868351764088E-2</v>
      </c>
      <c r="H149" s="101">
        <f ca="1">IF(LEN(B149)=0,"",AUXILIAR!Q170)</f>
        <v>2064</v>
      </c>
      <c r="I149" s="101"/>
      <c r="J149" s="98">
        <f ca="1">IF(LEN(B149)=0,"",AUXILIAR!R170)</f>
        <v>9.7033519815711532E-3</v>
      </c>
      <c r="K149" s="100">
        <f ca="1">IF(LEN(B149)=0,"",AUXILIAR!P170)</f>
        <v>652.78589999999997</v>
      </c>
      <c r="L149" s="100"/>
    </row>
    <row r="150" spans="1:12" x14ac:dyDescent="0.25">
      <c r="A150" s="99" t="str">
        <f t="shared" ca="1" si="4"/>
        <v>ANTIOQUIA</v>
      </c>
      <c r="B150" s="95" t="str">
        <f ca="1"/>
        <v>BETANIA</v>
      </c>
      <c r="C150" s="95"/>
      <c r="D150" s="95"/>
      <c r="E150" s="101">
        <f ca="1">IF(LEN(B150)=0,"",AUXILIAR!E171)</f>
        <v>0</v>
      </c>
      <c r="F150" s="101"/>
      <c r="G150" s="98">
        <f ca="1">IF(LEN(B150)=0,"",AUXILIAR!G171)</f>
        <v>0</v>
      </c>
      <c r="H150" s="101">
        <f ca="1">IF(LEN(B150)=0,"",AUXILIAR!Q171)</f>
        <v>0</v>
      </c>
      <c r="I150" s="101"/>
      <c r="J150" s="98">
        <f ca="1">IF(LEN(B150)=0,"",AUXILIAR!R171)</f>
        <v>0</v>
      </c>
      <c r="K150" s="100">
        <f ca="1">IF(LEN(B150)=0,"",AUXILIAR!P171)</f>
        <v>0</v>
      </c>
      <c r="L150" s="100"/>
    </row>
    <row r="151" spans="1:12" x14ac:dyDescent="0.25">
      <c r="A151" s="99" t="str">
        <f t="shared" ca="1" si="4"/>
        <v>ANTIOQUIA</v>
      </c>
      <c r="B151" s="95" t="str">
        <f ca="1"/>
        <v>BETULIA</v>
      </c>
      <c r="C151" s="95"/>
      <c r="D151" s="95"/>
      <c r="E151" s="101">
        <f ca="1">IF(LEN(B151)=0,"",AUXILIAR!E172)</f>
        <v>0</v>
      </c>
      <c r="F151" s="101"/>
      <c r="G151" s="98">
        <f ca="1">IF(LEN(B151)=0,"",AUXILIAR!G172)</f>
        <v>0</v>
      </c>
      <c r="H151" s="101">
        <f ca="1">IF(LEN(B151)=0,"",AUXILIAR!Q172)</f>
        <v>0</v>
      </c>
      <c r="I151" s="101"/>
      <c r="J151" s="98">
        <f ca="1">IF(LEN(B151)=0,"",AUXILIAR!R172)</f>
        <v>0</v>
      </c>
      <c r="K151" s="100">
        <f ca="1">IF(LEN(B151)=0,"",AUXILIAR!P172)</f>
        <v>0</v>
      </c>
      <c r="L151" s="100"/>
    </row>
    <row r="152" spans="1:12" x14ac:dyDescent="0.25">
      <c r="A152" s="99" t="str">
        <f t="shared" ca="1" si="4"/>
        <v>ANTIOQUIA</v>
      </c>
      <c r="B152" s="95" t="str">
        <f ca="1"/>
        <v>CIUDAD BOLÍVAR</v>
      </c>
      <c r="C152" s="95"/>
      <c r="D152" s="95"/>
      <c r="E152" s="101">
        <f ca="1">IF(LEN(B152)=0,"",AUXILIAR!E173)</f>
        <v>3</v>
      </c>
      <c r="F152" s="101"/>
      <c r="G152" s="98">
        <f ca="1">IF(LEN(B152)=0,"",AUXILIAR!G173)</f>
        <v>1.5797788309636651E-3</v>
      </c>
      <c r="H152" s="101">
        <f ca="1">IF(LEN(B152)=0,"",AUXILIAR!Q173)</f>
        <v>9</v>
      </c>
      <c r="I152" s="101"/>
      <c r="J152" s="98">
        <f ca="1">IF(LEN(B152)=0,"",AUXILIAR!R173)</f>
        <v>4.2311127826618399E-5</v>
      </c>
      <c r="K152" s="100">
        <f ca="1">IF(LEN(B152)=0,"",AUXILIAR!P173)</f>
        <v>3.8434499999999998</v>
      </c>
      <c r="L152" s="100"/>
    </row>
    <row r="153" spans="1:12" x14ac:dyDescent="0.25">
      <c r="A153" s="99" t="str">
        <f t="shared" ca="1" si="4"/>
        <v>ANTIOQUIA</v>
      </c>
      <c r="B153" s="95" t="str">
        <f ca="1"/>
        <v>BRICEÑO</v>
      </c>
      <c r="C153" s="95"/>
      <c r="D153" s="95"/>
      <c r="E153" s="101">
        <f ca="1">IF(LEN(B153)=0,"",AUXILIAR!E174)</f>
        <v>0</v>
      </c>
      <c r="F153" s="101"/>
      <c r="G153" s="98">
        <f ca="1">IF(LEN(B153)=0,"",AUXILIAR!G174)</f>
        <v>0</v>
      </c>
      <c r="H153" s="101">
        <f ca="1">IF(LEN(B153)=0,"",AUXILIAR!Q174)</f>
        <v>0</v>
      </c>
      <c r="I153" s="101"/>
      <c r="J153" s="98">
        <f ca="1">IF(LEN(B153)=0,"",AUXILIAR!R174)</f>
        <v>0</v>
      </c>
      <c r="K153" s="100">
        <f ca="1">IF(LEN(B153)=0,"",AUXILIAR!P174)</f>
        <v>0</v>
      </c>
      <c r="L153" s="100"/>
    </row>
    <row r="154" spans="1:12" x14ac:dyDescent="0.25">
      <c r="A154" s="99" t="str">
        <f t="shared" ca="1" si="4"/>
        <v>ANTIOQUIA</v>
      </c>
      <c r="B154" s="95" t="str">
        <f ca="1"/>
        <v>BURITICÁ</v>
      </c>
      <c r="E154" s="101">
        <f ca="1">IF(LEN(B154)=0,"",AUXILIAR!E175)</f>
        <v>1</v>
      </c>
      <c r="F154" s="101"/>
      <c r="G154" s="98">
        <f ca="1">IF(LEN(B154)=0,"",AUXILIAR!G175)</f>
        <v>5.2659294365455498E-4</v>
      </c>
      <c r="H154" s="101">
        <f ca="1">IF(LEN(B154)=0,"",AUXILIAR!Q175)</f>
        <v>9</v>
      </c>
      <c r="I154" s="101"/>
      <c r="J154" s="98">
        <f ca="1">IF(LEN(B154)=0,"",AUXILIAR!R175)</f>
        <v>4.2311127826618399E-5</v>
      </c>
      <c r="K154" s="100">
        <f ca="1">IF(LEN(B154)=0,"",AUXILIAR!P175)</f>
        <v>3.0550000000000002</v>
      </c>
      <c r="L154" s="100"/>
    </row>
    <row r="155" spans="1:12" x14ac:dyDescent="0.25">
      <c r="A155" s="99" t="str">
        <f t="shared" ca="1" si="4"/>
        <v>ANTIOQUIA</v>
      </c>
      <c r="B155" s="95" t="str">
        <f ca="1"/>
        <v>CÁCERES</v>
      </c>
      <c r="E155" s="101">
        <f ca="1">IF(LEN(B155)=0,"",AUXILIAR!E176)</f>
        <v>0</v>
      </c>
      <c r="F155" s="101"/>
      <c r="G155" s="98">
        <f ca="1">IF(LEN(B155)=0,"",AUXILIAR!G176)</f>
        <v>0</v>
      </c>
      <c r="H155" s="101">
        <f ca="1">IF(LEN(B155)=0,"",AUXILIAR!Q176)</f>
        <v>0</v>
      </c>
      <c r="I155" s="101"/>
      <c r="J155" s="98">
        <f ca="1">IF(LEN(B155)=0,"",AUXILIAR!R176)</f>
        <v>0</v>
      </c>
      <c r="K155" s="100">
        <f ca="1">IF(LEN(B155)=0,"",AUXILIAR!P176)</f>
        <v>0</v>
      </c>
      <c r="L155" s="100"/>
    </row>
    <row r="156" spans="1:12" x14ac:dyDescent="0.25">
      <c r="A156" s="99" t="str">
        <f t="shared" ca="1" si="4"/>
        <v>ANTIOQUIA</v>
      </c>
      <c r="B156" s="95" t="str">
        <f ca="1"/>
        <v>CAICEDO</v>
      </c>
      <c r="E156" s="101">
        <f ca="1">IF(LEN(B156)=0,"",AUXILIAR!E177)</f>
        <v>0</v>
      </c>
      <c r="F156" s="101"/>
      <c r="G156" s="98">
        <f ca="1">IF(LEN(B156)=0,"",AUXILIAR!G177)</f>
        <v>0</v>
      </c>
      <c r="H156" s="101">
        <f ca="1">IF(LEN(B156)=0,"",AUXILIAR!Q177)</f>
        <v>0</v>
      </c>
      <c r="I156" s="101"/>
      <c r="J156" s="98">
        <f ca="1">IF(LEN(B156)=0,"",AUXILIAR!R177)</f>
        <v>0</v>
      </c>
      <c r="K156" s="100">
        <f ca="1">IF(LEN(B156)=0,"",AUXILIAR!P177)</f>
        <v>0</v>
      </c>
      <c r="L156" s="100"/>
    </row>
    <row r="157" spans="1:12" x14ac:dyDescent="0.25">
      <c r="A157" s="99" t="str">
        <f t="shared" ca="1" si="4"/>
        <v>ANTIOQUIA</v>
      </c>
      <c r="B157" s="95" t="str">
        <f ca="1"/>
        <v>CALDAS</v>
      </c>
      <c r="E157" s="101">
        <f ca="1">IF(LEN(B157)=0,"",AUXILIAR!E178)</f>
        <v>8</v>
      </c>
      <c r="F157" s="101"/>
      <c r="G157" s="98">
        <f ca="1">IF(LEN(B157)=0,"",AUXILIAR!G178)</f>
        <v>4.2127435492364399E-3</v>
      </c>
      <c r="H157" s="101">
        <f ca="1">IF(LEN(B157)=0,"",AUXILIAR!Q178)</f>
        <v>336</v>
      </c>
      <c r="I157" s="101"/>
      <c r="J157" s="98">
        <f ca="1">IF(LEN(B157)=0,"",AUXILIAR!R178)</f>
        <v>1.5796154388604204E-3</v>
      </c>
      <c r="K157" s="100">
        <f ca="1">IF(LEN(B157)=0,"",AUXILIAR!P178)</f>
        <v>133.07839999999999</v>
      </c>
      <c r="L157" s="100"/>
    </row>
    <row r="158" spans="1:12" x14ac:dyDescent="0.25">
      <c r="A158" s="99" t="str">
        <f t="shared" ca="1" si="4"/>
        <v>ANTIOQUIA</v>
      </c>
      <c r="B158" s="95" t="str">
        <f ca="1"/>
        <v>CAMPAMENTO</v>
      </c>
      <c r="E158" s="101">
        <f ca="1">IF(LEN(B158)=0,"",AUXILIAR!E179)</f>
        <v>0</v>
      </c>
      <c r="F158" s="101"/>
      <c r="G158" s="98">
        <f ca="1">IF(LEN(B158)=0,"",AUXILIAR!G179)</f>
        <v>0</v>
      </c>
      <c r="H158" s="101">
        <f ca="1">IF(LEN(B158)=0,"",AUXILIAR!Q179)</f>
        <v>0</v>
      </c>
      <c r="I158" s="101"/>
      <c r="J158" s="98">
        <f ca="1">IF(LEN(B158)=0,"",AUXILIAR!R179)</f>
        <v>0</v>
      </c>
      <c r="K158" s="100">
        <f ca="1">IF(LEN(B158)=0,"",AUXILIAR!P179)</f>
        <v>0</v>
      </c>
      <c r="L158" s="100"/>
    </row>
    <row r="159" spans="1:12" x14ac:dyDescent="0.25">
      <c r="A159" s="99" t="str">
        <f t="shared" ca="1" si="4"/>
        <v>ANTIOQUIA</v>
      </c>
      <c r="B159" s="95" t="str">
        <f ca="1"/>
        <v>CAÑASGORDAS</v>
      </c>
      <c r="E159" s="101">
        <f ca="1">IF(LEN(B159)=0,"",AUXILIAR!E180)</f>
        <v>0</v>
      </c>
      <c r="F159" s="101"/>
      <c r="G159" s="98">
        <f ca="1">IF(LEN(B159)=0,"",AUXILIAR!G180)</f>
        <v>0</v>
      </c>
      <c r="H159" s="101">
        <f ca="1">IF(LEN(B159)=0,"",AUXILIAR!Q180)</f>
        <v>0</v>
      </c>
      <c r="I159" s="101"/>
      <c r="J159" s="98">
        <f ca="1">IF(LEN(B159)=0,"",AUXILIAR!R180)</f>
        <v>0</v>
      </c>
      <c r="K159" s="100">
        <f ca="1">IF(LEN(B159)=0,"",AUXILIAR!P180)</f>
        <v>0</v>
      </c>
      <c r="L159" s="100"/>
    </row>
    <row r="160" spans="1:12" x14ac:dyDescent="0.25">
      <c r="A160" s="99" t="str">
        <f t="shared" ca="1" si="4"/>
        <v>ANTIOQUIA</v>
      </c>
      <c r="B160" s="95" t="str">
        <f ca="1"/>
        <v>CARACOLÍ</v>
      </c>
      <c r="E160" s="101">
        <f ca="1">IF(LEN(B160)=0,"",AUXILIAR!E181)</f>
        <v>0</v>
      </c>
      <c r="F160" s="101"/>
      <c r="G160" s="98">
        <f ca="1">IF(LEN(B160)=0,"",AUXILIAR!G181)</f>
        <v>0</v>
      </c>
      <c r="H160" s="101">
        <f ca="1">IF(LEN(B160)=0,"",AUXILIAR!Q181)</f>
        <v>0</v>
      </c>
      <c r="I160" s="101"/>
      <c r="J160" s="98">
        <f ca="1">IF(LEN(B160)=0,"",AUXILIAR!R181)</f>
        <v>0</v>
      </c>
      <c r="K160" s="100">
        <f ca="1">IF(LEN(B160)=0,"",AUXILIAR!P181)</f>
        <v>0</v>
      </c>
      <c r="L160" s="100"/>
    </row>
    <row r="161" spans="1:12" x14ac:dyDescent="0.25">
      <c r="A161" s="99" t="str">
        <f t="shared" ca="1" si="4"/>
        <v>ANTIOQUIA</v>
      </c>
      <c r="B161" s="95" t="str">
        <f ca="1"/>
        <v>CARAMANTA</v>
      </c>
      <c r="E161" s="101">
        <f ca="1">IF(LEN(B161)=0,"",AUXILIAR!E182)</f>
        <v>1</v>
      </c>
      <c r="F161" s="101"/>
      <c r="G161" s="98">
        <f ca="1">IF(LEN(B161)=0,"",AUXILIAR!G182)</f>
        <v>5.2659294365455498E-4</v>
      </c>
      <c r="H161" s="101">
        <f ca="1">IF(LEN(B161)=0,"",AUXILIAR!Q182)</f>
        <v>39</v>
      </c>
      <c r="I161" s="101"/>
      <c r="J161" s="98">
        <f ca="1">IF(LEN(B161)=0,"",AUXILIAR!R182)</f>
        <v>1.8334822058201306E-4</v>
      </c>
      <c r="K161" s="100">
        <f ca="1">IF(LEN(B161)=0,"",AUXILIAR!P182)</f>
        <v>16.965</v>
      </c>
      <c r="L161" s="100"/>
    </row>
    <row r="162" spans="1:12" x14ac:dyDescent="0.25">
      <c r="A162" s="99" t="str">
        <f t="shared" ca="1" si="4"/>
        <v>ANTIOQUIA</v>
      </c>
      <c r="B162" s="95" t="str">
        <f ca="1"/>
        <v>CAREPA</v>
      </c>
      <c r="E162" s="101">
        <f ca="1">IF(LEN(B162)=0,"",AUXILIAR!E183)</f>
        <v>4</v>
      </c>
      <c r="F162" s="101"/>
      <c r="G162" s="98">
        <f ca="1">IF(LEN(B162)=0,"",AUXILIAR!G183)</f>
        <v>2.1063717746182199E-3</v>
      </c>
      <c r="H162" s="101">
        <f ca="1">IF(LEN(B162)=0,"",AUXILIAR!Q183)</f>
        <v>46</v>
      </c>
      <c r="I162" s="101"/>
      <c r="J162" s="98">
        <f ca="1">IF(LEN(B162)=0,"",AUXILIAR!R183)</f>
        <v>2.1625687555827184E-4</v>
      </c>
      <c r="K162" s="100">
        <f ca="1">IF(LEN(B162)=0,"",AUXILIAR!P183)</f>
        <v>16.25</v>
      </c>
      <c r="L162" s="100"/>
    </row>
    <row r="163" spans="1:12" x14ac:dyDescent="0.25">
      <c r="A163" s="99" t="str">
        <f t="shared" ca="1" si="4"/>
        <v>ANTIOQUIA</v>
      </c>
      <c r="B163" s="95" t="str">
        <f ca="1"/>
        <v>EL CARMEN DE VIBORAL</v>
      </c>
      <c r="E163" s="101">
        <f ca="1">IF(LEN(B163)=0,"",AUXILIAR!E184)</f>
        <v>12</v>
      </c>
      <c r="F163" s="101"/>
      <c r="G163" s="98">
        <f ca="1">IF(LEN(B163)=0,"",AUXILIAR!G184)</f>
        <v>6.3191153238546603E-3</v>
      </c>
      <c r="H163" s="101">
        <f ca="1">IF(LEN(B163)=0,"",AUXILIAR!Q184)</f>
        <v>485</v>
      </c>
      <c r="I163" s="101"/>
      <c r="J163" s="98">
        <f ca="1">IF(LEN(B163)=0,"",AUXILIAR!R184)</f>
        <v>2.2800996662122137E-3</v>
      </c>
      <c r="K163" s="100">
        <f ca="1">IF(LEN(B163)=0,"",AUXILIAR!P184)</f>
        <v>199.56495000000001</v>
      </c>
      <c r="L163" s="100"/>
    </row>
    <row r="164" spans="1:12" x14ac:dyDescent="0.25">
      <c r="A164" s="99" t="str">
        <f t="shared" ca="1" si="4"/>
        <v>ANTIOQUIA</v>
      </c>
      <c r="B164" s="95" t="str">
        <f ca="1"/>
        <v>CAROLINA</v>
      </c>
      <c r="E164" s="101">
        <f ca="1">IF(LEN(B164)=0,"",AUXILIAR!E185)</f>
        <v>0</v>
      </c>
      <c r="F164" s="101"/>
      <c r="G164" s="98">
        <f ca="1">IF(LEN(B164)=0,"",AUXILIAR!G185)</f>
        <v>0</v>
      </c>
      <c r="H164" s="101">
        <f ca="1">IF(LEN(B164)=0,"",AUXILIAR!Q185)</f>
        <v>0</v>
      </c>
      <c r="I164" s="101"/>
      <c r="J164" s="98">
        <f ca="1">IF(LEN(B164)=0,"",AUXILIAR!R185)</f>
        <v>0</v>
      </c>
      <c r="K164" s="100">
        <f ca="1">IF(LEN(B164)=0,"",AUXILIAR!P185)</f>
        <v>0</v>
      </c>
      <c r="L164" s="100"/>
    </row>
    <row r="165" spans="1:12" x14ac:dyDescent="0.25">
      <c r="A165" s="99" t="str">
        <f t="shared" ca="1" si="4"/>
        <v>ANTIOQUIA</v>
      </c>
      <c r="B165" s="95" t="str">
        <f ca="1"/>
        <v>CAUCASIA</v>
      </c>
      <c r="E165" s="101">
        <f ca="1">IF(LEN(B165)=0,"",AUXILIAR!E186)</f>
        <v>3</v>
      </c>
      <c r="F165" s="101"/>
      <c r="G165" s="98">
        <f ca="1">IF(LEN(B165)=0,"",AUXILIAR!G186)</f>
        <v>1.5797788309636651E-3</v>
      </c>
      <c r="H165" s="101">
        <f ca="1">IF(LEN(B165)=0,"",AUXILIAR!Q186)</f>
        <v>45</v>
      </c>
      <c r="I165" s="101"/>
      <c r="J165" s="98">
        <f ca="1">IF(LEN(B165)=0,"",AUXILIAR!R186)</f>
        <v>2.1155563913309201E-4</v>
      </c>
      <c r="K165" s="100">
        <f ca="1">IF(LEN(B165)=0,"",AUXILIAR!P186)</f>
        <v>17.323799999999999</v>
      </c>
      <c r="L165" s="100"/>
    </row>
    <row r="166" spans="1:12" x14ac:dyDescent="0.25">
      <c r="A166" s="99" t="str">
        <f t="shared" ca="1" si="4"/>
        <v>ANTIOQUIA</v>
      </c>
      <c r="B166" s="95" t="str">
        <f ca="1"/>
        <v>CHIGORODÓ</v>
      </c>
      <c r="E166" s="101">
        <f ca="1">IF(LEN(B166)=0,"",AUXILIAR!E187)</f>
        <v>0</v>
      </c>
      <c r="F166" s="101"/>
      <c r="G166" s="98">
        <f ca="1">IF(LEN(B166)=0,"",AUXILIAR!G187)</f>
        <v>0</v>
      </c>
      <c r="H166" s="101">
        <f ca="1">IF(LEN(B166)=0,"",AUXILIAR!Q187)</f>
        <v>0</v>
      </c>
      <c r="I166" s="101"/>
      <c r="J166" s="98">
        <f ca="1">IF(LEN(B166)=0,"",AUXILIAR!R187)</f>
        <v>0</v>
      </c>
      <c r="K166" s="100">
        <f ca="1">IF(LEN(B166)=0,"",AUXILIAR!P187)</f>
        <v>0</v>
      </c>
      <c r="L166" s="100"/>
    </row>
    <row r="167" spans="1:12" x14ac:dyDescent="0.25">
      <c r="A167" s="99" t="str">
        <f t="shared" ca="1" si="4"/>
        <v>ANTIOQUIA</v>
      </c>
      <c r="B167" s="95" t="str">
        <f ca="1"/>
        <v>CISNEROS</v>
      </c>
      <c r="E167" s="101">
        <f ca="1">IF(LEN(B167)=0,"",AUXILIAR!E188)</f>
        <v>0</v>
      </c>
      <c r="F167" s="101"/>
      <c r="G167" s="98">
        <f ca="1">IF(LEN(B167)=0,"",AUXILIAR!G188)</f>
        <v>0</v>
      </c>
      <c r="H167" s="101">
        <f ca="1">IF(LEN(B167)=0,"",AUXILIAR!Q188)</f>
        <v>0</v>
      </c>
      <c r="I167" s="101"/>
      <c r="J167" s="98">
        <f ca="1">IF(LEN(B167)=0,"",AUXILIAR!R188)</f>
        <v>0</v>
      </c>
      <c r="K167" s="100">
        <f ca="1">IF(LEN(B167)=0,"",AUXILIAR!P188)</f>
        <v>0</v>
      </c>
      <c r="L167" s="100"/>
    </row>
    <row r="168" spans="1:12" x14ac:dyDescent="0.25">
      <c r="A168" s="99" t="str">
        <f t="shared" ca="1" si="4"/>
        <v>ANTIOQUIA</v>
      </c>
      <c r="B168" s="95" t="str">
        <f ca="1"/>
        <v>COCORNÁ</v>
      </c>
      <c r="E168" s="101">
        <f ca="1">IF(LEN(B168)=0,"",AUXILIAR!E189)</f>
        <v>0</v>
      </c>
      <c r="F168" s="101"/>
      <c r="G168" s="98">
        <f ca="1">IF(LEN(B168)=0,"",AUXILIAR!G189)</f>
        <v>0</v>
      </c>
      <c r="H168" s="101">
        <f ca="1">IF(LEN(B168)=0,"",AUXILIAR!Q189)</f>
        <v>0</v>
      </c>
      <c r="I168" s="101"/>
      <c r="J168" s="98">
        <f ca="1">IF(LEN(B168)=0,"",AUXILIAR!R189)</f>
        <v>0</v>
      </c>
      <c r="K168" s="100">
        <f ca="1">IF(LEN(B168)=0,"",AUXILIAR!P189)</f>
        <v>0</v>
      </c>
      <c r="L168" s="100"/>
    </row>
    <row r="169" spans="1:12" x14ac:dyDescent="0.25">
      <c r="A169" s="99" t="str">
        <f t="shared" ca="1" si="4"/>
        <v>ANTIOQUIA</v>
      </c>
      <c r="B169" s="95" t="str">
        <f ca="1"/>
        <v>CONCEPCIÓN</v>
      </c>
      <c r="E169" s="101">
        <f ca="1">IF(LEN(B169)=0,"",AUXILIAR!E190)</f>
        <v>0</v>
      </c>
      <c r="F169" s="101"/>
      <c r="G169" s="98">
        <f ca="1">IF(LEN(B169)=0,"",AUXILIAR!G190)</f>
        <v>0</v>
      </c>
      <c r="H169" s="101">
        <f ca="1">IF(LEN(B169)=0,"",AUXILIAR!Q190)</f>
        <v>0</v>
      </c>
      <c r="I169" s="101"/>
      <c r="J169" s="98">
        <f ca="1">IF(LEN(B169)=0,"",AUXILIAR!R190)</f>
        <v>0</v>
      </c>
      <c r="K169" s="100">
        <f ca="1">IF(LEN(B169)=0,"",AUXILIAR!P190)</f>
        <v>0</v>
      </c>
      <c r="L169" s="100"/>
    </row>
    <row r="170" spans="1:12" x14ac:dyDescent="0.25">
      <c r="A170" s="99" t="str">
        <f t="shared" ca="1" si="4"/>
        <v>ANTIOQUIA</v>
      </c>
      <c r="B170" s="95" t="str">
        <f ca="1"/>
        <v>CONCORDIA</v>
      </c>
      <c r="E170" s="101">
        <f ca="1">IF(LEN(B170)=0,"",AUXILIAR!E191)</f>
        <v>0</v>
      </c>
      <c r="F170" s="101"/>
      <c r="G170" s="98">
        <f ca="1">IF(LEN(B170)=0,"",AUXILIAR!G191)</f>
        <v>0</v>
      </c>
      <c r="H170" s="101">
        <f ca="1">IF(LEN(B170)=0,"",AUXILIAR!Q191)</f>
        <v>0</v>
      </c>
      <c r="I170" s="101"/>
      <c r="J170" s="98">
        <f ca="1">IF(LEN(B170)=0,"",AUXILIAR!R191)</f>
        <v>0</v>
      </c>
      <c r="K170" s="100">
        <f ca="1">IF(LEN(B170)=0,"",AUXILIAR!P191)</f>
        <v>0</v>
      </c>
      <c r="L170" s="100"/>
    </row>
    <row r="171" spans="1:12" x14ac:dyDescent="0.25">
      <c r="A171" s="99" t="str">
        <f t="shared" ca="1" si="4"/>
        <v>ANTIOQUIA</v>
      </c>
      <c r="B171" s="95" t="str">
        <f ca="1"/>
        <v>COPACABANA</v>
      </c>
      <c r="E171" s="101">
        <f ca="1">IF(LEN(B171)=0,"",AUXILIAR!E192)</f>
        <v>9</v>
      </c>
      <c r="F171" s="101"/>
      <c r="G171" s="98">
        <f ca="1">IF(LEN(B171)=0,"",AUXILIAR!G192)</f>
        <v>4.7393364928909956E-3</v>
      </c>
      <c r="H171" s="101">
        <f ca="1">IF(LEN(B171)=0,"",AUXILIAR!Q192)</f>
        <v>221</v>
      </c>
      <c r="I171" s="101"/>
      <c r="J171" s="98">
        <f ca="1">IF(LEN(B171)=0,"",AUXILIAR!R192)</f>
        <v>1.0389732499647406E-3</v>
      </c>
      <c r="K171" s="100">
        <f ca="1">IF(LEN(B171)=0,"",AUXILIAR!P192)</f>
        <v>78.782274999999998</v>
      </c>
      <c r="L171" s="100"/>
    </row>
    <row r="172" spans="1:12" x14ac:dyDescent="0.25">
      <c r="A172" s="99" t="str">
        <f t="shared" ca="1" si="4"/>
        <v>ANTIOQUIA</v>
      </c>
      <c r="B172" s="95" t="str">
        <f ca="1"/>
        <v>DABEIBA</v>
      </c>
      <c r="E172" s="101">
        <f ca="1">IF(LEN(B172)=0,"",AUXILIAR!E193)</f>
        <v>4</v>
      </c>
      <c r="F172" s="101"/>
      <c r="G172" s="98">
        <f ca="1">IF(LEN(B172)=0,"",AUXILIAR!G193)</f>
        <v>2.1063717746182199E-3</v>
      </c>
      <c r="H172" s="101">
        <f ca="1">IF(LEN(B172)=0,"",AUXILIAR!Q193)</f>
        <v>128</v>
      </c>
      <c r="I172" s="101"/>
      <c r="J172" s="98">
        <f ca="1">IF(LEN(B172)=0,"",AUXILIAR!R193)</f>
        <v>6.0175826242301722E-4</v>
      </c>
      <c r="K172" s="100">
        <f ca="1">IF(LEN(B172)=0,"",AUXILIAR!P193)</f>
        <v>49.691850000000002</v>
      </c>
      <c r="L172" s="100"/>
    </row>
    <row r="173" spans="1:12" x14ac:dyDescent="0.25">
      <c r="A173" s="99" t="str">
        <f t="shared" ca="1" si="4"/>
        <v>ANTIOQUIA</v>
      </c>
      <c r="B173" s="95" t="str">
        <f ca="1"/>
        <v>DONMATÍAS</v>
      </c>
      <c r="E173" s="101">
        <f ca="1">IF(LEN(B173)=0,"",AUXILIAR!E194)</f>
        <v>2</v>
      </c>
      <c r="F173" s="101"/>
      <c r="G173" s="98">
        <f ca="1">IF(LEN(B173)=0,"",AUXILIAR!G194)</f>
        <v>1.05318588730911E-3</v>
      </c>
      <c r="H173" s="101">
        <f ca="1">IF(LEN(B173)=0,"",AUXILIAR!Q194)</f>
        <v>120</v>
      </c>
      <c r="I173" s="101"/>
      <c r="J173" s="98">
        <f ca="1">IF(LEN(B173)=0,"",AUXILIAR!R194)</f>
        <v>5.6414837102157869E-4</v>
      </c>
      <c r="K173" s="100">
        <f ca="1">IF(LEN(B173)=0,"",AUXILIAR!P194)</f>
        <v>34.3369</v>
      </c>
      <c r="L173" s="100"/>
    </row>
    <row r="174" spans="1:12" x14ac:dyDescent="0.25">
      <c r="A174" s="99" t="str">
        <f t="shared" ca="1" si="4"/>
        <v>ANTIOQUIA</v>
      </c>
      <c r="B174" s="95" t="str">
        <f ca="1"/>
        <v>EBÉJICO</v>
      </c>
      <c r="E174" s="101">
        <f ca="1">IF(LEN(B174)=0,"",AUXILIAR!E195)</f>
        <v>1</v>
      </c>
      <c r="F174" s="101"/>
      <c r="G174" s="98">
        <f ca="1">IF(LEN(B174)=0,"",AUXILIAR!G195)</f>
        <v>5.2659294365455498E-4</v>
      </c>
      <c r="H174" s="101">
        <f ca="1">IF(LEN(B174)=0,"",AUXILIAR!Q195)</f>
        <v>6</v>
      </c>
      <c r="I174" s="101"/>
      <c r="J174" s="98">
        <f ca="1">IF(LEN(B174)=0,"",AUXILIAR!R195)</f>
        <v>2.8207418551078934E-5</v>
      </c>
      <c r="K174" s="100">
        <f ca="1">IF(LEN(B174)=0,"",AUXILIAR!P195)</f>
        <v>2.5350000000000001</v>
      </c>
      <c r="L174" s="100"/>
    </row>
    <row r="175" spans="1:12" x14ac:dyDescent="0.25">
      <c r="A175" s="99" t="str">
        <f t="shared" ca="1" si="4"/>
        <v>ANTIOQUIA</v>
      </c>
      <c r="B175" s="95" t="str">
        <f ca="1"/>
        <v>EL BAGRE</v>
      </c>
      <c r="E175" s="101">
        <f ca="1">IF(LEN(B175)=0,"",AUXILIAR!E196)</f>
        <v>2</v>
      </c>
      <c r="F175" s="101"/>
      <c r="G175" s="98">
        <f ca="1">IF(LEN(B175)=0,"",AUXILIAR!G196)</f>
        <v>1.05318588730911E-3</v>
      </c>
      <c r="H175" s="101">
        <f ca="1">IF(LEN(B175)=0,"",AUXILIAR!Q196)</f>
        <v>12</v>
      </c>
      <c r="I175" s="101"/>
      <c r="J175" s="98">
        <f ca="1">IF(LEN(B175)=0,"",AUXILIAR!R196)</f>
        <v>5.6414837102157867E-5</v>
      </c>
      <c r="K175" s="100">
        <f ca="1">IF(LEN(B175)=0,"",AUXILIAR!P196)</f>
        <v>5.0076000000000001</v>
      </c>
      <c r="L175" s="100"/>
    </row>
    <row r="176" spans="1:12" x14ac:dyDescent="0.25">
      <c r="A176" s="99" t="str">
        <f t="shared" ca="1" si="4"/>
        <v>ANTIOQUIA</v>
      </c>
      <c r="B176" s="95" t="str">
        <f ca="1"/>
        <v>ENTRERRÍOS</v>
      </c>
      <c r="E176" s="101">
        <f ca="1">IF(LEN(B176)=0,"",AUXILIAR!E197)</f>
        <v>5</v>
      </c>
      <c r="F176" s="101"/>
      <c r="G176" s="98">
        <f ca="1">IF(LEN(B176)=0,"",AUXILIAR!G197)</f>
        <v>2.6329647182727752E-3</v>
      </c>
      <c r="H176" s="101">
        <f ca="1">IF(LEN(B176)=0,"",AUXILIAR!Q197)</f>
        <v>11</v>
      </c>
      <c r="I176" s="101"/>
      <c r="J176" s="98">
        <f ca="1">IF(LEN(B176)=0,"",AUXILIAR!R197)</f>
        <v>5.1713600676978045E-5</v>
      </c>
      <c r="K176" s="100">
        <f ca="1">IF(LEN(B176)=0,"",AUXILIAR!P197)</f>
        <v>3.9</v>
      </c>
      <c r="L176" s="100"/>
    </row>
    <row r="177" spans="1:12" x14ac:dyDescent="0.25">
      <c r="A177" s="99" t="str">
        <f t="shared" ca="1" si="4"/>
        <v>ANTIOQUIA</v>
      </c>
      <c r="B177" s="95" t="str">
        <f ca="1"/>
        <v>ENVIGADO</v>
      </c>
      <c r="E177" s="101">
        <f ca="1">IF(LEN(B177)=0,"",AUXILIAR!E198)</f>
        <v>128</v>
      </c>
      <c r="F177" s="101"/>
      <c r="G177" s="98">
        <f ca="1">IF(LEN(B177)=0,"",AUXILIAR!G198)</f>
        <v>6.7403896787783038E-2</v>
      </c>
      <c r="H177" s="101">
        <f ca="1">IF(LEN(B177)=0,"",AUXILIAR!Q198)</f>
        <v>11506</v>
      </c>
      <c r="I177" s="101"/>
      <c r="J177" s="98">
        <f ca="1">IF(LEN(B177)=0,"",AUXILIAR!R198)</f>
        <v>5.4092426308119036E-2</v>
      </c>
      <c r="K177" s="100">
        <f ca="1">IF(LEN(B177)=0,"",AUXILIAR!P198)</f>
        <v>4282.8451249999998</v>
      </c>
      <c r="L177" s="100"/>
    </row>
    <row r="178" spans="1:12" x14ac:dyDescent="0.25">
      <c r="A178" s="99" t="str">
        <f t="shared" ca="1" si="4"/>
        <v>ANTIOQUIA</v>
      </c>
      <c r="B178" s="95" t="str">
        <f ca="1"/>
        <v>FREDONIA</v>
      </c>
      <c r="E178" s="101">
        <f ca="1">IF(LEN(B178)=0,"",AUXILIAR!E199)</f>
        <v>2</v>
      </c>
      <c r="F178" s="101"/>
      <c r="G178" s="98">
        <f ca="1">IF(LEN(B178)=0,"",AUXILIAR!G199)</f>
        <v>1.05318588730911E-3</v>
      </c>
      <c r="H178" s="101">
        <f ca="1">IF(LEN(B178)=0,"",AUXILIAR!Q199)</f>
        <v>8</v>
      </c>
      <c r="I178" s="101"/>
      <c r="J178" s="98">
        <f ca="1">IF(LEN(B178)=0,"",AUXILIAR!R199)</f>
        <v>3.7609891401438576E-5</v>
      </c>
      <c r="K178" s="100">
        <f ca="1">IF(LEN(B178)=0,"",AUXILIAR!P199)</f>
        <v>1.95</v>
      </c>
      <c r="L178" s="100"/>
    </row>
    <row r="179" spans="1:12" x14ac:dyDescent="0.25">
      <c r="A179" s="99" t="str">
        <f t="shared" ca="1" si="4"/>
        <v>ANTIOQUIA</v>
      </c>
      <c r="B179" s="95" t="str">
        <f ca="1"/>
        <v>FRONTINO</v>
      </c>
      <c r="E179" s="101">
        <f ca="1">IF(LEN(B179)=0,"",AUXILIAR!E200)</f>
        <v>0</v>
      </c>
      <c r="F179" s="101"/>
      <c r="G179" s="98">
        <f ca="1">IF(LEN(B179)=0,"",AUXILIAR!G200)</f>
        <v>0</v>
      </c>
      <c r="H179" s="101">
        <f ca="1">IF(LEN(B179)=0,"",AUXILIAR!Q200)</f>
        <v>0</v>
      </c>
      <c r="I179" s="101"/>
      <c r="J179" s="98">
        <f ca="1">IF(LEN(B179)=0,"",AUXILIAR!R200)</f>
        <v>0</v>
      </c>
      <c r="K179" s="100">
        <f ca="1">IF(LEN(B179)=0,"",AUXILIAR!P200)</f>
        <v>0</v>
      </c>
      <c r="L179" s="100"/>
    </row>
    <row r="180" spans="1:12" x14ac:dyDescent="0.25">
      <c r="A180" s="99" t="str">
        <f t="shared" ca="1" si="4"/>
        <v>ANTIOQUIA</v>
      </c>
      <c r="B180" s="95" t="str">
        <f ca="1"/>
        <v>GIRALDO</v>
      </c>
      <c r="E180" s="101">
        <f ca="1">IF(LEN(B180)=0,"",AUXILIAR!E201)</f>
        <v>0</v>
      </c>
      <c r="F180" s="101"/>
      <c r="G180" s="98">
        <f ca="1">IF(LEN(B180)=0,"",AUXILIAR!G201)</f>
        <v>0</v>
      </c>
      <c r="H180" s="101">
        <f ca="1">IF(LEN(B180)=0,"",AUXILIAR!Q201)</f>
        <v>0</v>
      </c>
      <c r="I180" s="101"/>
      <c r="J180" s="98">
        <f ca="1">IF(LEN(B180)=0,"",AUXILIAR!R201)</f>
        <v>0</v>
      </c>
      <c r="K180" s="100">
        <f ca="1">IF(LEN(B180)=0,"",AUXILIAR!P201)</f>
        <v>0</v>
      </c>
      <c r="L180" s="100"/>
    </row>
    <row r="181" spans="1:12" x14ac:dyDescent="0.25">
      <c r="A181" s="99" t="str">
        <f t="shared" ca="1" si="4"/>
        <v>ANTIOQUIA</v>
      </c>
      <c r="B181" s="95" t="str">
        <f ca="1"/>
        <v>GIRARDOTA</v>
      </c>
      <c r="E181" s="101">
        <f ca="1">IF(LEN(B181)=0,"",AUXILIAR!E202)</f>
        <v>17</v>
      </c>
      <c r="F181" s="101"/>
      <c r="G181" s="98">
        <f ca="1">IF(LEN(B181)=0,"",AUXILIAR!G202)</f>
        <v>8.9520800421274346E-3</v>
      </c>
      <c r="H181" s="101">
        <f ca="1">IF(LEN(B181)=0,"",AUXILIAR!Q202)</f>
        <v>1631</v>
      </c>
      <c r="I181" s="101"/>
      <c r="J181" s="98">
        <f ca="1">IF(LEN(B181)=0,"",AUXILIAR!R202)</f>
        <v>7.6677166094682898E-3</v>
      </c>
      <c r="K181" s="100">
        <f ca="1">IF(LEN(B181)=0,"",AUXILIAR!P202)</f>
        <v>629.32545000000005</v>
      </c>
      <c r="L181" s="100"/>
    </row>
    <row r="182" spans="1:12" x14ac:dyDescent="0.25">
      <c r="A182" s="99" t="str">
        <f t="shared" ca="1" si="4"/>
        <v>ANTIOQUIA</v>
      </c>
      <c r="B182" s="95" t="str">
        <f ca="1"/>
        <v>GÓMEZ PLATA</v>
      </c>
      <c r="E182" s="101">
        <f ca="1">IF(LEN(B182)=0,"",AUXILIAR!E203)</f>
        <v>1</v>
      </c>
      <c r="F182" s="101"/>
      <c r="G182" s="98">
        <f ca="1">IF(LEN(B182)=0,"",AUXILIAR!G203)</f>
        <v>5.2659294365455498E-4</v>
      </c>
      <c r="H182" s="101">
        <f ca="1">IF(LEN(B182)=0,"",AUXILIAR!Q203)</f>
        <v>33</v>
      </c>
      <c r="I182" s="101"/>
      <c r="J182" s="98">
        <f ca="1">IF(LEN(B182)=0,"",AUXILIAR!R203)</f>
        <v>1.5514080203093413E-4</v>
      </c>
      <c r="K182" s="100">
        <f ca="1">IF(LEN(B182)=0,"",AUXILIAR!P203)</f>
        <v>15.011100000000001</v>
      </c>
      <c r="L182" s="100"/>
    </row>
    <row r="183" spans="1:12" x14ac:dyDescent="0.25">
      <c r="A183" s="99" t="str">
        <f t="shared" ca="1" si="4"/>
        <v>ANTIOQUIA</v>
      </c>
      <c r="B183" s="95" t="str">
        <f ca="1"/>
        <v>GRANADA</v>
      </c>
      <c r="E183" s="101">
        <f ca="1">IF(LEN(B183)=0,"",AUXILIAR!E204)</f>
        <v>0</v>
      </c>
      <c r="F183" s="101"/>
      <c r="G183" s="98">
        <f ca="1">IF(LEN(B183)=0,"",AUXILIAR!G204)</f>
        <v>0</v>
      </c>
      <c r="H183" s="101">
        <f ca="1">IF(LEN(B183)=0,"",AUXILIAR!Q204)</f>
        <v>0</v>
      </c>
      <c r="I183" s="101"/>
      <c r="J183" s="98">
        <f ca="1">IF(LEN(B183)=0,"",AUXILIAR!R204)</f>
        <v>0</v>
      </c>
      <c r="K183" s="100">
        <f ca="1">IF(LEN(B183)=0,"",AUXILIAR!P204)</f>
        <v>0</v>
      </c>
      <c r="L183" s="100"/>
    </row>
    <row r="184" spans="1:12" x14ac:dyDescent="0.25">
      <c r="A184" s="99" t="str">
        <f t="shared" ca="1" si="4"/>
        <v>ANTIOQUIA</v>
      </c>
      <c r="B184" s="95" t="str">
        <f ca="1"/>
        <v>GUADALUPE</v>
      </c>
      <c r="E184" s="101">
        <f ca="1">IF(LEN(B184)=0,"",AUXILIAR!E205)</f>
        <v>0</v>
      </c>
      <c r="F184" s="101"/>
      <c r="G184" s="98">
        <f ca="1">IF(LEN(B184)=0,"",AUXILIAR!G205)</f>
        <v>0</v>
      </c>
      <c r="H184" s="101">
        <f ca="1">IF(LEN(B184)=0,"",AUXILIAR!Q205)</f>
        <v>0</v>
      </c>
      <c r="I184" s="101"/>
      <c r="J184" s="98">
        <f ca="1">IF(LEN(B184)=0,"",AUXILIAR!R205)</f>
        <v>0</v>
      </c>
      <c r="K184" s="100">
        <f ca="1">IF(LEN(B184)=0,"",AUXILIAR!P205)</f>
        <v>0</v>
      </c>
      <c r="L184" s="100"/>
    </row>
    <row r="185" spans="1:12" x14ac:dyDescent="0.25">
      <c r="A185" s="99" t="str">
        <f t="shared" ca="1" si="4"/>
        <v>ANTIOQUIA</v>
      </c>
      <c r="B185" s="95" t="str">
        <f ca="1"/>
        <v>GUARNE</v>
      </c>
      <c r="E185" s="101">
        <f ca="1">IF(LEN(B185)=0,"",AUXILIAR!E206)</f>
        <v>14</v>
      </c>
      <c r="F185" s="101"/>
      <c r="G185" s="98">
        <f ca="1">IF(LEN(B185)=0,"",AUXILIAR!G206)</f>
        <v>7.37230121116377E-3</v>
      </c>
      <c r="H185" s="101">
        <f ca="1">IF(LEN(B185)=0,"",AUXILIAR!Q206)</f>
        <v>1071</v>
      </c>
      <c r="I185" s="101"/>
      <c r="J185" s="98">
        <f ca="1">IF(LEN(B185)=0,"",AUXILIAR!R206)</f>
        <v>5.03502421136759E-3</v>
      </c>
      <c r="K185" s="100">
        <f ca="1">IF(LEN(B185)=0,"",AUXILIAR!P206)</f>
        <v>371.54065000000003</v>
      </c>
      <c r="L185" s="100"/>
    </row>
    <row r="186" spans="1:12" x14ac:dyDescent="0.25">
      <c r="A186" s="99" t="str">
        <f t="shared" ca="1" si="4"/>
        <v>ANTIOQUIA</v>
      </c>
      <c r="B186" s="95" t="str">
        <f ca="1"/>
        <v>GUATAPÉ</v>
      </c>
      <c r="E186" s="101">
        <f ca="1">IF(LEN(B186)=0,"",AUXILIAR!E207)</f>
        <v>1</v>
      </c>
      <c r="F186" s="101"/>
      <c r="G186" s="98">
        <f ca="1">IF(LEN(B186)=0,"",AUXILIAR!G207)</f>
        <v>5.2659294365455498E-4</v>
      </c>
      <c r="H186" s="101">
        <f ca="1">IF(LEN(B186)=0,"",AUXILIAR!Q207)</f>
        <v>6</v>
      </c>
      <c r="I186" s="101"/>
      <c r="J186" s="98">
        <f ca="1">IF(LEN(B186)=0,"",AUXILIAR!R207)</f>
        <v>2.8207418551078934E-5</v>
      </c>
      <c r="K186" s="100">
        <f ca="1">IF(LEN(B186)=0,"",AUXILIAR!P207)</f>
        <v>1.56</v>
      </c>
      <c r="L186" s="100"/>
    </row>
    <row r="187" spans="1:12" x14ac:dyDescent="0.25">
      <c r="A187" s="99" t="str">
        <f t="shared" ca="1" si="4"/>
        <v>ANTIOQUIA</v>
      </c>
      <c r="B187" s="95" t="str">
        <f ca="1"/>
        <v>HELICONIA</v>
      </c>
      <c r="E187" s="101">
        <f ca="1">IF(LEN(B187)=0,"",AUXILIAR!E208)</f>
        <v>0</v>
      </c>
      <c r="F187" s="101"/>
      <c r="G187" s="98">
        <f ca="1">IF(LEN(B187)=0,"",AUXILIAR!G208)</f>
        <v>0</v>
      </c>
      <c r="H187" s="101">
        <f ca="1">IF(LEN(B187)=0,"",AUXILIAR!Q208)</f>
        <v>0</v>
      </c>
      <c r="I187" s="101"/>
      <c r="J187" s="98">
        <f ca="1">IF(LEN(B187)=0,"",AUXILIAR!R208)</f>
        <v>0</v>
      </c>
      <c r="K187" s="100">
        <f ca="1">IF(LEN(B187)=0,"",AUXILIAR!P208)</f>
        <v>0</v>
      </c>
      <c r="L187" s="100"/>
    </row>
    <row r="188" spans="1:12" x14ac:dyDescent="0.25">
      <c r="A188" s="99" t="str">
        <f t="shared" ca="1" si="4"/>
        <v>ANTIOQUIA</v>
      </c>
      <c r="B188" s="95" t="str">
        <f ca="1"/>
        <v>HISPANIA</v>
      </c>
      <c r="E188" s="101">
        <f ca="1">IF(LEN(B188)=0,"",AUXILIAR!E209)</f>
        <v>0</v>
      </c>
      <c r="F188" s="101"/>
      <c r="G188" s="98">
        <f ca="1">IF(LEN(B188)=0,"",AUXILIAR!G209)</f>
        <v>0</v>
      </c>
      <c r="H188" s="101">
        <f ca="1">IF(LEN(B188)=0,"",AUXILIAR!Q209)</f>
        <v>0</v>
      </c>
      <c r="I188" s="101"/>
      <c r="J188" s="98">
        <f ca="1">IF(LEN(B188)=0,"",AUXILIAR!R209)</f>
        <v>0</v>
      </c>
      <c r="K188" s="100">
        <f ca="1">IF(LEN(B188)=0,"",AUXILIAR!P209)</f>
        <v>0</v>
      </c>
      <c r="L188" s="100"/>
    </row>
    <row r="189" spans="1:12" x14ac:dyDescent="0.25">
      <c r="A189" s="99" t="str">
        <f t="shared" ca="1" si="4"/>
        <v>ANTIOQUIA</v>
      </c>
      <c r="B189" s="95" t="str">
        <f ca="1"/>
        <v>ITAGÜÍ</v>
      </c>
      <c r="E189" s="101">
        <f ca="1">IF(LEN(B189)=0,"",AUXILIAR!E210)</f>
        <v>112</v>
      </c>
      <c r="F189" s="101"/>
      <c r="G189" s="98">
        <f ca="1">IF(LEN(B189)=0,"",AUXILIAR!G210)</f>
        <v>5.897840968931016E-2</v>
      </c>
      <c r="H189" s="101">
        <f ca="1">IF(LEN(B189)=0,"",AUXILIAR!Q210)</f>
        <v>13338</v>
      </c>
      <c r="I189" s="101"/>
      <c r="J189" s="98">
        <f ca="1">IF(LEN(B189)=0,"",AUXILIAR!R210)</f>
        <v>6.2705091439048469E-2</v>
      </c>
      <c r="K189" s="100">
        <f ca="1">IF(LEN(B189)=0,"",AUXILIAR!P210)</f>
        <v>4641.7995000000001</v>
      </c>
      <c r="L189" s="100"/>
    </row>
    <row r="190" spans="1:12" x14ac:dyDescent="0.25">
      <c r="A190" s="99" t="str">
        <f t="shared" ca="1" si="4"/>
        <v>ANTIOQUIA</v>
      </c>
      <c r="B190" s="95" t="str">
        <f ca="1"/>
        <v>ITUANGO</v>
      </c>
      <c r="E190" s="101">
        <f ca="1">IF(LEN(B190)=0,"",AUXILIAR!E211)</f>
        <v>1</v>
      </c>
      <c r="F190" s="101"/>
      <c r="G190" s="98">
        <f ca="1">IF(LEN(B190)=0,"",AUXILIAR!G211)</f>
        <v>5.2659294365455498E-4</v>
      </c>
      <c r="H190" s="101">
        <f ca="1">IF(LEN(B190)=0,"",AUXILIAR!Q211)</f>
        <v>41</v>
      </c>
      <c r="I190" s="101"/>
      <c r="J190" s="98">
        <f ca="1">IF(LEN(B190)=0,"",AUXILIAR!R211)</f>
        <v>1.9275069343237272E-4</v>
      </c>
      <c r="K190" s="100">
        <f ca="1">IF(LEN(B190)=0,"",AUXILIAR!P211)</f>
        <v>13.065</v>
      </c>
      <c r="L190" s="100"/>
    </row>
    <row r="191" spans="1:12" x14ac:dyDescent="0.25">
      <c r="A191" s="99" t="str">
        <f t="shared" ca="1" si="4"/>
        <v>ANTIOQUIA</v>
      </c>
      <c r="B191" s="95" t="str">
        <f ca="1"/>
        <v>JARDÍN</v>
      </c>
      <c r="E191" s="101">
        <f ca="1">IF(LEN(B191)=0,"",AUXILIAR!E212)</f>
        <v>1</v>
      </c>
      <c r="F191" s="101"/>
      <c r="G191" s="98">
        <f ca="1">IF(LEN(B191)=0,"",AUXILIAR!G212)</f>
        <v>5.2659294365455498E-4</v>
      </c>
      <c r="H191" s="101">
        <f ca="1">IF(LEN(B191)=0,"",AUXILIAR!Q212)</f>
        <v>12</v>
      </c>
      <c r="I191" s="101"/>
      <c r="J191" s="98">
        <f ca="1">IF(LEN(B191)=0,"",AUXILIAR!R212)</f>
        <v>5.6414837102157867E-5</v>
      </c>
      <c r="K191" s="100">
        <f ca="1">IF(LEN(B191)=0,"",AUXILIAR!P212)</f>
        <v>3.3149999999999999</v>
      </c>
      <c r="L191" s="100"/>
    </row>
    <row r="192" spans="1:12" x14ac:dyDescent="0.25">
      <c r="A192" s="99" t="str">
        <f t="shared" ca="1" si="4"/>
        <v>ANTIOQUIA</v>
      </c>
      <c r="B192" s="95" t="str">
        <f ca="1"/>
        <v>JERICÓ</v>
      </c>
      <c r="E192" s="101">
        <f ca="1">IF(LEN(B192)=0,"",AUXILIAR!E213)</f>
        <v>4</v>
      </c>
      <c r="F192" s="101"/>
      <c r="G192" s="98">
        <f ca="1">IF(LEN(B192)=0,"",AUXILIAR!G213)</f>
        <v>2.1063717746182199E-3</v>
      </c>
      <c r="H192" s="101">
        <f ca="1">IF(LEN(B192)=0,"",AUXILIAR!Q213)</f>
        <v>641</v>
      </c>
      <c r="I192" s="101"/>
      <c r="J192" s="98">
        <f ca="1">IF(LEN(B192)=0,"",AUXILIAR!R213)</f>
        <v>3.0134925485402662E-3</v>
      </c>
      <c r="K192" s="100">
        <f ca="1">IF(LEN(B192)=0,"",AUXILIAR!P213)</f>
        <v>165.62649999999999</v>
      </c>
      <c r="L192" s="100"/>
    </row>
    <row r="193" spans="1:12" x14ac:dyDescent="0.25">
      <c r="A193" s="99" t="str">
        <f t="shared" ca="1" si="4"/>
        <v>ANTIOQUIA</v>
      </c>
      <c r="B193" s="95" t="str">
        <f ca="1"/>
        <v>LA CEJA</v>
      </c>
      <c r="E193" s="101">
        <f ca="1">IF(LEN(B193)=0,"",AUXILIAR!E214)</f>
        <v>14</v>
      </c>
      <c r="F193" s="101"/>
      <c r="G193" s="98">
        <f ca="1">IF(LEN(B193)=0,"",AUXILIAR!G214)</f>
        <v>7.37230121116377E-3</v>
      </c>
      <c r="H193" s="101">
        <f ca="1">IF(LEN(B193)=0,"",AUXILIAR!Q214)</f>
        <v>2301</v>
      </c>
      <c r="I193" s="101"/>
      <c r="J193" s="98">
        <f ca="1">IF(LEN(B193)=0,"",AUXILIAR!R214)</f>
        <v>1.0817545014338771E-2</v>
      </c>
      <c r="K193" s="100">
        <f ca="1">IF(LEN(B193)=0,"",AUXILIAR!P214)</f>
        <v>946.12862500000006</v>
      </c>
      <c r="L193" s="100"/>
    </row>
    <row r="194" spans="1:12" x14ac:dyDescent="0.25">
      <c r="A194" s="99" t="str">
        <f t="shared" ca="1" si="4"/>
        <v>ANTIOQUIA</v>
      </c>
      <c r="B194" s="95" t="str">
        <f ca="1"/>
        <v>LA ESTRELLA</v>
      </c>
      <c r="E194" s="101">
        <f ca="1">IF(LEN(B194)=0,"",AUXILIAR!E215)</f>
        <v>43</v>
      </c>
      <c r="F194" s="101"/>
      <c r="G194" s="98">
        <f ca="1">IF(LEN(B194)=0,"",AUXILIAR!G215)</f>
        <v>2.2643496577145865E-2</v>
      </c>
      <c r="H194" s="101">
        <f ca="1">IF(LEN(B194)=0,"",AUXILIAR!Q215)</f>
        <v>1676</v>
      </c>
      <c r="I194" s="101"/>
      <c r="J194" s="98">
        <f ca="1">IF(LEN(B194)=0,"",AUXILIAR!R215)</f>
        <v>7.8792722486013822E-3</v>
      </c>
      <c r="K194" s="100">
        <f ca="1">IF(LEN(B194)=0,"",AUXILIAR!P215)</f>
        <v>598.48294999999996</v>
      </c>
      <c r="L194" s="100"/>
    </row>
    <row r="195" spans="1:12" x14ac:dyDescent="0.25">
      <c r="A195" s="99" t="str">
        <f t="shared" ca="1" si="4"/>
        <v>ANTIOQUIA</v>
      </c>
      <c r="B195" s="95" t="str">
        <f ca="1"/>
        <v>LA PINTADA</v>
      </c>
      <c r="E195" s="101">
        <f ca="1">IF(LEN(B195)=0,"",AUXILIAR!E216)</f>
        <v>1</v>
      </c>
      <c r="F195" s="101"/>
      <c r="G195" s="98">
        <f ca="1">IF(LEN(B195)=0,"",AUXILIAR!G216)</f>
        <v>5.2659294365455498E-4</v>
      </c>
      <c r="H195" s="101">
        <f ca="1">IF(LEN(B195)=0,"",AUXILIAR!Q216)</f>
        <v>1</v>
      </c>
      <c r="I195" s="101"/>
      <c r="J195" s="98">
        <f ca="1">IF(LEN(B195)=0,"",AUXILIAR!R216)</f>
        <v>4.701236425179822E-6</v>
      </c>
      <c r="K195" s="100">
        <f ca="1">IF(LEN(B195)=0,"",AUXILIAR!P216)</f>
        <v>0.19500000000000001</v>
      </c>
      <c r="L195" s="100"/>
    </row>
    <row r="196" spans="1:12" x14ac:dyDescent="0.25">
      <c r="A196" s="99" t="str">
        <f t="shared" ref="A196:A255" ca="1" si="5">+IF(LEN(B196)=0,"",$B$129)</f>
        <v>ANTIOQUIA</v>
      </c>
      <c r="B196" s="95" t="str">
        <f ca="1"/>
        <v>LA UNIÓN</v>
      </c>
      <c r="E196" s="101">
        <f ca="1">IF(LEN(B196)=0,"",AUXILIAR!E217)</f>
        <v>9</v>
      </c>
      <c r="F196" s="101"/>
      <c r="G196" s="98">
        <f ca="1">IF(LEN(B196)=0,"",AUXILIAR!G217)</f>
        <v>4.7393364928909956E-3</v>
      </c>
      <c r="H196" s="101">
        <f ca="1">IF(LEN(B196)=0,"",AUXILIAR!Q217)</f>
        <v>496</v>
      </c>
      <c r="I196" s="101"/>
      <c r="J196" s="98">
        <f ca="1">IF(LEN(B196)=0,"",AUXILIAR!R217)</f>
        <v>2.331813266889192E-3</v>
      </c>
      <c r="K196" s="100">
        <f ca="1">IF(LEN(B196)=0,"",AUXILIAR!P217)</f>
        <v>182.29575</v>
      </c>
      <c r="L196" s="100"/>
    </row>
    <row r="197" spans="1:12" x14ac:dyDescent="0.25">
      <c r="A197" s="99" t="str">
        <f t="shared" ca="1" si="5"/>
        <v>ANTIOQUIA</v>
      </c>
      <c r="B197" s="95" t="str">
        <f ca="1"/>
        <v>LIBORINA</v>
      </c>
      <c r="E197" s="101">
        <f ca="1">IF(LEN(B197)=0,"",AUXILIAR!E218)</f>
        <v>0</v>
      </c>
      <c r="F197" s="101"/>
      <c r="G197" s="98">
        <f ca="1">IF(LEN(B197)=0,"",AUXILIAR!G218)</f>
        <v>0</v>
      </c>
      <c r="H197" s="101">
        <f ca="1">IF(LEN(B197)=0,"",AUXILIAR!Q218)</f>
        <v>0</v>
      </c>
      <c r="I197" s="101"/>
      <c r="J197" s="98">
        <f ca="1">IF(LEN(B197)=0,"",AUXILIAR!R218)</f>
        <v>0</v>
      </c>
      <c r="K197" s="100">
        <f ca="1">IF(LEN(B197)=0,"",AUXILIAR!P218)</f>
        <v>0</v>
      </c>
      <c r="L197" s="100"/>
    </row>
    <row r="198" spans="1:12" x14ac:dyDescent="0.25">
      <c r="A198" s="99" t="str">
        <f t="shared" ca="1" si="5"/>
        <v>ANTIOQUIA</v>
      </c>
      <c r="B198" s="95" t="str">
        <f ca="1"/>
        <v>MACEO</v>
      </c>
      <c r="E198" s="101">
        <f ca="1">IF(LEN(B198)=0,"",AUXILIAR!E219)</f>
        <v>0</v>
      </c>
      <c r="F198" s="101"/>
      <c r="G198" s="98">
        <f ca="1">IF(LEN(B198)=0,"",AUXILIAR!G219)</f>
        <v>0</v>
      </c>
      <c r="H198" s="101">
        <f ca="1">IF(LEN(B198)=0,"",AUXILIAR!Q219)</f>
        <v>0</v>
      </c>
      <c r="I198" s="101"/>
      <c r="J198" s="98">
        <f ca="1">IF(LEN(B198)=0,"",AUXILIAR!R219)</f>
        <v>0</v>
      </c>
      <c r="K198" s="100">
        <f ca="1">IF(LEN(B198)=0,"",AUXILIAR!P219)</f>
        <v>0</v>
      </c>
      <c r="L198" s="100"/>
    </row>
    <row r="199" spans="1:12" x14ac:dyDescent="0.25">
      <c r="A199" s="99" t="str">
        <f t="shared" ca="1" si="5"/>
        <v>ANTIOQUIA</v>
      </c>
      <c r="B199" s="95" t="str">
        <f ca="1"/>
        <v>MARINILLA</v>
      </c>
      <c r="E199" s="101">
        <f ca="1">IF(LEN(B199)=0,"",AUXILIAR!E220)</f>
        <v>7</v>
      </c>
      <c r="F199" s="101"/>
      <c r="G199" s="98">
        <f ca="1">IF(LEN(B199)=0,"",AUXILIAR!G220)</f>
        <v>3.686150605581885E-3</v>
      </c>
      <c r="H199" s="101">
        <f ca="1">IF(LEN(B199)=0,"",AUXILIAR!Q220)</f>
        <v>193</v>
      </c>
      <c r="I199" s="101"/>
      <c r="J199" s="98">
        <f ca="1">IF(LEN(B199)=0,"",AUXILIAR!R220)</f>
        <v>9.0733863005970574E-4</v>
      </c>
      <c r="K199" s="100">
        <f ca="1">IF(LEN(B199)=0,"",AUXILIAR!P220)</f>
        <v>69.264324999999999</v>
      </c>
      <c r="L199" s="100"/>
    </row>
    <row r="200" spans="1:12" x14ac:dyDescent="0.25">
      <c r="A200" s="99" t="str">
        <f t="shared" ca="1" si="5"/>
        <v>ANTIOQUIA</v>
      </c>
      <c r="B200" s="95" t="str">
        <f ca="1"/>
        <v>MONTEBELLO</v>
      </c>
      <c r="E200" s="101">
        <f ca="1">IF(LEN(B200)=0,"",AUXILIAR!E221)</f>
        <v>0</v>
      </c>
      <c r="F200" s="101"/>
      <c r="G200" s="98">
        <f ca="1">IF(LEN(B200)=0,"",AUXILIAR!G221)</f>
        <v>0</v>
      </c>
      <c r="H200" s="101">
        <f ca="1">IF(LEN(B200)=0,"",AUXILIAR!Q221)</f>
        <v>0</v>
      </c>
      <c r="I200" s="101"/>
      <c r="J200" s="98">
        <f ca="1">IF(LEN(B200)=0,"",AUXILIAR!R221)</f>
        <v>0</v>
      </c>
      <c r="K200" s="100">
        <f ca="1">IF(LEN(B200)=0,"",AUXILIAR!P221)</f>
        <v>0</v>
      </c>
      <c r="L200" s="100"/>
    </row>
    <row r="201" spans="1:12" x14ac:dyDescent="0.25">
      <c r="A201" s="99" t="str">
        <f t="shared" ca="1" si="5"/>
        <v>ANTIOQUIA</v>
      </c>
      <c r="B201" s="95" t="str">
        <f ca="1"/>
        <v>MURINDÓ</v>
      </c>
      <c r="E201" s="101">
        <f ca="1">IF(LEN(B201)=0,"",AUXILIAR!E222)</f>
        <v>0</v>
      </c>
      <c r="F201" s="101"/>
      <c r="G201" s="98">
        <f ca="1">IF(LEN(B201)=0,"",AUXILIAR!G222)</f>
        <v>0</v>
      </c>
      <c r="H201" s="101">
        <f ca="1">IF(LEN(B201)=0,"",AUXILIAR!Q222)</f>
        <v>0</v>
      </c>
      <c r="I201" s="101"/>
      <c r="J201" s="98">
        <f ca="1">IF(LEN(B201)=0,"",AUXILIAR!R222)</f>
        <v>0</v>
      </c>
      <c r="K201" s="100">
        <f ca="1">IF(LEN(B201)=0,"",AUXILIAR!P222)</f>
        <v>0</v>
      </c>
      <c r="L201" s="100"/>
    </row>
    <row r="202" spans="1:12" x14ac:dyDescent="0.25">
      <c r="A202" s="99" t="str">
        <f t="shared" ca="1" si="5"/>
        <v>ANTIOQUIA</v>
      </c>
      <c r="B202" s="95" t="str">
        <f ca="1"/>
        <v>MUTATÁ</v>
      </c>
      <c r="E202" s="101">
        <f ca="1">IF(LEN(B202)=0,"",AUXILIAR!E223)</f>
        <v>0</v>
      </c>
      <c r="F202" s="101"/>
      <c r="G202" s="98">
        <f ca="1">IF(LEN(B202)=0,"",AUXILIAR!G223)</f>
        <v>0</v>
      </c>
      <c r="H202" s="101">
        <f ca="1">IF(LEN(B202)=0,"",AUXILIAR!Q223)</f>
        <v>0</v>
      </c>
      <c r="I202" s="101"/>
      <c r="J202" s="98">
        <f ca="1">IF(LEN(B202)=0,"",AUXILIAR!R223)</f>
        <v>0</v>
      </c>
      <c r="K202" s="100">
        <f ca="1">IF(LEN(B202)=0,"",AUXILIAR!P223)</f>
        <v>0</v>
      </c>
      <c r="L202" s="100"/>
    </row>
    <row r="203" spans="1:12" x14ac:dyDescent="0.25">
      <c r="A203" s="99" t="str">
        <f t="shared" ca="1" si="5"/>
        <v>ANTIOQUIA</v>
      </c>
      <c r="B203" s="95" t="str">
        <f ca="1"/>
        <v>NARIÑO</v>
      </c>
      <c r="E203" s="101">
        <f ca="1">IF(LEN(B203)=0,"",AUXILIAR!E224)</f>
        <v>0</v>
      </c>
      <c r="F203" s="101"/>
      <c r="G203" s="98">
        <f ca="1">IF(LEN(B203)=0,"",AUXILIAR!G224)</f>
        <v>0</v>
      </c>
      <c r="H203" s="101">
        <f ca="1">IF(LEN(B203)=0,"",AUXILIAR!Q224)</f>
        <v>0</v>
      </c>
      <c r="I203" s="101"/>
      <c r="J203" s="98">
        <f ca="1">IF(LEN(B203)=0,"",AUXILIAR!R224)</f>
        <v>0</v>
      </c>
      <c r="K203" s="100">
        <f ca="1">IF(LEN(B203)=0,"",AUXILIAR!P224)</f>
        <v>0</v>
      </c>
      <c r="L203" s="100"/>
    </row>
    <row r="204" spans="1:12" x14ac:dyDescent="0.25">
      <c r="A204" s="99" t="str">
        <f t="shared" ca="1" si="5"/>
        <v>ANTIOQUIA</v>
      </c>
      <c r="B204" s="95" t="str">
        <f ca="1"/>
        <v>NECOCLÍ</v>
      </c>
      <c r="E204" s="101">
        <f ca="1">IF(LEN(B204)=0,"",AUXILIAR!E225)</f>
        <v>1</v>
      </c>
      <c r="F204" s="101"/>
      <c r="G204" s="98">
        <f ca="1">IF(LEN(B204)=0,"",AUXILIAR!G225)</f>
        <v>5.2659294365455498E-4</v>
      </c>
      <c r="H204" s="101">
        <f ca="1">IF(LEN(B204)=0,"",AUXILIAR!Q225)</f>
        <v>121</v>
      </c>
      <c r="I204" s="101"/>
      <c r="J204" s="98">
        <f ca="1">IF(LEN(B204)=0,"",AUXILIAR!R225)</f>
        <v>5.6884960744675854E-4</v>
      </c>
      <c r="K204" s="100">
        <f ca="1">IF(LEN(B204)=0,"",AUXILIAR!P225)</f>
        <v>43.68</v>
      </c>
      <c r="L204" s="100"/>
    </row>
    <row r="205" spans="1:12" x14ac:dyDescent="0.25">
      <c r="A205" s="99" t="str">
        <f t="shared" ca="1" si="5"/>
        <v>ANTIOQUIA</v>
      </c>
      <c r="B205" s="95" t="str">
        <f ca="1"/>
        <v>NECHÍ</v>
      </c>
      <c r="E205" s="101">
        <f ca="1">IF(LEN(B205)=0,"",AUXILIAR!E226)</f>
        <v>0</v>
      </c>
      <c r="F205" s="101"/>
      <c r="G205" s="98">
        <f ca="1">IF(LEN(B205)=0,"",AUXILIAR!G226)</f>
        <v>0</v>
      </c>
      <c r="H205" s="101">
        <f ca="1">IF(LEN(B205)=0,"",AUXILIAR!Q226)</f>
        <v>0</v>
      </c>
      <c r="I205" s="101"/>
      <c r="J205" s="98">
        <f ca="1">IF(LEN(B205)=0,"",AUXILIAR!R226)</f>
        <v>0</v>
      </c>
      <c r="K205" s="100">
        <f ca="1">IF(LEN(B205)=0,"",AUXILIAR!P226)</f>
        <v>0</v>
      </c>
      <c r="L205" s="100"/>
    </row>
    <row r="206" spans="1:12" x14ac:dyDescent="0.25">
      <c r="A206" s="99" t="str">
        <f t="shared" ca="1" si="5"/>
        <v>ANTIOQUIA</v>
      </c>
      <c r="B206" s="95" t="str">
        <f ca="1"/>
        <v>OLAYA</v>
      </c>
      <c r="E206" s="101">
        <f ca="1">IF(LEN(B206)=0,"",AUXILIAR!E227)</f>
        <v>0</v>
      </c>
      <c r="F206" s="101"/>
      <c r="G206" s="98">
        <f ca="1">IF(LEN(B206)=0,"",AUXILIAR!G227)</f>
        <v>0</v>
      </c>
      <c r="H206" s="101">
        <f ca="1">IF(LEN(B206)=0,"",AUXILIAR!Q227)</f>
        <v>0</v>
      </c>
      <c r="I206" s="101"/>
      <c r="J206" s="98">
        <f ca="1">IF(LEN(B206)=0,"",AUXILIAR!R227)</f>
        <v>0</v>
      </c>
      <c r="K206" s="100">
        <f ca="1">IF(LEN(B206)=0,"",AUXILIAR!P227)</f>
        <v>0</v>
      </c>
      <c r="L206" s="100"/>
    </row>
    <row r="207" spans="1:12" x14ac:dyDescent="0.25">
      <c r="A207" s="99" t="str">
        <f t="shared" ca="1" si="5"/>
        <v>ANTIOQUIA</v>
      </c>
      <c r="B207" s="95" t="str">
        <f ca="1"/>
        <v>PEÑOL</v>
      </c>
      <c r="E207" s="101">
        <f ca="1">IF(LEN(B207)=0,"",AUXILIAR!E228)</f>
        <v>6</v>
      </c>
      <c r="F207" s="101"/>
      <c r="G207" s="98">
        <f ca="1">IF(LEN(B207)=0,"",AUXILIAR!G228)</f>
        <v>3.1595576619273301E-3</v>
      </c>
      <c r="H207" s="101">
        <f ca="1">IF(LEN(B207)=0,"",AUXILIAR!Q228)</f>
        <v>40</v>
      </c>
      <c r="I207" s="101"/>
      <c r="J207" s="98">
        <f ca="1">IF(LEN(B207)=0,"",AUXILIAR!R228)</f>
        <v>1.8804945700719289E-4</v>
      </c>
      <c r="K207" s="100">
        <f ca="1">IF(LEN(B207)=0,"",AUXILIAR!P228)</f>
        <v>13.455</v>
      </c>
      <c r="L207" s="100"/>
    </row>
    <row r="208" spans="1:12" x14ac:dyDescent="0.25">
      <c r="A208" s="99" t="str">
        <f t="shared" ca="1" si="5"/>
        <v>ANTIOQUIA</v>
      </c>
      <c r="B208" s="95" t="str">
        <f ca="1"/>
        <v>PEQUE</v>
      </c>
      <c r="E208" s="101">
        <f ca="1">IF(LEN(B208)=0,"",AUXILIAR!E229)</f>
        <v>0</v>
      </c>
      <c r="F208" s="101"/>
      <c r="G208" s="98">
        <f ca="1">IF(LEN(B208)=0,"",AUXILIAR!G229)</f>
        <v>0</v>
      </c>
      <c r="H208" s="101">
        <f ca="1">IF(LEN(B208)=0,"",AUXILIAR!Q229)</f>
        <v>0</v>
      </c>
      <c r="I208" s="101"/>
      <c r="J208" s="98">
        <f ca="1">IF(LEN(B208)=0,"",AUXILIAR!R229)</f>
        <v>0</v>
      </c>
      <c r="K208" s="100">
        <f ca="1">IF(LEN(B208)=0,"",AUXILIAR!P229)</f>
        <v>0</v>
      </c>
      <c r="L208" s="100"/>
    </row>
    <row r="209" spans="1:12" x14ac:dyDescent="0.25">
      <c r="A209" s="99" t="str">
        <f t="shared" ca="1" si="5"/>
        <v>ANTIOQUIA</v>
      </c>
      <c r="B209" s="95" t="str">
        <f ca="1"/>
        <v>PUEBLORRICO</v>
      </c>
      <c r="E209" s="101">
        <f ca="1">IF(LEN(B209)=0,"",AUXILIAR!E230)</f>
        <v>0</v>
      </c>
      <c r="F209" s="101"/>
      <c r="G209" s="98">
        <f ca="1">IF(LEN(B209)=0,"",AUXILIAR!G230)</f>
        <v>0</v>
      </c>
      <c r="H209" s="101">
        <f ca="1">IF(LEN(B209)=0,"",AUXILIAR!Q230)</f>
        <v>0</v>
      </c>
      <c r="I209" s="101"/>
      <c r="J209" s="98">
        <f ca="1">IF(LEN(B209)=0,"",AUXILIAR!R230)</f>
        <v>0</v>
      </c>
      <c r="K209" s="100">
        <f ca="1">IF(LEN(B209)=0,"",AUXILIAR!P230)</f>
        <v>0</v>
      </c>
      <c r="L209" s="100"/>
    </row>
    <row r="210" spans="1:12" x14ac:dyDescent="0.25">
      <c r="A210" s="99" t="str">
        <f t="shared" ca="1" si="5"/>
        <v>ANTIOQUIA</v>
      </c>
      <c r="B210" s="95" t="str">
        <f ca="1"/>
        <v>PUERTO BERRÍO</v>
      </c>
      <c r="E210" s="101">
        <f ca="1">IF(LEN(B210)=0,"",AUXILIAR!E231)</f>
        <v>1</v>
      </c>
      <c r="F210" s="101"/>
      <c r="G210" s="98">
        <f ca="1">IF(LEN(B210)=0,"",AUXILIAR!G231)</f>
        <v>5.2659294365455498E-4</v>
      </c>
      <c r="H210" s="101">
        <f ca="1">IF(LEN(B210)=0,"",AUXILIAR!Q231)</f>
        <v>63</v>
      </c>
      <c r="I210" s="101"/>
      <c r="J210" s="98">
        <f ca="1">IF(LEN(B210)=0,"",AUXILIAR!R231)</f>
        <v>2.9617789478632881E-4</v>
      </c>
      <c r="K210" s="100">
        <f ca="1">IF(LEN(B210)=0,"",AUXILIAR!P231)</f>
        <v>20.864999999999998</v>
      </c>
      <c r="L210" s="100"/>
    </row>
    <row r="211" spans="1:12" x14ac:dyDescent="0.25">
      <c r="A211" s="99" t="str">
        <f t="shared" ca="1" si="5"/>
        <v>ANTIOQUIA</v>
      </c>
      <c r="B211" s="95" t="str">
        <f ca="1"/>
        <v>PUERTO NARE</v>
      </c>
      <c r="E211" s="101">
        <f ca="1">IF(LEN(B211)=0,"",AUXILIAR!E232)</f>
        <v>0</v>
      </c>
      <c r="F211" s="101"/>
      <c r="G211" s="98">
        <f ca="1">IF(LEN(B211)=0,"",AUXILIAR!G232)</f>
        <v>0</v>
      </c>
      <c r="H211" s="101">
        <f ca="1">IF(LEN(B211)=0,"",AUXILIAR!Q232)</f>
        <v>0</v>
      </c>
      <c r="I211" s="101"/>
      <c r="J211" s="98">
        <f ca="1">IF(LEN(B211)=0,"",AUXILIAR!R232)</f>
        <v>0</v>
      </c>
      <c r="K211" s="100">
        <f ca="1">IF(LEN(B211)=0,"",AUXILIAR!P232)</f>
        <v>0</v>
      </c>
      <c r="L211" s="100"/>
    </row>
    <row r="212" spans="1:12" x14ac:dyDescent="0.25">
      <c r="A212" s="99" t="str">
        <f t="shared" ca="1" si="5"/>
        <v>ANTIOQUIA</v>
      </c>
      <c r="B212" s="95" t="str">
        <f ca="1"/>
        <v>PUERTO TRIUNFO</v>
      </c>
      <c r="E212" s="101">
        <f ca="1">IF(LEN(B212)=0,"",AUXILIAR!E233)</f>
        <v>1</v>
      </c>
      <c r="F212" s="101"/>
      <c r="G212" s="98">
        <f ca="1">IF(LEN(B212)=0,"",AUXILIAR!G233)</f>
        <v>5.2659294365455498E-4</v>
      </c>
      <c r="H212" s="101">
        <f ca="1">IF(LEN(B212)=0,"",AUXILIAR!Q233)</f>
        <v>9</v>
      </c>
      <c r="I212" s="101"/>
      <c r="J212" s="98">
        <f ca="1">IF(LEN(B212)=0,"",AUXILIAR!R233)</f>
        <v>4.2311127826618399E-5</v>
      </c>
      <c r="K212" s="100">
        <f ca="1">IF(LEN(B212)=0,"",AUXILIAR!P233)</f>
        <v>3.64</v>
      </c>
      <c r="L212" s="100"/>
    </row>
    <row r="213" spans="1:12" x14ac:dyDescent="0.25">
      <c r="A213" s="99" t="str">
        <f t="shared" ca="1" si="5"/>
        <v>ANTIOQUIA</v>
      </c>
      <c r="B213" s="95" t="str">
        <f ca="1"/>
        <v>REMEDIOS</v>
      </c>
      <c r="E213" s="101">
        <f ca="1">IF(LEN(B213)=0,"",AUXILIAR!E234)</f>
        <v>0</v>
      </c>
      <c r="F213" s="101"/>
      <c r="G213" s="98">
        <f ca="1">IF(LEN(B213)=0,"",AUXILIAR!G234)</f>
        <v>0</v>
      </c>
      <c r="H213" s="101">
        <f ca="1">IF(LEN(B213)=0,"",AUXILIAR!Q234)</f>
        <v>0</v>
      </c>
      <c r="I213" s="101"/>
      <c r="J213" s="98">
        <f ca="1">IF(LEN(B213)=0,"",AUXILIAR!R234)</f>
        <v>0</v>
      </c>
      <c r="K213" s="100">
        <f ca="1">IF(LEN(B213)=0,"",AUXILIAR!P234)</f>
        <v>0</v>
      </c>
      <c r="L213" s="100"/>
    </row>
    <row r="214" spans="1:12" x14ac:dyDescent="0.25">
      <c r="A214" s="99" t="str">
        <f t="shared" ca="1" si="5"/>
        <v>ANTIOQUIA</v>
      </c>
      <c r="B214" s="95" t="str">
        <f ca="1"/>
        <v>RETIRO</v>
      </c>
      <c r="E214" s="101">
        <f ca="1">IF(LEN(B214)=0,"",AUXILIAR!E235)</f>
        <v>5</v>
      </c>
      <c r="F214" s="101"/>
      <c r="G214" s="98">
        <f ca="1">IF(LEN(B214)=0,"",AUXILIAR!G235)</f>
        <v>2.6329647182727752E-3</v>
      </c>
      <c r="H214" s="101">
        <f ca="1">IF(LEN(B214)=0,"",AUXILIAR!Q235)</f>
        <v>169</v>
      </c>
      <c r="I214" s="101"/>
      <c r="J214" s="98">
        <f ca="1">IF(LEN(B214)=0,"",AUXILIAR!R235)</f>
        <v>7.9450895585538993E-4</v>
      </c>
      <c r="K214" s="100">
        <f ca="1">IF(LEN(B214)=0,"",AUXILIAR!P235)</f>
        <v>56.484999999999999</v>
      </c>
      <c r="L214" s="100"/>
    </row>
    <row r="215" spans="1:12" x14ac:dyDescent="0.25">
      <c r="A215" s="99" t="str">
        <f t="shared" ca="1" si="5"/>
        <v>ANTIOQUIA</v>
      </c>
      <c r="B215" s="95" t="str">
        <f ca="1"/>
        <v>RIONEGRO</v>
      </c>
      <c r="E215" s="101">
        <f ca="1">IF(LEN(B215)=0,"",AUXILIAR!E236)</f>
        <v>49</v>
      </c>
      <c r="F215" s="101"/>
      <c r="G215" s="98">
        <f ca="1">IF(LEN(B215)=0,"",AUXILIAR!G236)</f>
        <v>2.5803054239073198E-2</v>
      </c>
      <c r="H215" s="101">
        <f ca="1">IF(LEN(B215)=0,"",AUXILIAR!Q236)</f>
        <v>2816</v>
      </c>
      <c r="I215" s="101"/>
      <c r="J215" s="98">
        <f ca="1">IF(LEN(B215)=0,"",AUXILIAR!R236)</f>
        <v>1.3238681773306379E-2</v>
      </c>
      <c r="K215" s="100">
        <f ca="1">IF(LEN(B215)=0,"",AUXILIAR!P236)</f>
        <v>1068.924675</v>
      </c>
      <c r="L215" s="100"/>
    </row>
    <row r="216" spans="1:12" x14ac:dyDescent="0.25">
      <c r="A216" s="99" t="str">
        <f t="shared" ca="1" si="5"/>
        <v>ANTIOQUIA</v>
      </c>
      <c r="B216" s="95" t="str">
        <f ca="1"/>
        <v>SABANALARGA</v>
      </c>
      <c r="E216" s="101">
        <f ca="1">IF(LEN(B216)=0,"",AUXILIAR!E237)</f>
        <v>0</v>
      </c>
      <c r="F216" s="101"/>
      <c r="G216" s="98">
        <f ca="1">IF(LEN(B216)=0,"",AUXILIAR!G237)</f>
        <v>0</v>
      </c>
      <c r="H216" s="101">
        <f ca="1">IF(LEN(B216)=0,"",AUXILIAR!Q237)</f>
        <v>0</v>
      </c>
      <c r="I216" s="101"/>
      <c r="J216" s="98">
        <f ca="1">IF(LEN(B216)=0,"",AUXILIAR!R237)</f>
        <v>0</v>
      </c>
      <c r="K216" s="100">
        <f ca="1">IF(LEN(B216)=0,"",AUXILIAR!P237)</f>
        <v>0</v>
      </c>
      <c r="L216" s="100"/>
    </row>
    <row r="217" spans="1:12" x14ac:dyDescent="0.25">
      <c r="A217" s="99" t="str">
        <f t="shared" ca="1" si="5"/>
        <v>ANTIOQUIA</v>
      </c>
      <c r="B217" s="95" t="str">
        <f ca="1"/>
        <v>SABANETA</v>
      </c>
      <c r="E217" s="101">
        <f ca="1">IF(LEN(B217)=0,"",AUXILIAR!E238)</f>
        <v>69</v>
      </c>
      <c r="F217" s="101"/>
      <c r="G217" s="98">
        <f ca="1">IF(LEN(B217)=0,"",AUXILIAR!G238)</f>
        <v>3.6334913112164295E-2</v>
      </c>
      <c r="H217" s="101">
        <f ca="1">IF(LEN(B217)=0,"",AUXILIAR!Q238)</f>
        <v>3760</v>
      </c>
      <c r="I217" s="101"/>
      <c r="J217" s="98">
        <f ca="1">IF(LEN(B217)=0,"",AUXILIAR!R238)</f>
        <v>1.7676648958676131E-2</v>
      </c>
      <c r="K217" s="100">
        <f ca="1">IF(LEN(B217)=0,"",AUXILIAR!P238)</f>
        <v>1260.674675</v>
      </c>
      <c r="L217" s="100"/>
    </row>
    <row r="218" spans="1:12" x14ac:dyDescent="0.25">
      <c r="A218" s="99" t="str">
        <f t="shared" ca="1" si="5"/>
        <v>ANTIOQUIA</v>
      </c>
      <c r="B218" s="95" t="str">
        <f ca="1"/>
        <v>SALGAR</v>
      </c>
      <c r="E218" s="101">
        <f ca="1">IF(LEN(B218)=0,"",AUXILIAR!E239)</f>
        <v>1</v>
      </c>
      <c r="F218" s="101"/>
      <c r="G218" s="98">
        <f ca="1">IF(LEN(B218)=0,"",AUXILIAR!G239)</f>
        <v>5.2659294365455498E-4</v>
      </c>
      <c r="H218" s="101">
        <f ca="1">IF(LEN(B218)=0,"",AUXILIAR!Q239)</f>
        <v>1048</v>
      </c>
      <c r="I218" s="101"/>
      <c r="J218" s="98">
        <f ca="1">IF(LEN(B218)=0,"",AUXILIAR!R239)</f>
        <v>4.9268957735884534E-3</v>
      </c>
      <c r="K218" s="100">
        <f ca="1">IF(LEN(B218)=0,"",AUXILIAR!P239)</f>
        <v>372.60404999999997</v>
      </c>
      <c r="L218" s="100"/>
    </row>
    <row r="219" spans="1:12" x14ac:dyDescent="0.25">
      <c r="A219" s="99" t="str">
        <f t="shared" ca="1" si="5"/>
        <v>ANTIOQUIA</v>
      </c>
      <c r="B219" s="95" t="str">
        <f ca="1"/>
        <v>SAN ANDRÉS DE CUERQUÍA</v>
      </c>
      <c r="E219" s="101">
        <f ca="1">IF(LEN(B219)=0,"",AUXILIAR!E240)</f>
        <v>1</v>
      </c>
      <c r="F219" s="101"/>
      <c r="G219" s="98">
        <f ca="1">IF(LEN(B219)=0,"",AUXILIAR!G240)</f>
        <v>5.2659294365455498E-4</v>
      </c>
      <c r="H219" s="101">
        <f ca="1">IF(LEN(B219)=0,"",AUXILIAR!Q240)</f>
        <v>10</v>
      </c>
      <c r="I219" s="101"/>
      <c r="J219" s="98">
        <f ca="1">IF(LEN(B219)=0,"",AUXILIAR!R240)</f>
        <v>4.7012364251798222E-5</v>
      </c>
      <c r="K219" s="100">
        <f ca="1">IF(LEN(B219)=0,"",AUXILIAR!P240)</f>
        <v>3.280875</v>
      </c>
      <c r="L219" s="100"/>
    </row>
    <row r="220" spans="1:12" x14ac:dyDescent="0.25">
      <c r="A220" s="99" t="str">
        <f t="shared" ca="1" si="5"/>
        <v>ANTIOQUIA</v>
      </c>
      <c r="B220" s="95" t="str">
        <f ca="1"/>
        <v>SAN CARLOS</v>
      </c>
      <c r="E220" s="101">
        <f ca="1">IF(LEN(B220)=0,"",AUXILIAR!E241)</f>
        <v>1</v>
      </c>
      <c r="F220" s="101"/>
      <c r="G220" s="98">
        <f ca="1">IF(LEN(B220)=0,"",AUXILIAR!G241)</f>
        <v>5.2659294365455498E-4</v>
      </c>
      <c r="H220" s="101">
        <f ca="1">IF(LEN(B220)=0,"",AUXILIAR!Q241)</f>
        <v>9</v>
      </c>
      <c r="I220" s="101"/>
      <c r="J220" s="98">
        <f ca="1">IF(LEN(B220)=0,"",AUXILIAR!R241)</f>
        <v>4.2311127826618399E-5</v>
      </c>
      <c r="K220" s="100">
        <f ca="1">IF(LEN(B220)=0,"",AUXILIAR!P241)</f>
        <v>4.1281499999999998</v>
      </c>
      <c r="L220" s="100"/>
    </row>
    <row r="221" spans="1:12" x14ac:dyDescent="0.25">
      <c r="A221" s="99" t="str">
        <f t="shared" ca="1" si="5"/>
        <v>ANTIOQUIA</v>
      </c>
      <c r="B221" s="95" t="str">
        <f ca="1"/>
        <v>SAN FRANCISCO</v>
      </c>
      <c r="E221" s="101">
        <f ca="1">IF(LEN(B221)=0,"",AUXILIAR!E242)</f>
        <v>0</v>
      </c>
      <c r="F221" s="101"/>
      <c r="G221" s="98">
        <f ca="1">IF(LEN(B221)=0,"",AUXILIAR!G242)</f>
        <v>0</v>
      </c>
      <c r="H221" s="101">
        <f ca="1">IF(LEN(B221)=0,"",AUXILIAR!Q242)</f>
        <v>0</v>
      </c>
      <c r="I221" s="101"/>
      <c r="J221" s="98">
        <f ca="1">IF(LEN(B221)=0,"",AUXILIAR!R242)</f>
        <v>0</v>
      </c>
      <c r="K221" s="100">
        <f ca="1">IF(LEN(B221)=0,"",AUXILIAR!P242)</f>
        <v>0</v>
      </c>
      <c r="L221" s="100"/>
    </row>
    <row r="222" spans="1:12" x14ac:dyDescent="0.25">
      <c r="A222" s="99" t="str">
        <f t="shared" ca="1" si="5"/>
        <v>ANTIOQUIA</v>
      </c>
      <c r="B222" s="95" t="str">
        <f ca="1"/>
        <v>SAN JERÓNIMO</v>
      </c>
      <c r="E222" s="101">
        <f ca="1">IF(LEN(B222)=0,"",AUXILIAR!E243)</f>
        <v>1</v>
      </c>
      <c r="F222" s="101"/>
      <c r="G222" s="98">
        <f ca="1">IF(LEN(B222)=0,"",AUXILIAR!G243)</f>
        <v>5.2659294365455498E-4</v>
      </c>
      <c r="H222" s="101">
        <f ca="1">IF(LEN(B222)=0,"",AUXILIAR!Q243)</f>
        <v>16</v>
      </c>
      <c r="I222" s="101"/>
      <c r="J222" s="98">
        <f ca="1">IF(LEN(B222)=0,"",AUXILIAR!R243)</f>
        <v>7.5219782802877152E-5</v>
      </c>
      <c r="K222" s="100">
        <f ca="1">IF(LEN(B222)=0,"",AUXILIAR!P243)</f>
        <v>6.37</v>
      </c>
      <c r="L222" s="100"/>
    </row>
    <row r="223" spans="1:12" x14ac:dyDescent="0.25">
      <c r="A223" s="99" t="str">
        <f t="shared" ca="1" si="5"/>
        <v>ANTIOQUIA</v>
      </c>
      <c r="B223" s="95" t="str">
        <f ca="1"/>
        <v>SAN JOSÉ DE LA MONTAÑA</v>
      </c>
      <c r="E223" s="101">
        <f ca="1">IF(LEN(B223)=0,"",AUXILIAR!E244)</f>
        <v>0</v>
      </c>
      <c r="F223" s="101"/>
      <c r="G223" s="98">
        <f ca="1">IF(LEN(B223)=0,"",AUXILIAR!G244)</f>
        <v>0</v>
      </c>
      <c r="H223" s="101">
        <f ca="1">IF(LEN(B223)=0,"",AUXILIAR!Q244)</f>
        <v>0</v>
      </c>
      <c r="I223" s="101"/>
      <c r="J223" s="98">
        <f ca="1">IF(LEN(B223)=0,"",AUXILIAR!R244)</f>
        <v>0</v>
      </c>
      <c r="K223" s="100">
        <f ca="1">IF(LEN(B223)=0,"",AUXILIAR!P244)</f>
        <v>0</v>
      </c>
      <c r="L223" s="100"/>
    </row>
    <row r="224" spans="1:12" x14ac:dyDescent="0.25">
      <c r="A224" s="99" t="str">
        <f t="shared" ca="1" si="5"/>
        <v>ANTIOQUIA</v>
      </c>
      <c r="B224" s="95" t="str">
        <f ca="1"/>
        <v>SAN JUAN DE URABÁ</v>
      </c>
      <c r="E224" s="101">
        <f ca="1">IF(LEN(B224)=0,"",AUXILIAR!E245)</f>
        <v>0</v>
      </c>
      <c r="F224" s="101"/>
      <c r="G224" s="98">
        <f ca="1">IF(LEN(B224)=0,"",AUXILIAR!G245)</f>
        <v>0</v>
      </c>
      <c r="H224" s="101">
        <f ca="1">IF(LEN(B224)=0,"",AUXILIAR!Q245)</f>
        <v>0</v>
      </c>
      <c r="I224" s="101"/>
      <c r="J224" s="98">
        <f ca="1">IF(LEN(B224)=0,"",AUXILIAR!R245)</f>
        <v>0</v>
      </c>
      <c r="K224" s="100">
        <f ca="1">IF(LEN(B224)=0,"",AUXILIAR!P245)</f>
        <v>0</v>
      </c>
      <c r="L224" s="100"/>
    </row>
    <row r="225" spans="1:12" x14ac:dyDescent="0.25">
      <c r="A225" s="99" t="str">
        <f t="shared" ca="1" si="5"/>
        <v>ANTIOQUIA</v>
      </c>
      <c r="B225" s="95" t="str">
        <f ca="1"/>
        <v>SAN LUIS</v>
      </c>
      <c r="E225" s="101">
        <f ca="1">IF(LEN(B225)=0,"",AUXILIAR!E246)</f>
        <v>1</v>
      </c>
      <c r="F225" s="101"/>
      <c r="G225" s="98">
        <f ca="1">IF(LEN(B225)=0,"",AUXILIAR!G246)</f>
        <v>5.2659294365455498E-4</v>
      </c>
      <c r="H225" s="101">
        <f ca="1">IF(LEN(B225)=0,"",AUXILIAR!Q246)</f>
        <v>46</v>
      </c>
      <c r="I225" s="101"/>
      <c r="J225" s="98">
        <f ca="1">IF(LEN(B225)=0,"",AUXILIAR!R246)</f>
        <v>2.1625687555827184E-4</v>
      </c>
      <c r="K225" s="100">
        <f ca="1">IF(LEN(B225)=0,"",AUXILIAR!P246)</f>
        <v>20.142849999999999</v>
      </c>
      <c r="L225" s="100"/>
    </row>
    <row r="226" spans="1:12" x14ac:dyDescent="0.25">
      <c r="A226" s="99" t="str">
        <f t="shared" ca="1" si="5"/>
        <v>ANTIOQUIA</v>
      </c>
      <c r="B226" s="95" t="str">
        <f ca="1"/>
        <v>SAN PEDRO DE LOS MILAGROS</v>
      </c>
      <c r="E226" s="101">
        <f ca="1">IF(LEN(B226)=0,"",AUXILIAR!E247)</f>
        <v>10</v>
      </c>
      <c r="F226" s="101"/>
      <c r="G226" s="98">
        <f ca="1">IF(LEN(B226)=0,"",AUXILIAR!G247)</f>
        <v>5.2659294365455505E-3</v>
      </c>
      <c r="H226" s="101">
        <f ca="1">IF(LEN(B226)=0,"",AUXILIAR!Q247)</f>
        <v>305</v>
      </c>
      <c r="I226" s="101"/>
      <c r="J226" s="98">
        <f ca="1">IF(LEN(B226)=0,"",AUXILIAR!R247)</f>
        <v>1.4338771096798458E-3</v>
      </c>
      <c r="K226" s="100">
        <f ca="1">IF(LEN(B226)=0,"",AUXILIAR!P247)</f>
        <v>90.025975000000003</v>
      </c>
      <c r="L226" s="100"/>
    </row>
    <row r="227" spans="1:12" x14ac:dyDescent="0.25">
      <c r="A227" s="99" t="str">
        <f t="shared" ca="1" si="5"/>
        <v>ANTIOQUIA</v>
      </c>
      <c r="B227" s="95" t="str">
        <f ca="1"/>
        <v>SAN PEDRO DE URABÁ</v>
      </c>
      <c r="E227" s="101">
        <f ca="1">IF(LEN(B227)=0,"",AUXILIAR!E248)</f>
        <v>0</v>
      </c>
      <c r="F227" s="101"/>
      <c r="G227" s="98">
        <f ca="1">IF(LEN(B227)=0,"",AUXILIAR!G248)</f>
        <v>0</v>
      </c>
      <c r="H227" s="101">
        <f ca="1">IF(LEN(B227)=0,"",AUXILIAR!Q248)</f>
        <v>0</v>
      </c>
      <c r="I227" s="101"/>
      <c r="J227" s="98">
        <f ca="1">IF(LEN(B227)=0,"",AUXILIAR!R248)</f>
        <v>0</v>
      </c>
      <c r="K227" s="100">
        <f ca="1">IF(LEN(B227)=0,"",AUXILIAR!P248)</f>
        <v>0</v>
      </c>
      <c r="L227" s="100"/>
    </row>
    <row r="228" spans="1:12" x14ac:dyDescent="0.25">
      <c r="A228" s="99" t="str">
        <f t="shared" ca="1" si="5"/>
        <v>ANTIOQUIA</v>
      </c>
      <c r="B228" s="95" t="str">
        <f ca="1"/>
        <v>SAN RAFAEL</v>
      </c>
      <c r="E228" s="101">
        <f ca="1">IF(LEN(B228)=0,"",AUXILIAR!E249)</f>
        <v>0</v>
      </c>
      <c r="F228" s="101"/>
      <c r="G228" s="98">
        <f ca="1">IF(LEN(B228)=0,"",AUXILIAR!G249)</f>
        <v>0</v>
      </c>
      <c r="H228" s="101">
        <f ca="1">IF(LEN(B228)=0,"",AUXILIAR!Q249)</f>
        <v>0</v>
      </c>
      <c r="I228" s="101"/>
      <c r="J228" s="98">
        <f ca="1">IF(LEN(B228)=0,"",AUXILIAR!R249)</f>
        <v>0</v>
      </c>
      <c r="K228" s="100">
        <f ca="1">IF(LEN(B228)=0,"",AUXILIAR!P249)</f>
        <v>0</v>
      </c>
      <c r="L228" s="100"/>
    </row>
    <row r="229" spans="1:12" x14ac:dyDescent="0.25">
      <c r="A229" s="99" t="str">
        <f t="shared" ca="1" si="5"/>
        <v>ANTIOQUIA</v>
      </c>
      <c r="B229" s="95" t="str">
        <f ca="1"/>
        <v>SAN ROQUE</v>
      </c>
      <c r="E229" s="101">
        <f ca="1">IF(LEN(B229)=0,"",AUXILIAR!E250)</f>
        <v>4</v>
      </c>
      <c r="F229" s="101"/>
      <c r="G229" s="98">
        <f ca="1">IF(LEN(B229)=0,"",AUXILIAR!G250)</f>
        <v>2.1063717746182199E-3</v>
      </c>
      <c r="H229" s="101">
        <f ca="1">IF(LEN(B229)=0,"",AUXILIAR!Q250)</f>
        <v>101</v>
      </c>
      <c r="I229" s="101"/>
      <c r="J229" s="98">
        <f ca="1">IF(LEN(B229)=0,"",AUXILIAR!R250)</f>
        <v>4.7482487894316206E-4</v>
      </c>
      <c r="K229" s="100">
        <f ca="1">IF(LEN(B229)=0,"",AUXILIAR!P250)</f>
        <v>41.548000000000002</v>
      </c>
      <c r="L229" s="100"/>
    </row>
    <row r="230" spans="1:12" x14ac:dyDescent="0.25">
      <c r="A230" s="99" t="str">
        <f t="shared" ca="1" si="5"/>
        <v>ANTIOQUIA</v>
      </c>
      <c r="B230" s="95" t="str">
        <f ca="1"/>
        <v>SAN VICENTE FERRER</v>
      </c>
      <c r="E230" s="101">
        <f ca="1">IF(LEN(B230)=0,"",AUXILIAR!E251)</f>
        <v>0</v>
      </c>
      <c r="F230" s="101"/>
      <c r="G230" s="98">
        <f ca="1">IF(LEN(B230)=0,"",AUXILIAR!G251)</f>
        <v>0</v>
      </c>
      <c r="H230" s="101">
        <f ca="1">IF(LEN(B230)=0,"",AUXILIAR!Q251)</f>
        <v>0</v>
      </c>
      <c r="I230" s="101"/>
      <c r="J230" s="98">
        <f ca="1">IF(LEN(B230)=0,"",AUXILIAR!R251)</f>
        <v>0</v>
      </c>
      <c r="K230" s="100">
        <f ca="1">IF(LEN(B230)=0,"",AUXILIAR!P251)</f>
        <v>0</v>
      </c>
      <c r="L230" s="100"/>
    </row>
    <row r="231" spans="1:12" x14ac:dyDescent="0.25">
      <c r="A231" s="99" t="str">
        <f t="shared" ca="1" si="5"/>
        <v>ANTIOQUIA</v>
      </c>
      <c r="B231" s="95" t="str">
        <f ca="1"/>
        <v>SANTA BÁRBARA</v>
      </c>
      <c r="E231" s="101">
        <f ca="1">IF(LEN(B231)=0,"",AUXILIAR!E252)</f>
        <v>1</v>
      </c>
      <c r="F231" s="101"/>
      <c r="G231" s="98">
        <f ca="1">IF(LEN(B231)=0,"",AUXILIAR!G252)</f>
        <v>5.2659294365455498E-4</v>
      </c>
      <c r="H231" s="101">
        <f ca="1">IF(LEN(B231)=0,"",AUXILIAR!Q252)</f>
        <v>28</v>
      </c>
      <c r="I231" s="101"/>
      <c r="J231" s="98">
        <f ca="1">IF(LEN(B231)=0,"",AUXILIAR!R252)</f>
        <v>1.3163461990503501E-4</v>
      </c>
      <c r="K231" s="100">
        <f ca="1">IF(LEN(B231)=0,"",AUXILIAR!P252)</f>
        <v>10.1205</v>
      </c>
      <c r="L231" s="100"/>
    </row>
    <row r="232" spans="1:12" x14ac:dyDescent="0.25">
      <c r="A232" s="99" t="str">
        <f t="shared" ca="1" si="5"/>
        <v>ANTIOQUIA</v>
      </c>
      <c r="B232" s="95" t="str">
        <f ca="1"/>
        <v>SANTA ROSA DE OSOS</v>
      </c>
      <c r="E232" s="101">
        <f ca="1">IF(LEN(B232)=0,"",AUXILIAR!E253)</f>
        <v>9</v>
      </c>
      <c r="F232" s="101"/>
      <c r="G232" s="98">
        <f ca="1">IF(LEN(B232)=0,"",AUXILIAR!G253)</f>
        <v>4.7393364928909956E-3</v>
      </c>
      <c r="H232" s="101">
        <f ca="1">IF(LEN(B232)=0,"",AUXILIAR!Q253)</f>
        <v>337</v>
      </c>
      <c r="I232" s="101"/>
      <c r="J232" s="98">
        <f ca="1">IF(LEN(B232)=0,"",AUXILIAR!R253)</f>
        <v>1.5843166752856001E-3</v>
      </c>
      <c r="K232" s="100">
        <f ca="1">IF(LEN(B232)=0,"",AUXILIAR!P253)</f>
        <v>106.10925</v>
      </c>
      <c r="L232" s="100"/>
    </row>
    <row r="233" spans="1:12" x14ac:dyDescent="0.25">
      <c r="A233" s="99" t="str">
        <f t="shared" ca="1" si="5"/>
        <v>ANTIOQUIA</v>
      </c>
      <c r="B233" s="95" t="str">
        <f ca="1"/>
        <v>SANTO DOMINGO</v>
      </c>
      <c r="E233" s="101">
        <f ca="1">IF(LEN(B233)=0,"",AUXILIAR!E254)</f>
        <v>0</v>
      </c>
      <c r="F233" s="101"/>
      <c r="G233" s="98">
        <f ca="1">IF(LEN(B233)=0,"",AUXILIAR!G254)</f>
        <v>0</v>
      </c>
      <c r="H233" s="101">
        <f ca="1">IF(LEN(B233)=0,"",AUXILIAR!Q254)</f>
        <v>0</v>
      </c>
      <c r="I233" s="101"/>
      <c r="J233" s="98">
        <f ca="1">IF(LEN(B233)=0,"",AUXILIAR!R254)</f>
        <v>0</v>
      </c>
      <c r="K233" s="100">
        <f ca="1">IF(LEN(B233)=0,"",AUXILIAR!P254)</f>
        <v>0</v>
      </c>
      <c r="L233" s="100"/>
    </row>
    <row r="234" spans="1:12" x14ac:dyDescent="0.25">
      <c r="A234" s="99" t="str">
        <f t="shared" ca="1" si="5"/>
        <v>ANTIOQUIA</v>
      </c>
      <c r="B234" s="95" t="str">
        <f ca="1"/>
        <v>EL SANTUARIO</v>
      </c>
      <c r="E234" s="101">
        <f ca="1">IF(LEN(B234)=0,"",AUXILIAR!E255)</f>
        <v>3</v>
      </c>
      <c r="F234" s="101"/>
      <c r="G234" s="98">
        <f ca="1">IF(LEN(B234)=0,"",AUXILIAR!G255)</f>
        <v>1.5797788309636651E-3</v>
      </c>
      <c r="H234" s="101">
        <f ca="1">IF(LEN(B234)=0,"",AUXILIAR!Q255)</f>
        <v>58</v>
      </c>
      <c r="I234" s="101"/>
      <c r="J234" s="98">
        <f ca="1">IF(LEN(B234)=0,"",AUXILIAR!R255)</f>
        <v>2.7267171266042968E-4</v>
      </c>
      <c r="K234" s="100">
        <f ca="1">IF(LEN(B234)=0,"",AUXILIAR!P255)</f>
        <v>26.12415</v>
      </c>
      <c r="L234" s="100"/>
    </row>
    <row r="235" spans="1:12" x14ac:dyDescent="0.25">
      <c r="A235" s="99" t="str">
        <f t="shared" ca="1" si="5"/>
        <v>ANTIOQUIA</v>
      </c>
      <c r="B235" s="95" t="str">
        <f ca="1"/>
        <v>SEGOVIA</v>
      </c>
      <c r="E235" s="101">
        <f ca="1">IF(LEN(B235)=0,"",AUXILIAR!E256)</f>
        <v>0</v>
      </c>
      <c r="F235" s="101"/>
      <c r="G235" s="98">
        <f ca="1">IF(LEN(B235)=0,"",AUXILIAR!G256)</f>
        <v>0</v>
      </c>
      <c r="H235" s="101">
        <f ca="1">IF(LEN(B235)=0,"",AUXILIAR!Q256)</f>
        <v>0</v>
      </c>
      <c r="I235" s="101"/>
      <c r="J235" s="98">
        <f ca="1">IF(LEN(B235)=0,"",AUXILIAR!R256)</f>
        <v>0</v>
      </c>
      <c r="K235" s="100">
        <f ca="1">IF(LEN(B235)=0,"",AUXILIAR!P256)</f>
        <v>0</v>
      </c>
      <c r="L235" s="100"/>
    </row>
    <row r="236" spans="1:12" x14ac:dyDescent="0.25">
      <c r="A236" s="99" t="str">
        <f t="shared" ca="1" si="5"/>
        <v>ANTIOQUIA</v>
      </c>
      <c r="B236" s="95" t="str">
        <f ca="1"/>
        <v>SONSÓN</v>
      </c>
      <c r="E236" s="101">
        <f ca="1">IF(LEN(B236)=0,"",AUXILIAR!E257)</f>
        <v>2</v>
      </c>
      <c r="F236" s="101"/>
      <c r="G236" s="98">
        <f ca="1">IF(LEN(B236)=0,"",AUXILIAR!G257)</f>
        <v>1.05318588730911E-3</v>
      </c>
      <c r="H236" s="101">
        <f ca="1">IF(LEN(B236)=0,"",AUXILIAR!Q257)</f>
        <v>76</v>
      </c>
      <c r="I236" s="101"/>
      <c r="J236" s="98">
        <f ca="1">IF(LEN(B236)=0,"",AUXILIAR!R257)</f>
        <v>3.5729396831366651E-4</v>
      </c>
      <c r="K236" s="100">
        <f ca="1">IF(LEN(B236)=0,"",AUXILIAR!P257)</f>
        <v>24.427325</v>
      </c>
      <c r="L236" s="100"/>
    </row>
    <row r="237" spans="1:12" x14ac:dyDescent="0.25">
      <c r="A237" s="99" t="str">
        <f t="shared" ca="1" si="5"/>
        <v>ANTIOQUIA</v>
      </c>
      <c r="B237" s="95" t="str">
        <f ca="1"/>
        <v>SOPETRÁN</v>
      </c>
      <c r="E237" s="101">
        <f ca="1">IF(LEN(B237)=0,"",AUXILIAR!E258)</f>
        <v>0</v>
      </c>
      <c r="F237" s="101"/>
      <c r="G237" s="98">
        <f ca="1">IF(LEN(B237)=0,"",AUXILIAR!G258)</f>
        <v>0</v>
      </c>
      <c r="H237" s="101">
        <f ca="1">IF(LEN(B237)=0,"",AUXILIAR!Q258)</f>
        <v>0</v>
      </c>
      <c r="I237" s="101"/>
      <c r="J237" s="98">
        <f ca="1">IF(LEN(B237)=0,"",AUXILIAR!R258)</f>
        <v>0</v>
      </c>
      <c r="K237" s="100">
        <f ca="1">IF(LEN(B237)=0,"",AUXILIAR!P258)</f>
        <v>0</v>
      </c>
      <c r="L237" s="100"/>
    </row>
    <row r="238" spans="1:12" x14ac:dyDescent="0.25">
      <c r="A238" s="99" t="str">
        <f t="shared" ca="1" si="5"/>
        <v>ANTIOQUIA</v>
      </c>
      <c r="B238" s="95" t="str">
        <f ca="1"/>
        <v>TÁMESIS</v>
      </c>
      <c r="E238" s="101">
        <f ca="1">IF(LEN(B238)=0,"",AUXILIAR!E259)</f>
        <v>0</v>
      </c>
      <c r="F238" s="101"/>
      <c r="G238" s="98">
        <f ca="1">IF(LEN(B238)=0,"",AUXILIAR!G259)</f>
        <v>0</v>
      </c>
      <c r="H238" s="101">
        <f ca="1">IF(LEN(B238)=0,"",AUXILIAR!Q259)</f>
        <v>0</v>
      </c>
      <c r="I238" s="101"/>
      <c r="J238" s="98">
        <f ca="1">IF(LEN(B238)=0,"",AUXILIAR!R259)</f>
        <v>0</v>
      </c>
      <c r="K238" s="100">
        <f ca="1">IF(LEN(B238)=0,"",AUXILIAR!P259)</f>
        <v>0</v>
      </c>
      <c r="L238" s="100"/>
    </row>
    <row r="239" spans="1:12" x14ac:dyDescent="0.25">
      <c r="A239" s="99" t="str">
        <f t="shared" ca="1" si="5"/>
        <v>ANTIOQUIA</v>
      </c>
      <c r="B239" s="95" t="str">
        <f ca="1"/>
        <v>TARAZÁ</v>
      </c>
      <c r="E239" s="101">
        <f ca="1">IF(LEN(B239)=0,"",AUXILIAR!E260)</f>
        <v>0</v>
      </c>
      <c r="F239" s="101"/>
      <c r="G239" s="98">
        <f ca="1">IF(LEN(B239)=0,"",AUXILIAR!G260)</f>
        <v>0</v>
      </c>
      <c r="H239" s="101">
        <f ca="1">IF(LEN(B239)=0,"",AUXILIAR!Q260)</f>
        <v>0</v>
      </c>
      <c r="I239" s="101"/>
      <c r="J239" s="98">
        <f ca="1">IF(LEN(B239)=0,"",AUXILIAR!R260)</f>
        <v>0</v>
      </c>
      <c r="K239" s="100">
        <f ca="1">IF(LEN(B239)=0,"",AUXILIAR!P260)</f>
        <v>0</v>
      </c>
      <c r="L239" s="100"/>
    </row>
    <row r="240" spans="1:12" x14ac:dyDescent="0.25">
      <c r="A240" s="99" t="str">
        <f t="shared" ca="1" si="5"/>
        <v>ANTIOQUIA</v>
      </c>
      <c r="B240" s="95" t="str">
        <f ca="1"/>
        <v>TARSO</v>
      </c>
      <c r="E240" s="101">
        <f ca="1">IF(LEN(B240)=0,"",AUXILIAR!E261)</f>
        <v>0</v>
      </c>
      <c r="F240" s="101"/>
      <c r="G240" s="98">
        <f ca="1">IF(LEN(B240)=0,"",AUXILIAR!G261)</f>
        <v>0</v>
      </c>
      <c r="H240" s="101">
        <f ca="1">IF(LEN(B240)=0,"",AUXILIAR!Q261)</f>
        <v>0</v>
      </c>
      <c r="I240" s="101"/>
      <c r="J240" s="98">
        <f ca="1">IF(LEN(B240)=0,"",AUXILIAR!R261)</f>
        <v>0</v>
      </c>
      <c r="K240" s="100">
        <f ca="1">IF(LEN(B240)=0,"",AUXILIAR!P261)</f>
        <v>0</v>
      </c>
      <c r="L240" s="100"/>
    </row>
    <row r="241" spans="1:12" x14ac:dyDescent="0.25">
      <c r="A241" s="99" t="str">
        <f t="shared" ca="1" si="5"/>
        <v>ANTIOQUIA</v>
      </c>
      <c r="B241" s="95" t="str">
        <f ca="1"/>
        <v>TITIRIBÍ</v>
      </c>
      <c r="E241" s="101">
        <f ca="1">IF(LEN(B241)=0,"",AUXILIAR!E262)</f>
        <v>0</v>
      </c>
      <c r="F241" s="101"/>
      <c r="G241" s="98">
        <f ca="1">IF(LEN(B241)=0,"",AUXILIAR!G262)</f>
        <v>0</v>
      </c>
      <c r="H241" s="101">
        <f ca="1">IF(LEN(B241)=0,"",AUXILIAR!Q262)</f>
        <v>0</v>
      </c>
      <c r="I241" s="101"/>
      <c r="J241" s="98">
        <f ca="1">IF(LEN(B241)=0,"",AUXILIAR!R262)</f>
        <v>0</v>
      </c>
      <c r="K241" s="100">
        <f ca="1">IF(LEN(B241)=0,"",AUXILIAR!P262)</f>
        <v>0</v>
      </c>
      <c r="L241" s="100"/>
    </row>
    <row r="242" spans="1:12" x14ac:dyDescent="0.25">
      <c r="A242" s="99" t="str">
        <f t="shared" ca="1" si="5"/>
        <v>ANTIOQUIA</v>
      </c>
      <c r="B242" s="95" t="str">
        <f ca="1"/>
        <v>TOLEDO</v>
      </c>
      <c r="E242" s="101">
        <f ca="1">IF(LEN(B242)=0,"",AUXILIAR!E263)</f>
        <v>0</v>
      </c>
      <c r="F242" s="101"/>
      <c r="G242" s="98">
        <f ca="1">IF(LEN(B242)=0,"",AUXILIAR!G263)</f>
        <v>0</v>
      </c>
      <c r="H242" s="101">
        <f ca="1">IF(LEN(B242)=0,"",AUXILIAR!Q263)</f>
        <v>0</v>
      </c>
      <c r="I242" s="101"/>
      <c r="J242" s="98">
        <f ca="1">IF(LEN(B242)=0,"",AUXILIAR!R263)</f>
        <v>0</v>
      </c>
      <c r="K242" s="100">
        <f ca="1">IF(LEN(B242)=0,"",AUXILIAR!P263)</f>
        <v>0</v>
      </c>
      <c r="L242" s="100"/>
    </row>
    <row r="243" spans="1:12" x14ac:dyDescent="0.25">
      <c r="A243" s="99" t="str">
        <f t="shared" ca="1" si="5"/>
        <v>ANTIOQUIA</v>
      </c>
      <c r="B243" s="95" t="str">
        <f ca="1"/>
        <v>TURBO</v>
      </c>
      <c r="E243" s="101">
        <f ca="1">IF(LEN(B243)=0,"",AUXILIAR!E264)</f>
        <v>2</v>
      </c>
      <c r="F243" s="101"/>
      <c r="G243" s="98">
        <f ca="1">IF(LEN(B243)=0,"",AUXILIAR!G264)</f>
        <v>1.05318588730911E-3</v>
      </c>
      <c r="H243" s="101">
        <f ca="1">IF(LEN(B243)=0,"",AUXILIAR!Q264)</f>
        <v>38</v>
      </c>
      <c r="I243" s="101"/>
      <c r="J243" s="98">
        <f ca="1">IF(LEN(B243)=0,"",AUXILIAR!R264)</f>
        <v>1.7864698415683325E-4</v>
      </c>
      <c r="K243" s="100">
        <f ca="1">IF(LEN(B243)=0,"",AUXILIAR!P264)</f>
        <v>11.765000000000001</v>
      </c>
      <c r="L243" s="100"/>
    </row>
    <row r="244" spans="1:12" x14ac:dyDescent="0.25">
      <c r="A244" s="99" t="str">
        <f t="shared" ca="1" si="5"/>
        <v>ANTIOQUIA</v>
      </c>
      <c r="B244" s="95" t="str">
        <f ca="1"/>
        <v>URAMITA</v>
      </c>
      <c r="E244" s="101">
        <f ca="1">IF(LEN(B244)=0,"",AUXILIAR!E265)</f>
        <v>0</v>
      </c>
      <c r="F244" s="101"/>
      <c r="G244" s="98">
        <f ca="1">IF(LEN(B244)=0,"",AUXILIAR!G265)</f>
        <v>0</v>
      </c>
      <c r="H244" s="101">
        <f ca="1">IF(LEN(B244)=0,"",AUXILIAR!Q265)</f>
        <v>0</v>
      </c>
      <c r="I244" s="101"/>
      <c r="J244" s="98">
        <f ca="1">IF(LEN(B244)=0,"",AUXILIAR!R265)</f>
        <v>0</v>
      </c>
      <c r="K244" s="100">
        <f ca="1">IF(LEN(B244)=0,"",AUXILIAR!P265)</f>
        <v>0</v>
      </c>
      <c r="L244" s="100"/>
    </row>
    <row r="245" spans="1:12" x14ac:dyDescent="0.25">
      <c r="A245" s="99" t="str">
        <f t="shared" ca="1" si="5"/>
        <v>ANTIOQUIA</v>
      </c>
      <c r="B245" s="95" t="str">
        <f ca="1"/>
        <v>URRAO</v>
      </c>
      <c r="E245" s="101">
        <f ca="1">IF(LEN(B245)=0,"",AUXILIAR!E266)</f>
        <v>3</v>
      </c>
      <c r="F245" s="101"/>
      <c r="G245" s="98">
        <f ca="1">IF(LEN(B245)=0,"",AUXILIAR!G266)</f>
        <v>1.5797788309636651E-3</v>
      </c>
      <c r="H245" s="101">
        <f ca="1">IF(LEN(B245)=0,"",AUXILIAR!Q266)</f>
        <v>56</v>
      </c>
      <c r="I245" s="101"/>
      <c r="J245" s="98">
        <f ca="1">IF(LEN(B245)=0,"",AUXILIAR!R266)</f>
        <v>2.6326923981007003E-4</v>
      </c>
      <c r="K245" s="100">
        <f ca="1">IF(LEN(B245)=0,"",AUXILIAR!P266)</f>
        <v>19.009250000000002</v>
      </c>
      <c r="L245" s="100"/>
    </row>
    <row r="246" spans="1:12" x14ac:dyDescent="0.25">
      <c r="A246" s="99" t="str">
        <f t="shared" ca="1" si="5"/>
        <v>ANTIOQUIA</v>
      </c>
      <c r="B246" s="95" t="str">
        <f ca="1"/>
        <v>VALDIVIA</v>
      </c>
      <c r="E246" s="101">
        <f ca="1">IF(LEN(B246)=0,"",AUXILIAR!E267)</f>
        <v>0</v>
      </c>
      <c r="F246" s="101"/>
      <c r="G246" s="98">
        <f ca="1">IF(LEN(B246)=0,"",AUXILIAR!G267)</f>
        <v>0</v>
      </c>
      <c r="H246" s="101">
        <f ca="1">IF(LEN(B246)=0,"",AUXILIAR!Q267)</f>
        <v>0</v>
      </c>
      <c r="I246" s="101"/>
      <c r="J246" s="98">
        <f ca="1">IF(LEN(B246)=0,"",AUXILIAR!R267)</f>
        <v>0</v>
      </c>
      <c r="K246" s="100">
        <f ca="1">IF(LEN(B246)=0,"",AUXILIAR!P267)</f>
        <v>0</v>
      </c>
      <c r="L246" s="100"/>
    </row>
    <row r="247" spans="1:12" x14ac:dyDescent="0.25">
      <c r="A247" s="99" t="str">
        <f t="shared" ca="1" si="5"/>
        <v>ANTIOQUIA</v>
      </c>
      <c r="B247" s="95" t="str">
        <f ca="1"/>
        <v>VALPARAÍSO</v>
      </c>
      <c r="E247" s="101">
        <f ca="1">IF(LEN(B247)=0,"",AUXILIAR!E268)</f>
        <v>0</v>
      </c>
      <c r="F247" s="101"/>
      <c r="G247" s="98">
        <f ca="1">IF(LEN(B247)=0,"",AUXILIAR!G268)</f>
        <v>0</v>
      </c>
      <c r="H247" s="101">
        <f ca="1">IF(LEN(B247)=0,"",AUXILIAR!Q268)</f>
        <v>0</v>
      </c>
      <c r="I247" s="101"/>
      <c r="J247" s="98">
        <f ca="1">IF(LEN(B247)=0,"",AUXILIAR!R268)</f>
        <v>0</v>
      </c>
      <c r="K247" s="100">
        <f ca="1">IF(LEN(B247)=0,"",AUXILIAR!P268)</f>
        <v>0</v>
      </c>
      <c r="L247" s="100"/>
    </row>
    <row r="248" spans="1:12" x14ac:dyDescent="0.25">
      <c r="A248" s="99" t="str">
        <f t="shared" ca="1" si="5"/>
        <v>ANTIOQUIA</v>
      </c>
      <c r="B248" s="95" t="str">
        <f ca="1"/>
        <v>VEGACHÍ</v>
      </c>
      <c r="E248" s="101">
        <f ca="1">IF(LEN(B248)=0,"",AUXILIAR!E269)</f>
        <v>0</v>
      </c>
      <c r="F248" s="101"/>
      <c r="G248" s="98">
        <f ca="1">IF(LEN(B248)=0,"",AUXILIAR!G269)</f>
        <v>0</v>
      </c>
      <c r="H248" s="101">
        <f ca="1">IF(LEN(B248)=0,"",AUXILIAR!Q269)</f>
        <v>0</v>
      </c>
      <c r="I248" s="101"/>
      <c r="J248" s="98">
        <f ca="1">IF(LEN(B248)=0,"",AUXILIAR!R269)</f>
        <v>0</v>
      </c>
      <c r="K248" s="100">
        <f ca="1">IF(LEN(B248)=0,"",AUXILIAR!P269)</f>
        <v>0</v>
      </c>
      <c r="L248" s="100"/>
    </row>
    <row r="249" spans="1:12" x14ac:dyDescent="0.25">
      <c r="A249" s="99" t="str">
        <f t="shared" ca="1" si="5"/>
        <v>ANTIOQUIA</v>
      </c>
      <c r="B249" s="95" t="str">
        <f ca="1"/>
        <v>VENECIA</v>
      </c>
      <c r="E249" s="101">
        <f ca="1">IF(LEN(B249)=0,"",AUXILIAR!E270)</f>
        <v>1</v>
      </c>
      <c r="F249" s="101"/>
      <c r="G249" s="98">
        <f ca="1">IF(LEN(B249)=0,"",AUXILIAR!G270)</f>
        <v>5.2659294365455498E-4</v>
      </c>
      <c r="H249" s="101">
        <f ca="1">IF(LEN(B249)=0,"",AUXILIAR!Q270)</f>
        <v>6</v>
      </c>
      <c r="I249" s="101"/>
      <c r="J249" s="98">
        <f ca="1">IF(LEN(B249)=0,"",AUXILIAR!R270)</f>
        <v>2.8207418551078934E-5</v>
      </c>
      <c r="K249" s="100">
        <f ca="1">IF(LEN(B249)=0,"",AUXILIAR!P270)</f>
        <v>2.1541000000000001</v>
      </c>
      <c r="L249" s="100"/>
    </row>
    <row r="250" spans="1:12" x14ac:dyDescent="0.25">
      <c r="A250" s="99" t="str">
        <f t="shared" ca="1" si="5"/>
        <v>ANTIOQUIA</v>
      </c>
      <c r="B250" s="95" t="str">
        <f ca="1"/>
        <v>VIGÍA DEL FUERTE</v>
      </c>
      <c r="E250" s="101">
        <f ca="1">IF(LEN(B250)=0,"",AUXILIAR!E271)</f>
        <v>0</v>
      </c>
      <c r="F250" s="101"/>
      <c r="G250" s="98">
        <f ca="1">IF(LEN(B250)=0,"",AUXILIAR!G271)</f>
        <v>0</v>
      </c>
      <c r="H250" s="101">
        <f ca="1">IF(LEN(B250)=0,"",AUXILIAR!Q271)</f>
        <v>0</v>
      </c>
      <c r="I250" s="101"/>
      <c r="J250" s="98">
        <f ca="1">IF(LEN(B250)=0,"",AUXILIAR!R271)</f>
        <v>0</v>
      </c>
      <c r="K250" s="100">
        <f ca="1">IF(LEN(B250)=0,"",AUXILIAR!P271)</f>
        <v>0</v>
      </c>
      <c r="L250" s="100"/>
    </row>
    <row r="251" spans="1:12" x14ac:dyDescent="0.25">
      <c r="A251" s="99" t="str">
        <f t="shared" ca="1" si="5"/>
        <v>ANTIOQUIA</v>
      </c>
      <c r="B251" s="95" t="str">
        <f ca="1"/>
        <v>YALÍ</v>
      </c>
      <c r="E251" s="101">
        <f ca="1">IF(LEN(B251)=0,"",AUXILIAR!E272)</f>
        <v>0</v>
      </c>
      <c r="F251" s="101"/>
      <c r="G251" s="98">
        <f ca="1">IF(LEN(B251)=0,"",AUXILIAR!G272)</f>
        <v>0</v>
      </c>
      <c r="H251" s="101">
        <f ca="1">IF(LEN(B251)=0,"",AUXILIAR!Q272)</f>
        <v>0</v>
      </c>
      <c r="I251" s="101"/>
      <c r="J251" s="98">
        <f ca="1">IF(LEN(B251)=0,"",AUXILIAR!R272)</f>
        <v>0</v>
      </c>
      <c r="K251" s="100">
        <f ca="1">IF(LEN(B251)=0,"",AUXILIAR!P272)</f>
        <v>0</v>
      </c>
      <c r="L251" s="100"/>
    </row>
    <row r="252" spans="1:12" x14ac:dyDescent="0.25">
      <c r="A252" s="99" t="str">
        <f t="shared" ca="1" si="5"/>
        <v>ANTIOQUIA</v>
      </c>
      <c r="B252" s="95" t="str">
        <f ca="1"/>
        <v>YARUMAL</v>
      </c>
      <c r="E252" s="101">
        <f ca="1">IF(LEN(B252)=0,"",AUXILIAR!E273)</f>
        <v>5</v>
      </c>
      <c r="F252" s="101"/>
      <c r="G252" s="98">
        <f ca="1">IF(LEN(B252)=0,"",AUXILIAR!G273)</f>
        <v>2.6329647182727752E-3</v>
      </c>
      <c r="H252" s="101">
        <f ca="1">IF(LEN(B252)=0,"",AUXILIAR!Q273)</f>
        <v>131</v>
      </c>
      <c r="I252" s="101"/>
      <c r="J252" s="98">
        <f ca="1">IF(LEN(B252)=0,"",AUXILIAR!R273)</f>
        <v>6.1586197169855668E-4</v>
      </c>
      <c r="K252" s="100">
        <f ca="1">IF(LEN(B252)=0,"",AUXILIAR!P273)</f>
        <v>50.150100000000002</v>
      </c>
      <c r="L252" s="100"/>
    </row>
    <row r="253" spans="1:12" x14ac:dyDescent="0.25">
      <c r="A253" s="99" t="str">
        <f t="shared" ca="1" si="5"/>
        <v>ANTIOQUIA</v>
      </c>
      <c r="B253" s="95" t="str">
        <f ca="1"/>
        <v>YOLOMBÓ</v>
      </c>
      <c r="E253" s="101">
        <f ca="1">IF(LEN(B253)=0,"",AUXILIAR!E274)</f>
        <v>0</v>
      </c>
      <c r="F253" s="101"/>
      <c r="G253" s="98">
        <f ca="1">IF(LEN(B253)=0,"",AUXILIAR!G274)</f>
        <v>0</v>
      </c>
      <c r="H253" s="101">
        <f ca="1">IF(LEN(B253)=0,"",AUXILIAR!Q274)</f>
        <v>0</v>
      </c>
      <c r="I253" s="101"/>
      <c r="J253" s="98">
        <f ca="1">IF(LEN(B253)=0,"",AUXILIAR!R274)</f>
        <v>0</v>
      </c>
      <c r="K253" s="100">
        <f ca="1">IF(LEN(B253)=0,"",AUXILIAR!P274)</f>
        <v>0</v>
      </c>
      <c r="L253" s="100"/>
    </row>
    <row r="254" spans="1:12" x14ac:dyDescent="0.25">
      <c r="A254" s="99" t="str">
        <f t="shared" ca="1" si="5"/>
        <v>ANTIOQUIA</v>
      </c>
      <c r="B254" s="95" t="str">
        <f ca="1"/>
        <v>YONDÓ</v>
      </c>
      <c r="E254" s="101">
        <f ca="1">IF(LEN(B254)=0,"",AUXILIAR!E275)</f>
        <v>0</v>
      </c>
      <c r="F254" s="101"/>
      <c r="G254" s="98">
        <f ca="1">IF(LEN(B254)=0,"",AUXILIAR!G275)</f>
        <v>0</v>
      </c>
      <c r="H254" s="101">
        <f ca="1">IF(LEN(B254)=0,"",AUXILIAR!Q275)</f>
        <v>0</v>
      </c>
      <c r="I254" s="101"/>
      <c r="J254" s="98">
        <f ca="1">IF(LEN(B254)=0,"",AUXILIAR!R275)</f>
        <v>0</v>
      </c>
      <c r="K254" s="100">
        <f ca="1">IF(LEN(B254)=0,"",AUXILIAR!P275)</f>
        <v>0</v>
      </c>
      <c r="L254" s="100"/>
    </row>
    <row r="255" spans="1:12" x14ac:dyDescent="0.25">
      <c r="A255" s="99" t="str">
        <f t="shared" ca="1" si="5"/>
        <v>ANTIOQUIA</v>
      </c>
      <c r="B255" s="95" t="str">
        <f ca="1"/>
        <v>ZARAGOZA</v>
      </c>
      <c r="E255" s="101">
        <f ca="1">IF(LEN(B255)=0,"",AUXILIAR!E276)</f>
        <v>0</v>
      </c>
      <c r="F255" s="101"/>
      <c r="G255" s="98">
        <f ca="1">IF(LEN(B255)=0,"",AUXILIAR!G276)</f>
        <v>0</v>
      </c>
      <c r="H255" s="101">
        <f ca="1">IF(LEN(B255)=0,"",AUXILIAR!Q276)</f>
        <v>0</v>
      </c>
      <c r="I255" s="101"/>
      <c r="J255" s="98">
        <f ca="1">IF(LEN(B255)=0,"",AUXILIAR!R276)</f>
        <v>0</v>
      </c>
      <c r="K255" s="100">
        <f ca="1">IF(LEN(B255)=0,"",AUXILIAR!P276)</f>
        <v>0</v>
      </c>
      <c r="L255" s="100"/>
    </row>
  </sheetData>
  <sheetProtection algorithmName="SHA-512" hashValue="4XlQmTRRQ/ZH8x7vdkFQIZhOpWMzxMgjbYQAKGib3e3KAULmFefYg60PSHpzgSULXtwah0Qd6MkTJYRVrU9DXA==" saltValue="xxhpDb/Do5hA+ys+qN3CLw==" spinCount="100000" sheet="1" objects="1" scenarios="1"/>
  <protectedRanges>
    <protectedRange sqref="L7:O9" name="Rango1_1"/>
  </protectedRanges>
  <mergeCells count="642">
    <mergeCell ref="E1:T3"/>
    <mergeCell ref="B13:C13"/>
    <mergeCell ref="D13:E13"/>
    <mergeCell ref="B16:C16"/>
    <mergeCell ref="B17:C17"/>
    <mergeCell ref="D16:E16"/>
    <mergeCell ref="B15:C15"/>
    <mergeCell ref="D15:E15"/>
    <mergeCell ref="H7:K7"/>
    <mergeCell ref="L7:O7"/>
    <mergeCell ref="D17:E17"/>
    <mergeCell ref="G13:H13"/>
    <mergeCell ref="I13:J13"/>
    <mergeCell ref="K13:L13"/>
    <mergeCell ref="M13:N13"/>
    <mergeCell ref="B14:C14"/>
    <mergeCell ref="H9:K9"/>
    <mergeCell ref="L9:O9"/>
    <mergeCell ref="K4:S4"/>
    <mergeCell ref="K34:L34"/>
    <mergeCell ref="K35:L35"/>
    <mergeCell ref="N26:O26"/>
    <mergeCell ref="B22:D23"/>
    <mergeCell ref="B24:D24"/>
    <mergeCell ref="B25:D25"/>
    <mergeCell ref="B26:D26"/>
    <mergeCell ref="E24:F24"/>
    <mergeCell ref="H24:I24"/>
    <mergeCell ref="K24:L24"/>
    <mergeCell ref="N24:O24"/>
    <mergeCell ref="E25:F25"/>
    <mergeCell ref="H25:I25"/>
    <mergeCell ref="K25:L25"/>
    <mergeCell ref="N25:O25"/>
    <mergeCell ref="E22:J22"/>
    <mergeCell ref="K22:P22"/>
    <mergeCell ref="E23:F23"/>
    <mergeCell ref="H23:I23"/>
    <mergeCell ref="K23:L23"/>
    <mergeCell ref="N23:O23"/>
    <mergeCell ref="E32:F32"/>
    <mergeCell ref="E33:F33"/>
    <mergeCell ref="E26:F26"/>
    <mergeCell ref="H26:I26"/>
    <mergeCell ref="K26:L26"/>
    <mergeCell ref="E31:F31"/>
    <mergeCell ref="B31:D31"/>
    <mergeCell ref="B32:D32"/>
    <mergeCell ref="B33:D33"/>
    <mergeCell ref="H31:I31"/>
    <mergeCell ref="H32:I32"/>
    <mergeCell ref="H33:I33"/>
    <mergeCell ref="K31:L31"/>
    <mergeCell ref="K32:L32"/>
    <mergeCell ref="K33:L33"/>
    <mergeCell ref="H34:I34"/>
    <mergeCell ref="H35:I35"/>
    <mergeCell ref="H36:I36"/>
    <mergeCell ref="H37:I37"/>
    <mergeCell ref="B61:D61"/>
    <mergeCell ref="E61:F61"/>
    <mergeCell ref="H61:I61"/>
    <mergeCell ref="B58:D58"/>
    <mergeCell ref="E58:F58"/>
    <mergeCell ref="H58:I58"/>
    <mergeCell ref="B55:D55"/>
    <mergeCell ref="E55:F55"/>
    <mergeCell ref="H55:I55"/>
    <mergeCell ref="E34:F34"/>
    <mergeCell ref="E35:F35"/>
    <mergeCell ref="B34:D34"/>
    <mergeCell ref="B35:D35"/>
    <mergeCell ref="K36:L36"/>
    <mergeCell ref="K37:L37"/>
    <mergeCell ref="B42:D42"/>
    <mergeCell ref="E42:F42"/>
    <mergeCell ref="H42:I42"/>
    <mergeCell ref="K42:L42"/>
    <mergeCell ref="B43:D43"/>
    <mergeCell ref="E43:F43"/>
    <mergeCell ref="H43:I43"/>
    <mergeCell ref="K43:L43"/>
    <mergeCell ref="B37:D37"/>
    <mergeCell ref="E37:F37"/>
    <mergeCell ref="E36:F36"/>
    <mergeCell ref="B36:D36"/>
    <mergeCell ref="K47:L47"/>
    <mergeCell ref="B48:D48"/>
    <mergeCell ref="E48:F48"/>
    <mergeCell ref="H48:I48"/>
    <mergeCell ref="K48:L48"/>
    <mergeCell ref="K44:L44"/>
    <mergeCell ref="B45:D45"/>
    <mergeCell ref="E45:F45"/>
    <mergeCell ref="H45:I45"/>
    <mergeCell ref="K45:L45"/>
    <mergeCell ref="B46:D46"/>
    <mergeCell ref="E46:F46"/>
    <mergeCell ref="H46:I46"/>
    <mergeCell ref="K46:L46"/>
    <mergeCell ref="B47:D47"/>
    <mergeCell ref="E47:F47"/>
    <mergeCell ref="H47:I47"/>
    <mergeCell ref="B44:D44"/>
    <mergeCell ref="E44:F44"/>
    <mergeCell ref="H44:I44"/>
    <mergeCell ref="K55:L55"/>
    <mergeCell ref="B56:D56"/>
    <mergeCell ref="E56:F56"/>
    <mergeCell ref="H56:I56"/>
    <mergeCell ref="K56:L56"/>
    <mergeCell ref="B57:D57"/>
    <mergeCell ref="E57:F57"/>
    <mergeCell ref="H57:I57"/>
    <mergeCell ref="K57:L57"/>
    <mergeCell ref="K82:L82"/>
    <mergeCell ref="K81:L81"/>
    <mergeCell ref="N80:O80"/>
    <mergeCell ref="R95:S95"/>
    <mergeCell ref="K61:L61"/>
    <mergeCell ref="K58:L58"/>
    <mergeCell ref="B59:D59"/>
    <mergeCell ref="E59:F59"/>
    <mergeCell ref="H59:I59"/>
    <mergeCell ref="K59:L59"/>
    <mergeCell ref="B60:D60"/>
    <mergeCell ref="E60:F60"/>
    <mergeCell ref="H60:I60"/>
    <mergeCell ref="K60:L60"/>
    <mergeCell ref="B94:G94"/>
    <mergeCell ref="B95:G95"/>
    <mergeCell ref="B92:G92"/>
    <mergeCell ref="B93:G93"/>
    <mergeCell ref="B90:G90"/>
    <mergeCell ref="B91:G91"/>
    <mergeCell ref="B88:G88"/>
    <mergeCell ref="B89:G89"/>
    <mergeCell ref="B86:G86"/>
    <mergeCell ref="B87:G87"/>
    <mergeCell ref="B78:G78"/>
    <mergeCell ref="B79:G79"/>
    <mergeCell ref="B80:G80"/>
    <mergeCell ref="B81:G81"/>
    <mergeCell ref="B82:G82"/>
    <mergeCell ref="B83:G83"/>
    <mergeCell ref="B84:G84"/>
    <mergeCell ref="B85:G85"/>
    <mergeCell ref="B71:G72"/>
    <mergeCell ref="B73:G73"/>
    <mergeCell ref="B74:G74"/>
    <mergeCell ref="B75:G75"/>
    <mergeCell ref="B76:G76"/>
    <mergeCell ref="B77:G77"/>
    <mergeCell ref="H71:M71"/>
    <mergeCell ref="N71:S71"/>
    <mergeCell ref="H73:I73"/>
    <mergeCell ref="H74:I74"/>
    <mergeCell ref="K73:L73"/>
    <mergeCell ref="K74:L74"/>
    <mergeCell ref="H75:I75"/>
    <mergeCell ref="H76:I76"/>
    <mergeCell ref="H77:I77"/>
    <mergeCell ref="H94:I94"/>
    <mergeCell ref="H95:I95"/>
    <mergeCell ref="H84:I84"/>
    <mergeCell ref="H85:I85"/>
    <mergeCell ref="H86:I86"/>
    <mergeCell ref="H87:I87"/>
    <mergeCell ref="H81:I81"/>
    <mergeCell ref="H82:I82"/>
    <mergeCell ref="H91:I91"/>
    <mergeCell ref="H92:I92"/>
    <mergeCell ref="H93:I93"/>
    <mergeCell ref="H88:I88"/>
    <mergeCell ref="H89:I89"/>
    <mergeCell ref="H90:I90"/>
    <mergeCell ref="H83:I83"/>
    <mergeCell ref="H78:I78"/>
    <mergeCell ref="H79:I79"/>
    <mergeCell ref="H80:I80"/>
    <mergeCell ref="K75:L75"/>
    <mergeCell ref="K76:L76"/>
    <mergeCell ref="K77:L77"/>
    <mergeCell ref="K78:L78"/>
    <mergeCell ref="K79:L79"/>
    <mergeCell ref="K80:L80"/>
    <mergeCell ref="N78:O78"/>
    <mergeCell ref="N79:O79"/>
    <mergeCell ref="R77:S77"/>
    <mergeCell ref="R78:S78"/>
    <mergeCell ref="R79:S79"/>
    <mergeCell ref="K95:L95"/>
    <mergeCell ref="H72:I72"/>
    <mergeCell ref="K72:L72"/>
    <mergeCell ref="N73:O73"/>
    <mergeCell ref="N74:O74"/>
    <mergeCell ref="N75:O75"/>
    <mergeCell ref="N76:O76"/>
    <mergeCell ref="K89:L89"/>
    <mergeCell ref="K90:L90"/>
    <mergeCell ref="K91:L91"/>
    <mergeCell ref="K92:L92"/>
    <mergeCell ref="K93:L93"/>
    <mergeCell ref="K94:L94"/>
    <mergeCell ref="K83:L83"/>
    <mergeCell ref="K84:L84"/>
    <mergeCell ref="K85:L85"/>
    <mergeCell ref="K86:L86"/>
    <mergeCell ref="K87:L87"/>
    <mergeCell ref="K88:L88"/>
    <mergeCell ref="N93:O93"/>
    <mergeCell ref="N94:O94"/>
    <mergeCell ref="N72:O72"/>
    <mergeCell ref="R72:S72"/>
    <mergeCell ref="R73:S73"/>
    <mergeCell ref="R74:S74"/>
    <mergeCell ref="R75:S75"/>
    <mergeCell ref="R76:S76"/>
    <mergeCell ref="N90:O90"/>
    <mergeCell ref="N91:O91"/>
    <mergeCell ref="N92:O92"/>
    <mergeCell ref="N87:O87"/>
    <mergeCell ref="N88:O88"/>
    <mergeCell ref="N89:O89"/>
    <mergeCell ref="N84:O84"/>
    <mergeCell ref="N85:O85"/>
    <mergeCell ref="N86:O86"/>
    <mergeCell ref="N81:O81"/>
    <mergeCell ref="N82:O82"/>
    <mergeCell ref="N83:O83"/>
    <mergeCell ref="R80:S80"/>
    <mergeCell ref="R81:S81"/>
    <mergeCell ref="R82:S82"/>
    <mergeCell ref="N77:O77"/>
    <mergeCell ref="R89:S89"/>
    <mergeCell ref="R90:S90"/>
    <mergeCell ref="R91:S91"/>
    <mergeCell ref="R92:S92"/>
    <mergeCell ref="R93:S93"/>
    <mergeCell ref="R94:S94"/>
    <mergeCell ref="R83:S83"/>
    <mergeCell ref="R84:S84"/>
    <mergeCell ref="R85:S85"/>
    <mergeCell ref="R86:S86"/>
    <mergeCell ref="R87:S87"/>
    <mergeCell ref="R88:S88"/>
    <mergeCell ref="K120:L120"/>
    <mergeCell ref="K121:L121"/>
    <mergeCell ref="B120:E120"/>
    <mergeCell ref="H120:I120"/>
    <mergeCell ref="B121:E121"/>
    <mergeCell ref="H121:I121"/>
    <mergeCell ref="F120:G120"/>
    <mergeCell ref="F121:G121"/>
    <mergeCell ref="N95:O95"/>
    <mergeCell ref="H118:I118"/>
    <mergeCell ref="B119:E119"/>
    <mergeCell ref="H119:I119"/>
    <mergeCell ref="F118:G118"/>
    <mergeCell ref="F119:G119"/>
    <mergeCell ref="K118:L118"/>
    <mergeCell ref="K119:L119"/>
    <mergeCell ref="B129:L129"/>
    <mergeCell ref="B130:D130"/>
    <mergeCell ref="E130:F130"/>
    <mergeCell ref="H130:I130"/>
    <mergeCell ref="K130:L130"/>
    <mergeCell ref="E140:F140"/>
    <mergeCell ref="E141:F141"/>
    <mergeCell ref="E142:F142"/>
    <mergeCell ref="E143:F143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4:F144"/>
    <mergeCell ref="E145:F145"/>
    <mergeCell ref="E146:F146"/>
    <mergeCell ref="E147:F147"/>
    <mergeCell ref="E148:F148"/>
    <mergeCell ref="E159:F159"/>
    <mergeCell ref="E160:F160"/>
    <mergeCell ref="E161:F161"/>
    <mergeCell ref="E162:F162"/>
    <mergeCell ref="E153:F153"/>
    <mergeCell ref="E154:F154"/>
    <mergeCell ref="E155:F155"/>
    <mergeCell ref="E156:F156"/>
    <mergeCell ref="E157:F157"/>
    <mergeCell ref="E158:F158"/>
    <mergeCell ref="E149:F149"/>
    <mergeCell ref="E150:F150"/>
    <mergeCell ref="E151:F151"/>
    <mergeCell ref="E152:F15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5:F255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53:I253"/>
    <mergeCell ref="H254:I254"/>
    <mergeCell ref="H255:I255"/>
    <mergeCell ref="K131:L131"/>
    <mergeCell ref="K132:L132"/>
    <mergeCell ref="K133:L133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45:L145"/>
    <mergeCell ref="K146:L146"/>
    <mergeCell ref="K147:L147"/>
    <mergeCell ref="K148:L148"/>
    <mergeCell ref="K149:L149"/>
    <mergeCell ref="K150:L150"/>
    <mergeCell ref="K151:L151"/>
    <mergeCell ref="K152:L152"/>
    <mergeCell ref="K153:L153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62:L162"/>
    <mergeCell ref="K163:L163"/>
    <mergeCell ref="K164:L164"/>
    <mergeCell ref="K165:L165"/>
    <mergeCell ref="K166:L166"/>
    <mergeCell ref="K167:L167"/>
    <mergeCell ref="K168:L168"/>
    <mergeCell ref="K169:L169"/>
    <mergeCell ref="K170:L170"/>
    <mergeCell ref="K171:L171"/>
    <mergeCell ref="K172:L172"/>
    <mergeCell ref="K173:L173"/>
    <mergeCell ref="K174:L17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88:L188"/>
    <mergeCell ref="K189:L189"/>
    <mergeCell ref="K190:L190"/>
    <mergeCell ref="K191:L191"/>
    <mergeCell ref="K192:L192"/>
    <mergeCell ref="K193:L193"/>
    <mergeCell ref="K194:L194"/>
    <mergeCell ref="K195:L195"/>
    <mergeCell ref="K196:L196"/>
    <mergeCell ref="K197:L197"/>
    <mergeCell ref="K198:L198"/>
    <mergeCell ref="K199:L199"/>
    <mergeCell ref="K200:L200"/>
    <mergeCell ref="K201:L201"/>
    <mergeCell ref="K202:L202"/>
    <mergeCell ref="K203:L203"/>
    <mergeCell ref="K204:L204"/>
    <mergeCell ref="K205:L205"/>
    <mergeCell ref="K206:L206"/>
    <mergeCell ref="K207:L207"/>
    <mergeCell ref="K208:L208"/>
    <mergeCell ref="K209:L209"/>
    <mergeCell ref="K210:L210"/>
    <mergeCell ref="K211:L211"/>
    <mergeCell ref="K212:L212"/>
    <mergeCell ref="K213:L213"/>
    <mergeCell ref="K214:L214"/>
    <mergeCell ref="K215:L215"/>
    <mergeCell ref="K216:L216"/>
    <mergeCell ref="K217:L217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26:L226"/>
    <mergeCell ref="K227:L227"/>
    <mergeCell ref="K228:L228"/>
    <mergeCell ref="K229:L229"/>
    <mergeCell ref="K230:L230"/>
    <mergeCell ref="K231:L231"/>
    <mergeCell ref="K232:L232"/>
    <mergeCell ref="K233:L233"/>
    <mergeCell ref="K234:L234"/>
    <mergeCell ref="K235:L235"/>
    <mergeCell ref="K236:L236"/>
    <mergeCell ref="K237:L237"/>
    <mergeCell ref="K238:L238"/>
    <mergeCell ref="K248:L248"/>
    <mergeCell ref="K249:L249"/>
    <mergeCell ref="K250:L250"/>
    <mergeCell ref="K251:L251"/>
    <mergeCell ref="K252:L252"/>
    <mergeCell ref="K253:L253"/>
    <mergeCell ref="K254:L254"/>
    <mergeCell ref="K255:L255"/>
    <mergeCell ref="K239:L239"/>
    <mergeCell ref="K240:L240"/>
    <mergeCell ref="K241:L241"/>
    <mergeCell ref="K242:L242"/>
    <mergeCell ref="K243:L243"/>
    <mergeCell ref="K244:L244"/>
    <mergeCell ref="K245:L245"/>
    <mergeCell ref="K246:L246"/>
    <mergeCell ref="K247:L247"/>
  </mergeCells>
  <conditionalFormatting sqref="J73:J94">
    <cfRule type="dataBar" priority="6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{52D63E4B-624E-4574-ADE0-26DE35611CBD}</x14:id>
        </ext>
      </extLst>
    </cfRule>
  </conditionalFormatting>
  <conditionalFormatting sqref="M73:M94">
    <cfRule type="dataBar" priority="5">
      <dataBar>
        <cfvo type="min"/>
        <cfvo type="max"/>
        <color rgb="FF92D050"/>
      </dataBar>
      <extLst>
        <ext xmlns:x14="http://schemas.microsoft.com/office/spreadsheetml/2009/9/main" uri="{B025F937-C7B1-47D3-B67F-A62EFF666E3E}">
          <x14:id>{DDE990C9-F518-4564-8D0E-C8516507A13E}</x14:id>
        </ext>
      </extLst>
    </cfRule>
  </conditionalFormatting>
  <conditionalFormatting sqref="P73:P94">
    <cfRule type="dataBar" priority="2">
      <dataBar>
        <cfvo type="min"/>
        <cfvo type="max"/>
        <color rgb="FFFFC000"/>
      </dataBar>
      <extLst>
        <ext xmlns:x14="http://schemas.microsoft.com/office/spreadsheetml/2009/9/main" uri="{B025F937-C7B1-47D3-B67F-A62EFF666E3E}">
          <x14:id>{22808438-4121-46EC-B179-6491B759DA74}</x14:id>
        </ext>
      </extLst>
    </cfRule>
  </conditionalFormatting>
  <conditionalFormatting sqref="R73:R93">
    <cfRule type="dataBar" priority="1">
      <dataBar>
        <cfvo type="min"/>
        <cfvo type="max"/>
        <color rgb="FFFFC000"/>
      </dataBar>
      <extLst>
        <ext xmlns:x14="http://schemas.microsoft.com/office/spreadsheetml/2009/9/main" uri="{B025F937-C7B1-47D3-B67F-A62EFF666E3E}">
          <x14:id>{919A292D-682C-43E8-B39A-6A41571EC58A}</x14:id>
        </ext>
      </extLst>
    </cfRule>
  </conditionalFormatting>
  <dataValidations count="1">
    <dataValidation type="list" allowBlank="1" showInputMessage="1" showErrorMessage="1" sqref="L9:O9" xr:uid="{2B85CFE3-0397-4A2F-B3FD-955C9EB191C2}">
      <formula1>INDIRECT($L$7)</formula1>
    </dataValidation>
  </dataValidations>
  <pageMargins left="0.23622047244094491" right="0.23622047244094491" top="0.74803149606299213" bottom="0.19685039370078741" header="0" footer="0"/>
  <pageSetup orientation="landscape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2D63E4B-624E-4574-ADE0-26DE35611CBD}">
            <x14:dataBar minLength="0" maxLength="100" border="1" negativeBarBorderColorSameAsPositive="0">
              <x14:cfvo type="autoMin"/>
              <x14:cfvo type="autoMax"/>
              <x14:borderColor rgb="FF92D050"/>
              <x14:negativeFillColor rgb="FFFF0000"/>
              <x14:negativeBorderColor rgb="FFFF0000"/>
              <x14:axisColor rgb="FF000000"/>
            </x14:dataBar>
          </x14:cfRule>
          <xm:sqref>J73:J94</xm:sqref>
        </x14:conditionalFormatting>
        <x14:conditionalFormatting xmlns:xm="http://schemas.microsoft.com/office/excel/2006/main">
          <x14:cfRule type="dataBar" id="{DDE990C9-F518-4564-8D0E-C8516507A13E}">
            <x14:dataBar minLength="0" maxLength="100" border="1" negativeBarBorderColorSameAsPositive="0">
              <x14:cfvo type="autoMin"/>
              <x14:cfvo type="autoMax"/>
              <x14:borderColor rgb="FF92D050"/>
              <x14:negativeFillColor rgb="FFFF0000"/>
              <x14:negativeBorderColor rgb="FFFF0000"/>
              <x14:axisColor rgb="FF000000"/>
            </x14:dataBar>
          </x14:cfRule>
          <xm:sqref>M73:M94</xm:sqref>
        </x14:conditionalFormatting>
        <x14:conditionalFormatting xmlns:xm="http://schemas.microsoft.com/office/excel/2006/main">
          <x14:cfRule type="dataBar" id="{22808438-4121-46EC-B179-6491B759DA74}">
            <x14:dataBar minLength="0" maxLength="100" border="1" negativeBarBorderColorSameAsPositive="0">
              <x14:cfvo type="autoMin"/>
              <x14:cfvo type="autoMax"/>
              <x14:borderColor rgb="FFFFC000"/>
              <x14:negativeFillColor rgb="FFFF0000"/>
              <x14:negativeBorderColor rgb="FFFF0000"/>
              <x14:axisColor rgb="FF000000"/>
            </x14:dataBar>
          </x14:cfRule>
          <xm:sqref>P73:P94</xm:sqref>
        </x14:conditionalFormatting>
        <x14:conditionalFormatting xmlns:xm="http://schemas.microsoft.com/office/excel/2006/main">
          <x14:cfRule type="dataBar" id="{919A292D-682C-43E8-B39A-6A41571EC58A}">
            <x14:dataBar minLength="0" maxLength="100" border="1" negativeBarBorderColorSameAsPositive="0">
              <x14:cfvo type="autoMin"/>
              <x14:cfvo type="autoMax"/>
              <x14:borderColor rgb="FFFFC000"/>
              <x14:negativeFillColor rgb="FFFF0000"/>
              <x14:negativeBorderColor rgb="FFFF0000"/>
              <x14:axisColor rgb="FF000000"/>
            </x14:dataBar>
          </x14:cfRule>
          <xm:sqref>R73:R93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A58A0EC-DC07-4DB2-AF8E-DC58AFDFA9AE}">
          <x14:formula1>
            <xm:f>DIVIPOLA!$A$2:$A$1122</xm:f>
          </x14:formula1>
          <xm:sqref>L7:O7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FBDCE-22BC-443C-B47A-814406A33834}">
  <dimension ref="A1:X276"/>
  <sheetViews>
    <sheetView zoomScale="160" zoomScaleNormal="160" zoomScalePageLayoutView="130" workbookViewId="0"/>
  </sheetViews>
  <sheetFormatPr baseColWidth="10" defaultRowHeight="15" x14ac:dyDescent="0.25"/>
  <cols>
    <col min="1" max="1" width="6" customWidth="1"/>
    <col min="2" max="2" width="6.7109375" customWidth="1"/>
    <col min="3" max="3" width="3" customWidth="1"/>
    <col min="4" max="4" width="4.42578125" customWidth="1"/>
    <col min="5" max="5" width="4.85546875" customWidth="1"/>
    <col min="6" max="6" width="6" customWidth="1"/>
    <col min="7" max="7" width="7.140625" customWidth="1"/>
    <col min="8" max="8" width="6.140625" customWidth="1"/>
    <col min="9" max="9" width="8.28515625" customWidth="1"/>
    <col min="10" max="11" width="6.85546875" customWidth="1"/>
    <col min="12" max="12" width="6.5703125" customWidth="1"/>
    <col min="13" max="13" width="6.7109375" customWidth="1"/>
    <col min="14" max="14" width="7.85546875" customWidth="1"/>
    <col min="15" max="15" width="8.5703125" customWidth="1"/>
    <col min="16" max="16" width="7.5703125" customWidth="1"/>
    <col min="17" max="17" width="7.7109375" customWidth="1"/>
    <col min="18" max="20" width="6" customWidth="1"/>
    <col min="21" max="21" width="12.42578125" customWidth="1"/>
    <col min="22" max="22" width="5.85546875" customWidth="1"/>
    <col min="23" max="23" width="3.28515625" customWidth="1"/>
    <col min="24" max="24" width="1" customWidth="1"/>
    <col min="25" max="25" width="4.140625" customWidth="1"/>
    <col min="26" max="26" width="5.28515625" customWidth="1"/>
  </cols>
  <sheetData>
    <row r="1" spans="2:24" ht="13.5" customHeight="1" thickBot="1" x14ac:dyDescent="0.3">
      <c r="F1" s="14"/>
      <c r="G1" s="14"/>
      <c r="H1" s="14"/>
      <c r="I1" s="14"/>
      <c r="J1" s="14"/>
      <c r="K1" s="14"/>
      <c r="L1" s="14"/>
      <c r="M1" s="14"/>
      <c r="N1" s="14"/>
      <c r="O1" s="14"/>
      <c r="P1" s="2"/>
      <c r="Q1" s="2"/>
      <c r="R1" s="2"/>
      <c r="S1" s="2"/>
      <c r="T1" s="2"/>
    </row>
    <row r="2" spans="2:24" ht="15.75" thickBot="1" x14ac:dyDescent="0.3">
      <c r="F2" s="2"/>
      <c r="G2" s="2"/>
      <c r="H2" s="166" t="s">
        <v>0</v>
      </c>
      <c r="I2" s="167"/>
      <c r="J2" s="167"/>
      <c r="K2" s="168"/>
      <c r="L2" s="169" t="str">
        <f>+REPORTE!L7</f>
        <v>ANTIOQUIA</v>
      </c>
      <c r="M2" s="169"/>
      <c r="N2" s="169"/>
      <c r="O2" s="170"/>
    </row>
    <row r="3" spans="2:24" ht="6" customHeight="1" thickBot="1" x14ac:dyDescent="0.3">
      <c r="F3" s="2"/>
      <c r="G3" s="2"/>
      <c r="H3" s="15"/>
      <c r="I3" s="15"/>
      <c r="J3" s="15"/>
      <c r="K3" s="15"/>
      <c r="L3" s="3"/>
      <c r="M3" s="3"/>
      <c r="N3" s="3"/>
      <c r="O3" s="3"/>
    </row>
    <row r="4" spans="2:24" ht="15.75" thickBot="1" x14ac:dyDescent="0.3">
      <c r="F4" s="2"/>
      <c r="G4" s="2"/>
      <c r="H4" s="166" t="s">
        <v>1</v>
      </c>
      <c r="I4" s="167"/>
      <c r="J4" s="167"/>
      <c r="K4" s="168"/>
      <c r="L4" s="169"/>
      <c r="M4" s="169"/>
      <c r="N4" s="169"/>
      <c r="O4" s="170"/>
    </row>
    <row r="5" spans="2:24" x14ac:dyDescent="0.25"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7" spans="2:24" x14ac:dyDescent="0.25">
      <c r="B7" s="4" t="s">
        <v>1160</v>
      </c>
      <c r="C7" s="2"/>
      <c r="D7" s="2"/>
      <c r="E7" s="2"/>
      <c r="F7" s="2"/>
      <c r="G7" s="2"/>
      <c r="H7" s="2"/>
      <c r="I7" s="2"/>
      <c r="J7" s="2"/>
    </row>
    <row r="8" spans="2:24" x14ac:dyDescent="0.25">
      <c r="B8" s="22"/>
      <c r="C8" s="22"/>
      <c r="D8" s="22"/>
      <c r="E8" s="22">
        <v>6</v>
      </c>
      <c r="F8" s="22"/>
      <c r="G8" s="22"/>
      <c r="H8" s="22">
        <v>8</v>
      </c>
      <c r="I8" s="22">
        <v>9</v>
      </c>
      <c r="J8" s="22">
        <v>10</v>
      </c>
      <c r="K8" s="22">
        <v>11</v>
      </c>
      <c r="L8" s="22">
        <v>12</v>
      </c>
      <c r="M8" s="22">
        <v>13</v>
      </c>
      <c r="N8" s="22">
        <v>14</v>
      </c>
      <c r="O8" s="22">
        <v>15</v>
      </c>
      <c r="P8" s="22">
        <v>16</v>
      </c>
      <c r="Q8" s="22"/>
      <c r="R8" s="22"/>
      <c r="S8" s="22"/>
      <c r="T8" s="22"/>
      <c r="U8" s="49"/>
      <c r="V8" s="49"/>
      <c r="W8" s="49"/>
      <c r="X8" s="49"/>
    </row>
    <row r="9" spans="2:24" x14ac:dyDescent="0.25">
      <c r="B9" s="22"/>
      <c r="C9" s="22"/>
      <c r="D9" s="22"/>
      <c r="E9" s="22"/>
      <c r="F9" s="22"/>
      <c r="G9" s="22"/>
      <c r="H9" s="163" t="s">
        <v>1148</v>
      </c>
      <c r="I9" s="163"/>
      <c r="J9" s="163" t="s">
        <v>1149</v>
      </c>
      <c r="K9" s="163"/>
      <c r="L9" s="163" t="s">
        <v>1150</v>
      </c>
      <c r="M9" s="163"/>
      <c r="N9" s="163" t="s">
        <v>1151</v>
      </c>
      <c r="O9" s="163"/>
      <c r="P9" s="17" t="s">
        <v>1163</v>
      </c>
      <c r="Q9" s="17"/>
      <c r="R9" s="22"/>
      <c r="S9" s="22"/>
      <c r="T9" s="22"/>
      <c r="U9" s="49"/>
      <c r="V9" s="49"/>
      <c r="W9" s="49"/>
      <c r="X9" s="49"/>
    </row>
    <row r="10" spans="2:24" x14ac:dyDescent="0.25">
      <c r="B10" s="174" t="s">
        <v>1161</v>
      </c>
      <c r="C10" s="174"/>
      <c r="D10" s="174"/>
      <c r="E10" s="174" t="s">
        <v>1162</v>
      </c>
      <c r="F10" s="174"/>
      <c r="G10" s="50" t="s">
        <v>422</v>
      </c>
      <c r="H10" s="19" t="s">
        <v>1152</v>
      </c>
      <c r="I10" s="50" t="s">
        <v>1154</v>
      </c>
      <c r="J10" s="19" t="s">
        <v>1152</v>
      </c>
      <c r="K10" s="50" t="s">
        <v>1154</v>
      </c>
      <c r="L10" s="19" t="s">
        <v>1152</v>
      </c>
      <c r="M10" s="50" t="s">
        <v>1154</v>
      </c>
      <c r="N10" s="19" t="s">
        <v>1152</v>
      </c>
      <c r="O10" s="50" t="s">
        <v>1154</v>
      </c>
      <c r="P10" s="49"/>
      <c r="Q10" s="51" t="s">
        <v>423</v>
      </c>
      <c r="R10" s="50" t="s">
        <v>422</v>
      </c>
      <c r="V10" s="49"/>
      <c r="W10" s="49"/>
      <c r="X10" s="49"/>
    </row>
    <row r="11" spans="2:24" x14ac:dyDescent="0.25">
      <c r="B11" s="178" t="s">
        <v>1164</v>
      </c>
      <c r="C11" s="178"/>
      <c r="D11" s="178"/>
      <c r="E11" s="146">
        <f ca="1">+VLOOKUP("Total;Total;"&amp;$B11,BD!$A:$Q,E$8,0)</f>
        <v>2672</v>
      </c>
      <c r="F11" s="146"/>
      <c r="G11" s="57">
        <f ca="1">+E11/$E$16</f>
        <v>0.31942618051404664</v>
      </c>
      <c r="H11" s="58">
        <f ca="1">+VLOOKUP("Total;Total;"&amp;$B11,BD!$A:$Q,H$8,0)</f>
        <v>40</v>
      </c>
      <c r="I11" s="58">
        <f ca="1">+VLOOKUP("Total;Total;"&amp;$B11,BD!$A:$Q,I$8,0)</f>
        <v>54</v>
      </c>
      <c r="J11" s="58">
        <f ca="1">+VLOOKUP("Total;Total;"&amp;$B11,BD!$A:$Q,J$8,0)</f>
        <v>5155</v>
      </c>
      <c r="K11" s="58">
        <f ca="1">+VLOOKUP("Total;Total;"&amp;$B11,BD!$A:$Q,K$8,0)</f>
        <v>4024</v>
      </c>
      <c r="L11" s="58">
        <f ca="1">+VLOOKUP("Total;Total;"&amp;$B11,BD!$A:$Q,L$8,0)</f>
        <v>5182</v>
      </c>
      <c r="M11" s="58">
        <f ca="1">+VLOOKUP("Total;Total;"&amp;$B11,BD!$A:$Q,M$8,0)</f>
        <v>2217</v>
      </c>
      <c r="N11" s="58">
        <f ca="1">+VLOOKUP("Total;Total;"&amp;$B11,BD!$A:$Q,N$8,0)</f>
        <v>4105</v>
      </c>
      <c r="O11" s="58">
        <f ca="1">+VLOOKUP("Total;Total;"&amp;$B11,BD!$A:$Q,O$8,0)</f>
        <v>1674</v>
      </c>
      <c r="P11" s="58">
        <f ca="1">+VLOOKUP("Total;Total;"&amp;$B11,BD!$A:$Q,P$8,0)/1000000</f>
        <v>7837.925225</v>
      </c>
      <c r="Q11" s="45">
        <f ca="1">+SUM(E19:H19)</f>
        <v>22451</v>
      </c>
      <c r="R11" s="57">
        <f ca="1">+Q11/$Q$16</f>
        <v>1.8727941427948185E-2</v>
      </c>
      <c r="V11" s="49"/>
      <c r="W11" s="49"/>
      <c r="X11" s="49"/>
    </row>
    <row r="12" spans="2:24" x14ac:dyDescent="0.25">
      <c r="B12" s="139" t="s">
        <v>1168</v>
      </c>
      <c r="C12" s="139"/>
      <c r="D12" s="139"/>
      <c r="E12" s="140">
        <f ca="1">+VLOOKUP("Total;Total;"&amp;$B12,BD!A:Q,E$8,0)</f>
        <v>3172</v>
      </c>
      <c r="F12" s="140"/>
      <c r="G12" s="40">
        <f ca="1">+E12/$E$16</f>
        <v>0.3791990436341901</v>
      </c>
      <c r="H12" s="44">
        <f ca="1">+VLOOKUP("Total;Total;"&amp;$B12,BD!$A:$Q,H$8,0)</f>
        <v>118</v>
      </c>
      <c r="I12" s="44">
        <f ca="1">+VLOOKUP("Total;Total;"&amp;$B12,BD!$A:$Q,I$8,0)</f>
        <v>67</v>
      </c>
      <c r="J12" s="44">
        <f ca="1">+VLOOKUP("Total;Total;"&amp;$B12,BD!$A:$Q,J$8,0)</f>
        <v>23070</v>
      </c>
      <c r="K12" s="44">
        <f ca="1">+VLOOKUP("Total;Total;"&amp;$B12,BD!$A:$Q,K$8,0)</f>
        <v>12652</v>
      </c>
      <c r="L12" s="44">
        <f ca="1">+VLOOKUP("Total;Total;"&amp;$B12,BD!$A:$Q,L$8,0)</f>
        <v>18504</v>
      </c>
      <c r="M12" s="44">
        <f ca="1">+VLOOKUP("Total;Total;"&amp;$B12,BD!$A:$Q,M$8,0)</f>
        <v>6506</v>
      </c>
      <c r="N12" s="44">
        <f ca="1">+VLOOKUP("Total;Total;"&amp;$B12,BD!$A:$Q,N$8,0)</f>
        <v>18909</v>
      </c>
      <c r="O12" s="44">
        <f ca="1">+VLOOKUP("Total;Total;"&amp;$B12,BD!$A:$Q,O$8,0)</f>
        <v>5321</v>
      </c>
      <c r="P12" s="44">
        <f ca="1">+VLOOKUP("Total;Total;"&amp;$B12,BD!$A:$Q,P$8,0)/1000000</f>
        <v>28951.65</v>
      </c>
      <c r="Q12" s="54">
        <f ca="1">+SUM(E20:H20)</f>
        <v>85147</v>
      </c>
      <c r="R12" s="40">
        <f ca="1">+Q12/$Q$16</f>
        <v>7.1027037938867041E-2</v>
      </c>
      <c r="V12" s="49"/>
      <c r="W12" s="49"/>
      <c r="X12" s="49"/>
    </row>
    <row r="13" spans="2:24" x14ac:dyDescent="0.25">
      <c r="B13" s="139" t="s">
        <v>1169</v>
      </c>
      <c r="C13" s="139"/>
      <c r="D13" s="139"/>
      <c r="E13" s="140">
        <f ca="1">+VLOOKUP("Total;Total;"&amp;$B13,BD!A:Q,E$8,0)</f>
        <v>1554</v>
      </c>
      <c r="F13" s="140"/>
      <c r="G13" s="40">
        <f ca="1">+E13/$E$16</f>
        <v>0.18577405857740587</v>
      </c>
      <c r="H13" s="44">
        <f ca="1">+VLOOKUP("Total;Total;"&amp;$B13,BD!$A:$Q,H$8,0)</f>
        <v>216</v>
      </c>
      <c r="I13" s="44">
        <f ca="1">+VLOOKUP("Total;Total;"&amp;$B13,BD!$A:$Q,I$8,0)</f>
        <v>111</v>
      </c>
      <c r="J13" s="44">
        <f ca="1">+VLOOKUP("Total;Total;"&amp;$B13,BD!$A:$Q,J$8,0)</f>
        <v>47426</v>
      </c>
      <c r="K13" s="44">
        <f ca="1">+VLOOKUP("Total;Total;"&amp;$B13,BD!$A:$Q,K$8,0)</f>
        <v>21238</v>
      </c>
      <c r="L13" s="44">
        <f ca="1">+VLOOKUP("Total;Total;"&amp;$B13,BD!$A:$Q,L$8,0)</f>
        <v>34536</v>
      </c>
      <c r="M13" s="44">
        <f ca="1">+VLOOKUP("Total;Total;"&amp;$B13,BD!$A:$Q,M$8,0)</f>
        <v>8951</v>
      </c>
      <c r="N13" s="44">
        <f ca="1">+VLOOKUP("Total;Total;"&amp;$B13,BD!$A:$Q,N$8,0)</f>
        <v>35042</v>
      </c>
      <c r="O13" s="44">
        <f ca="1">+VLOOKUP("Total;Total;"&amp;$B13,BD!$A:$Q,O$8,0)</f>
        <v>7418</v>
      </c>
      <c r="P13" s="44">
        <f ca="1">+VLOOKUP("Total;Total;"&amp;$B13,BD!$A:$Q,P$8,0)/1000000</f>
        <v>52432.754074999997</v>
      </c>
      <c r="Q13" s="54">
        <f ca="1">+SUM(E21:H21)</f>
        <v>154938</v>
      </c>
      <c r="R13" s="40">
        <f ca="1">+Q13/$Q$16</f>
        <v>0.12924456767909828</v>
      </c>
      <c r="V13" s="49"/>
      <c r="W13" s="49"/>
      <c r="X13" s="49"/>
    </row>
    <row r="14" spans="2:24" x14ac:dyDescent="0.25">
      <c r="B14" s="139" t="s">
        <v>1165</v>
      </c>
      <c r="C14" s="139"/>
      <c r="D14" s="139"/>
      <c r="E14" s="140">
        <f ca="1">+VLOOKUP("Total;Total;"&amp;$B14,BD!A:Q,E$8,0)</f>
        <v>495</v>
      </c>
      <c r="F14" s="140"/>
      <c r="G14" s="40">
        <f ca="1">+E14/$E$16</f>
        <v>5.9175134488942023E-2</v>
      </c>
      <c r="H14" s="44">
        <f ca="1">+VLOOKUP("Total;Total;"&amp;$B14,BD!$A:$Q,H$8,0)</f>
        <v>237</v>
      </c>
      <c r="I14" s="44">
        <f ca="1">+VLOOKUP("Total;Total;"&amp;$B14,BD!$A:$Q,I$8,0)</f>
        <v>120</v>
      </c>
      <c r="J14" s="44">
        <f ca="1">+VLOOKUP("Total;Total;"&amp;$B14,BD!$A:$Q,J$8,0)</f>
        <v>53591</v>
      </c>
      <c r="K14" s="44">
        <f ca="1">+VLOOKUP("Total;Total;"&amp;$B14,BD!$A:$Q,K$8,0)</f>
        <v>18820</v>
      </c>
      <c r="L14" s="44">
        <f ca="1">+VLOOKUP("Total;Total;"&amp;$B14,BD!$A:$Q,L$8,0)</f>
        <v>28570</v>
      </c>
      <c r="M14" s="44">
        <f ca="1">+VLOOKUP("Total;Total;"&amp;$B14,BD!$A:$Q,M$8,0)</f>
        <v>6131</v>
      </c>
      <c r="N14" s="44">
        <f ca="1">+VLOOKUP("Total;Total;"&amp;$B14,BD!$A:$Q,N$8,0)</f>
        <v>26113</v>
      </c>
      <c r="O14" s="44">
        <f ca="1">+VLOOKUP("Total;Total;"&amp;$B14,BD!$A:$Q,O$8,0)</f>
        <v>5103</v>
      </c>
      <c r="P14" s="44">
        <f ca="1">+VLOOKUP("Total;Total;"&amp;$B14,BD!$A:$Q,P$8,0)/1000000</f>
        <v>48306.653525000002</v>
      </c>
      <c r="Q14" s="54">
        <f ca="1">+SUM(E22:H22)</f>
        <v>138685</v>
      </c>
      <c r="R14" s="40">
        <f ca="1">+Q14/$Q$16</f>
        <v>0.11568680935971645</v>
      </c>
      <c r="V14" s="49"/>
      <c r="W14" s="49"/>
      <c r="X14" s="49"/>
    </row>
    <row r="15" spans="2:24" ht="16.5" customHeight="1" x14ac:dyDescent="0.25">
      <c r="B15" s="177" t="s">
        <v>1166</v>
      </c>
      <c r="C15" s="177"/>
      <c r="D15" s="177"/>
      <c r="E15" s="141">
        <f ca="1">+VLOOKUP("Total;Total;"&amp;$B15,BD!A:Q,E$8,0)</f>
        <v>472</v>
      </c>
      <c r="F15" s="141"/>
      <c r="G15" s="55">
        <f ca="1">+E15/$E$16</f>
        <v>5.6425582785415422E-2</v>
      </c>
      <c r="H15" s="56">
        <f ca="1">+VLOOKUP("Total;Total;"&amp;$B15,BD!$A:$Q,H$8,0)</f>
        <v>1043</v>
      </c>
      <c r="I15" s="56">
        <f ca="1">+VLOOKUP("Total;Total;"&amp;$B15,BD!$A:$Q,I$8,0)</f>
        <v>818</v>
      </c>
      <c r="J15" s="56">
        <f ca="1">+VLOOKUP("Total;Total;"&amp;$B15,BD!$A:$Q,J$8,0)</f>
        <v>359241</v>
      </c>
      <c r="K15" s="56">
        <f ca="1">+VLOOKUP("Total;Total;"&amp;$B15,BD!$A:$Q,K$8,0)</f>
        <v>150340</v>
      </c>
      <c r="L15" s="56">
        <f ca="1">+VLOOKUP("Total;Total;"&amp;$B15,BD!$A:$Q,L$8,0)</f>
        <v>138044</v>
      </c>
      <c r="M15" s="56">
        <f ca="1">+VLOOKUP("Total;Total;"&amp;$B15,BD!$A:$Q,M$8,0)</f>
        <v>32840</v>
      </c>
      <c r="N15" s="56">
        <f ca="1">+VLOOKUP("Total;Total;"&amp;$B15,BD!$A:$Q,N$8,0)</f>
        <v>95491</v>
      </c>
      <c r="O15" s="56">
        <f ca="1">+VLOOKUP("Total;Total;"&amp;$B15,BD!$A:$Q,O$8,0)</f>
        <v>19759</v>
      </c>
      <c r="P15" s="56">
        <f ca="1">+VLOOKUP("Total;Total;"&amp;$B15,BD!$A:$Q,P$8,0)/1000000</f>
        <v>298382.21204999997</v>
      </c>
      <c r="Q15" s="32">
        <f ca="1">+SUM(E23:H23)</f>
        <v>797576</v>
      </c>
      <c r="R15" s="55">
        <f ca="1">+Q15/$Q$16</f>
        <v>0.66531364359437006</v>
      </c>
      <c r="V15" s="49"/>
      <c r="W15" s="49"/>
      <c r="X15" s="49"/>
    </row>
    <row r="16" spans="2:24" x14ac:dyDescent="0.25">
      <c r="B16" s="175" t="s">
        <v>15</v>
      </c>
      <c r="C16" s="175"/>
      <c r="D16" s="175"/>
      <c r="E16" s="176">
        <f ca="1">SUM(E11:F15)</f>
        <v>8365</v>
      </c>
      <c r="F16" s="176"/>
      <c r="G16" s="52">
        <f ca="1">SUM(G11:G15)</f>
        <v>1</v>
      </c>
      <c r="H16" s="60">
        <f ca="1">SUM(H11:H15)</f>
        <v>1654</v>
      </c>
      <c r="I16" s="60">
        <f t="shared" ref="I16:P16" ca="1" si="0">SUM(I11:I15)</f>
        <v>1170</v>
      </c>
      <c r="J16" s="60">
        <f t="shared" ca="1" si="0"/>
        <v>488483</v>
      </c>
      <c r="K16" s="60">
        <f t="shared" ca="1" si="0"/>
        <v>207074</v>
      </c>
      <c r="L16" s="60">
        <f t="shared" ca="1" si="0"/>
        <v>224836</v>
      </c>
      <c r="M16" s="60">
        <f t="shared" ca="1" si="0"/>
        <v>56645</v>
      </c>
      <c r="N16" s="60">
        <f t="shared" ca="1" si="0"/>
        <v>179660</v>
      </c>
      <c r="O16" s="60">
        <f t="shared" ca="1" si="0"/>
        <v>39275</v>
      </c>
      <c r="P16" s="59">
        <f t="shared" ca="1" si="0"/>
        <v>435911.19487499999</v>
      </c>
      <c r="Q16" s="53">
        <f ca="1">SUM(Q11:Q15)</f>
        <v>1198797</v>
      </c>
      <c r="R16" s="52">
        <f ca="1">SUM(R11:R15)</f>
        <v>1</v>
      </c>
      <c r="V16" s="49"/>
      <c r="W16" s="49"/>
      <c r="X16" s="49"/>
    </row>
    <row r="17" spans="2:24" x14ac:dyDescent="0.25">
      <c r="B17" s="42" t="s">
        <v>1167</v>
      </c>
      <c r="C17" s="2"/>
      <c r="D17" s="2"/>
      <c r="E17" s="2"/>
      <c r="F17" s="2"/>
      <c r="G17" s="2"/>
      <c r="H17" s="2"/>
      <c r="I17" s="2"/>
      <c r="J17" s="2"/>
      <c r="V17" s="49"/>
      <c r="W17" s="49"/>
      <c r="X17" s="49"/>
    </row>
    <row r="18" spans="2:24" x14ac:dyDescent="0.25">
      <c r="B18" s="145" t="s">
        <v>1161</v>
      </c>
      <c r="C18" s="145"/>
      <c r="D18" s="145"/>
      <c r="E18" s="64" t="s">
        <v>1173</v>
      </c>
      <c r="F18" s="64" t="s">
        <v>1172</v>
      </c>
      <c r="G18" s="64" t="s">
        <v>1171</v>
      </c>
      <c r="H18" s="64" t="s">
        <v>1170</v>
      </c>
      <c r="I18" s="65"/>
      <c r="J18" s="64" t="s">
        <v>1173</v>
      </c>
      <c r="K18" s="64" t="s">
        <v>1172</v>
      </c>
      <c r="L18" s="64" t="s">
        <v>1171</v>
      </c>
      <c r="M18" s="64" t="s">
        <v>1170</v>
      </c>
      <c r="N18" s="2"/>
    </row>
    <row r="19" spans="2:24" x14ac:dyDescent="0.25">
      <c r="B19" s="139" t="s">
        <v>1164</v>
      </c>
      <c r="C19" s="139"/>
      <c r="D19" s="139"/>
      <c r="E19" s="44">
        <f ca="1">+H11+I11</f>
        <v>94</v>
      </c>
      <c r="F19" s="44">
        <f ca="1">+J11+K11</f>
        <v>9179</v>
      </c>
      <c r="G19" s="44">
        <f ca="1">+L11+M11</f>
        <v>7399</v>
      </c>
      <c r="H19" s="44">
        <f ca="1">+O11+N11</f>
        <v>5779</v>
      </c>
      <c r="I19" s="62">
        <f t="shared" ref="I19:I24" ca="1" si="1">SUM(E19:H19)</f>
        <v>22451</v>
      </c>
      <c r="J19" s="63">
        <f t="shared" ref="J19:M24" ca="1" si="2">+E19/$I19</f>
        <v>4.1868959066411297E-3</v>
      </c>
      <c r="K19" s="63">
        <f t="shared" ca="1" si="2"/>
        <v>0.40884593113892476</v>
      </c>
      <c r="L19" s="63">
        <f t="shared" ca="1" si="2"/>
        <v>0.3295621575876353</v>
      </c>
      <c r="M19" s="63">
        <f t="shared" ca="1" si="2"/>
        <v>0.25740501536679883</v>
      </c>
      <c r="N19" s="62"/>
    </row>
    <row r="20" spans="2:24" x14ac:dyDescent="0.25">
      <c r="B20" s="139" t="s">
        <v>1168</v>
      </c>
      <c r="C20" s="139"/>
      <c r="D20" s="139"/>
      <c r="E20" s="44">
        <f ca="1">+H12+I12</f>
        <v>185</v>
      </c>
      <c r="F20" s="44">
        <f ca="1">+J12+K12</f>
        <v>35722</v>
      </c>
      <c r="G20" s="44">
        <f ca="1">+L12+M12</f>
        <v>25010</v>
      </c>
      <c r="H20" s="44">
        <f ca="1">+O12+N12</f>
        <v>24230</v>
      </c>
      <c r="I20" s="62">
        <f t="shared" ca="1" si="1"/>
        <v>85147</v>
      </c>
      <c r="J20" s="63">
        <f t="shared" ca="1" si="2"/>
        <v>2.1727130726860605E-3</v>
      </c>
      <c r="K20" s="63">
        <f t="shared" ca="1" si="2"/>
        <v>0.41953327774319704</v>
      </c>
      <c r="L20" s="63">
        <f t="shared" ca="1" si="2"/>
        <v>0.29372731863718038</v>
      </c>
      <c r="M20" s="63">
        <f t="shared" ca="1" si="2"/>
        <v>0.28456669054693645</v>
      </c>
      <c r="N20" s="62"/>
    </row>
    <row r="21" spans="2:24" x14ac:dyDescent="0.25">
      <c r="B21" s="139" t="s">
        <v>1169</v>
      </c>
      <c r="C21" s="139"/>
      <c r="D21" s="139"/>
      <c r="E21" s="44">
        <f ca="1">+H13+I13</f>
        <v>327</v>
      </c>
      <c r="F21" s="44">
        <f ca="1">+J13+K13</f>
        <v>68664</v>
      </c>
      <c r="G21" s="44">
        <f ca="1">+L13+M13</f>
        <v>43487</v>
      </c>
      <c r="H21" s="44">
        <f ca="1">+O13+N13</f>
        <v>42460</v>
      </c>
      <c r="I21" s="62">
        <f t="shared" ca="1" si="1"/>
        <v>154938</v>
      </c>
      <c r="J21" s="63">
        <f t="shared" ca="1" si="2"/>
        <v>2.110521628006041E-3</v>
      </c>
      <c r="K21" s="63">
        <f t="shared" ca="1" si="2"/>
        <v>0.44317081671378228</v>
      </c>
      <c r="L21" s="63">
        <f t="shared" ca="1" si="2"/>
        <v>0.28067355974647923</v>
      </c>
      <c r="M21" s="63">
        <f t="shared" ca="1" si="2"/>
        <v>0.27404510191173242</v>
      </c>
      <c r="N21" s="62"/>
    </row>
    <row r="22" spans="2:24" x14ac:dyDescent="0.25">
      <c r="B22" s="139" t="s">
        <v>1165</v>
      </c>
      <c r="C22" s="139"/>
      <c r="D22" s="139"/>
      <c r="E22" s="44">
        <f ca="1">+H14+I14</f>
        <v>357</v>
      </c>
      <c r="F22" s="44">
        <f ca="1">+J14+K14</f>
        <v>72411</v>
      </c>
      <c r="G22" s="44">
        <f ca="1">+L14+M14</f>
        <v>34701</v>
      </c>
      <c r="H22" s="44">
        <f ca="1">+O14+N14</f>
        <v>31216</v>
      </c>
      <c r="I22" s="62">
        <f t="shared" ca="1" si="1"/>
        <v>138685</v>
      </c>
      <c r="J22" s="63">
        <f t="shared" ca="1" si="2"/>
        <v>2.5741788946172981E-3</v>
      </c>
      <c r="K22" s="63">
        <f t="shared" ca="1" si="2"/>
        <v>0.52212568049897246</v>
      </c>
      <c r="L22" s="63">
        <f t="shared" ca="1" si="2"/>
        <v>0.25021451490788477</v>
      </c>
      <c r="M22" s="63">
        <f t="shared" ca="1" si="2"/>
        <v>0.22508562569852544</v>
      </c>
      <c r="N22" s="62"/>
    </row>
    <row r="23" spans="2:24" x14ac:dyDescent="0.25">
      <c r="B23" s="139" t="s">
        <v>1166</v>
      </c>
      <c r="C23" s="139"/>
      <c r="D23" s="139"/>
      <c r="E23" s="44">
        <f ca="1">+H15+I15</f>
        <v>1861</v>
      </c>
      <c r="F23" s="44">
        <f ca="1">+J15+K15</f>
        <v>509581</v>
      </c>
      <c r="G23" s="44">
        <f ca="1">+L15+M15</f>
        <v>170884</v>
      </c>
      <c r="H23" s="44">
        <f ca="1">+O15+N15</f>
        <v>115250</v>
      </c>
      <c r="I23" s="62">
        <f t="shared" ca="1" si="1"/>
        <v>797576</v>
      </c>
      <c r="J23" s="63">
        <f t="shared" ca="1" si="2"/>
        <v>2.3333199594772159E-3</v>
      </c>
      <c r="K23" s="63">
        <f t="shared" ca="1" si="2"/>
        <v>0.63891215382609301</v>
      </c>
      <c r="L23" s="63">
        <f t="shared" ca="1" si="2"/>
        <v>0.21425419019629477</v>
      </c>
      <c r="M23" s="63">
        <f t="shared" ca="1" si="2"/>
        <v>0.14450033601813494</v>
      </c>
      <c r="N23" s="62"/>
    </row>
    <row r="24" spans="2:24" x14ac:dyDescent="0.25">
      <c r="B24" s="145" t="s">
        <v>15</v>
      </c>
      <c r="C24" s="145"/>
      <c r="D24" s="145"/>
      <c r="E24" s="66">
        <f ca="1">SUM(E19:E23)</f>
        <v>2824</v>
      </c>
      <c r="F24" s="66">
        <f ca="1">SUM(F19:F23)</f>
        <v>695557</v>
      </c>
      <c r="G24" s="66">
        <f ca="1">SUM(G19:G23)</f>
        <v>281481</v>
      </c>
      <c r="H24" s="66">
        <f ca="1">SUM(H19:H23)</f>
        <v>218935</v>
      </c>
      <c r="I24" s="67">
        <f t="shared" ca="1" si="1"/>
        <v>1198797</v>
      </c>
      <c r="J24" s="68">
        <f t="shared" ca="1" si="2"/>
        <v>2.3556949174881152E-3</v>
      </c>
      <c r="K24" s="68">
        <f t="shared" ca="1" si="2"/>
        <v>0.58021249636093519</v>
      </c>
      <c r="L24" s="68">
        <f t="shared" ca="1" si="2"/>
        <v>0.23480288989712186</v>
      </c>
      <c r="M24" s="68">
        <f t="shared" ca="1" si="2"/>
        <v>0.18262891882445484</v>
      </c>
      <c r="N24" s="62"/>
    </row>
    <row r="25" spans="2:24" x14ac:dyDescent="0.25">
      <c r="B25" s="42"/>
      <c r="C25" s="2"/>
      <c r="D25" s="2"/>
      <c r="E25" s="2"/>
      <c r="F25" s="2"/>
      <c r="G25" s="2"/>
      <c r="H25" s="2"/>
      <c r="I25" s="2"/>
      <c r="J25" s="2"/>
    </row>
    <row r="26" spans="2:24" x14ac:dyDescent="0.25">
      <c r="B26" s="42"/>
      <c r="C26" s="2"/>
      <c r="D26" s="2"/>
      <c r="E26" s="2"/>
      <c r="F26" s="2"/>
      <c r="G26" s="2"/>
      <c r="H26" s="2"/>
      <c r="I26" s="2"/>
      <c r="J26" s="2"/>
    </row>
    <row r="27" spans="2:24" x14ac:dyDescent="0.25">
      <c r="B27" s="42"/>
      <c r="C27" s="2"/>
      <c r="D27" s="2"/>
      <c r="E27" s="2"/>
      <c r="F27" s="2"/>
      <c r="G27" s="2"/>
      <c r="H27" s="2"/>
      <c r="I27" s="2"/>
      <c r="J27" s="2"/>
    </row>
    <row r="28" spans="2:24" x14ac:dyDescent="0.25">
      <c r="B28" s="4" t="s">
        <v>1174</v>
      </c>
      <c r="C28" s="2"/>
      <c r="D28" s="2"/>
      <c r="E28" s="2"/>
      <c r="F28" s="2"/>
      <c r="G28" s="2"/>
      <c r="H28" s="2" t="str">
        <f>+L2</f>
        <v>ANTIOQUIA</v>
      </c>
      <c r="I28" s="2"/>
      <c r="J28" s="2"/>
    </row>
    <row r="29" spans="2:24" x14ac:dyDescent="0.25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49"/>
      <c r="V29" s="49"/>
      <c r="W29" s="49"/>
      <c r="X29" s="49"/>
    </row>
    <row r="30" spans="2:24" x14ac:dyDescent="0.25">
      <c r="B30" s="22"/>
      <c r="C30" s="22"/>
      <c r="D30" s="22"/>
      <c r="E30" s="22"/>
      <c r="F30" s="22"/>
      <c r="G30" s="22"/>
      <c r="H30" s="163" t="s">
        <v>1148</v>
      </c>
      <c r="I30" s="163"/>
      <c r="J30" s="163" t="s">
        <v>1149</v>
      </c>
      <c r="K30" s="163"/>
      <c r="L30" s="163" t="s">
        <v>1150</v>
      </c>
      <c r="M30" s="163"/>
      <c r="N30" s="163" t="s">
        <v>1151</v>
      </c>
      <c r="O30" s="163"/>
      <c r="P30" s="17" t="s">
        <v>1163</v>
      </c>
      <c r="Q30" s="17"/>
      <c r="R30" s="22"/>
      <c r="S30" s="22"/>
      <c r="T30" s="22"/>
      <c r="U30" s="49"/>
      <c r="V30" s="49"/>
      <c r="W30" s="49"/>
      <c r="X30" s="49"/>
    </row>
    <row r="31" spans="2:24" x14ac:dyDescent="0.25">
      <c r="B31" s="174" t="s">
        <v>1161</v>
      </c>
      <c r="C31" s="174"/>
      <c r="D31" s="174"/>
      <c r="E31" s="174" t="s">
        <v>1162</v>
      </c>
      <c r="F31" s="174"/>
      <c r="G31" s="50" t="s">
        <v>422</v>
      </c>
      <c r="H31" s="19" t="s">
        <v>1152</v>
      </c>
      <c r="I31" s="50" t="s">
        <v>1154</v>
      </c>
      <c r="J31" s="19" t="s">
        <v>1152</v>
      </c>
      <c r="K31" s="50" t="s">
        <v>1154</v>
      </c>
      <c r="L31" s="19" t="s">
        <v>1152</v>
      </c>
      <c r="M31" s="50" t="s">
        <v>1154</v>
      </c>
      <c r="N31" s="19" t="s">
        <v>1152</v>
      </c>
      <c r="O31" s="50" t="s">
        <v>1154</v>
      </c>
      <c r="P31" s="49"/>
      <c r="Q31" s="51" t="s">
        <v>423</v>
      </c>
      <c r="R31" s="50" t="s">
        <v>422</v>
      </c>
      <c r="V31" s="49"/>
      <c r="W31" s="49"/>
      <c r="X31" s="49"/>
    </row>
    <row r="32" spans="2:24" x14ac:dyDescent="0.25">
      <c r="B32" s="178" t="s">
        <v>1164</v>
      </c>
      <c r="C32" s="178"/>
      <c r="D32" s="178"/>
      <c r="E32" s="146">
        <f ca="1">+IFERROR(VLOOKUP($H$28&amp;";Total;"&amp;$B32,BD!$A:$Q,E$8,0),0)</f>
        <v>532</v>
      </c>
      <c r="F32" s="146"/>
      <c r="G32" s="57">
        <f ca="1">+E32/$E$37</f>
        <v>0.28014744602422326</v>
      </c>
      <c r="H32" s="58">
        <f ca="1">+IFERROR(VLOOKUP($H$28&amp;";Total;"&amp;$B32,BD!$A:$Q,H$8,0),0)</f>
        <v>0</v>
      </c>
      <c r="I32" s="58">
        <f ca="1">+IFERROR(VLOOKUP($H$28&amp;";Total;"&amp;$B32,BD!$A:$Q,I$8,0),0)</f>
        <v>1</v>
      </c>
      <c r="J32" s="58">
        <f ca="1">+IFERROR(VLOOKUP($H$28&amp;";Total;"&amp;$B32,BD!$A:$Q,J$8,0),0)</f>
        <v>1007</v>
      </c>
      <c r="K32" s="58">
        <f ca="1">+IFERROR(VLOOKUP($H$28&amp;";Total;"&amp;$B32,BD!$A:$Q,K$8,0),0)</f>
        <v>627</v>
      </c>
      <c r="L32" s="58">
        <f ca="1">+IFERROR(VLOOKUP($H$28&amp;";Total;"&amp;$B32,BD!$A:$Q,L$8,0),0)</f>
        <v>1037</v>
      </c>
      <c r="M32" s="58">
        <f ca="1">+IFERROR(VLOOKUP($H$28&amp;";Total;"&amp;$B32,BD!$A:$Q,M$8,0),0)</f>
        <v>482</v>
      </c>
      <c r="N32" s="58">
        <f ca="1">+IFERROR(VLOOKUP($H$28&amp;";Total;"&amp;$B32,BD!$A:$Q,N$8,0),0)</f>
        <v>898</v>
      </c>
      <c r="O32" s="58">
        <f ca="1">+IFERROR(VLOOKUP($H$28&amp;";Total;"&amp;$B32,BD!$A:$Q,O$8,0),0)</f>
        <v>311</v>
      </c>
      <c r="P32" s="58">
        <f ca="1">+IFERROR(VLOOKUP($H$28&amp;";Total;"&amp;$B32,BD!$A:$Q,P$8,0),0)/1000000</f>
        <v>1479.291125</v>
      </c>
      <c r="Q32" s="45">
        <f ca="1">+SUM(E40:H40)</f>
        <v>4363</v>
      </c>
      <c r="R32" s="57">
        <f ca="1">+Q32/$Q$37</f>
        <v>2.0511494523059566E-2</v>
      </c>
      <c r="V32" s="49"/>
      <c r="W32" s="49"/>
      <c r="X32" s="49"/>
    </row>
    <row r="33" spans="2:24" x14ac:dyDescent="0.25">
      <c r="B33" s="139" t="s">
        <v>1168</v>
      </c>
      <c r="C33" s="139"/>
      <c r="D33" s="139"/>
      <c r="E33" s="140">
        <f ca="1">+IFERROR(VLOOKUP($H$28&amp;";Total;"&amp;$B33,BD!$A:$Q,E$8,0),0)</f>
        <v>790</v>
      </c>
      <c r="F33" s="140"/>
      <c r="G33" s="40">
        <f ca="1">+E33/$E$37</f>
        <v>0.41600842548709849</v>
      </c>
      <c r="H33" s="44">
        <f ca="1">+IFERROR(VLOOKUP($H$28&amp;";Total;"&amp;$B33,BD!$A:$Q,H$8,0),0)</f>
        <v>9</v>
      </c>
      <c r="I33" s="44">
        <f ca="1">+IFERROR(VLOOKUP($H$28&amp;";Total;"&amp;$B33,BD!$A:$Q,I$8,0),0)</f>
        <v>7</v>
      </c>
      <c r="J33" s="44">
        <f ca="1">+IFERROR(VLOOKUP($H$28&amp;";Total;"&amp;$B33,BD!$A:$Q,J$8,0),0)</f>
        <v>6290</v>
      </c>
      <c r="K33" s="44">
        <f ca="1">+IFERROR(VLOOKUP($H$28&amp;";Total;"&amp;$B33,BD!$A:$Q,K$8,0),0)</f>
        <v>3471</v>
      </c>
      <c r="L33" s="44">
        <f ca="1">+IFERROR(VLOOKUP($H$28&amp;";Total;"&amp;$B33,BD!$A:$Q,L$8,0),0)</f>
        <v>5999</v>
      </c>
      <c r="M33" s="44">
        <f ca="1">+IFERROR(VLOOKUP($H$28&amp;";Total;"&amp;$B33,BD!$A:$Q,M$8,0),0)</f>
        <v>1835</v>
      </c>
      <c r="N33" s="44">
        <f ca="1">+IFERROR(VLOOKUP($H$28&amp;";Total;"&amp;$B33,BD!$A:$Q,N$8,0),0)</f>
        <v>5963</v>
      </c>
      <c r="O33" s="44">
        <f ca="1">+IFERROR(VLOOKUP($H$28&amp;";Total;"&amp;$B33,BD!$A:$Q,O$8,0),0)</f>
        <v>1706</v>
      </c>
      <c r="P33" s="44">
        <f ca="1">+IFERROR(VLOOKUP($H$28&amp;";Total;"&amp;$B33,BD!$A:$Q,P$8,0),0)/1000000</f>
        <v>8412.2528750000001</v>
      </c>
      <c r="Q33" s="54">
        <f ca="1">+SUM(E41:H41)</f>
        <v>25280</v>
      </c>
      <c r="R33" s="40">
        <f ca="1">+Q33/$Q$37</f>
        <v>0.11884725682854591</v>
      </c>
      <c r="V33" s="49"/>
      <c r="W33" s="49"/>
      <c r="X33" s="49"/>
    </row>
    <row r="34" spans="2:24" x14ac:dyDescent="0.25">
      <c r="B34" s="139" t="s">
        <v>1169</v>
      </c>
      <c r="C34" s="139"/>
      <c r="D34" s="139"/>
      <c r="E34" s="140">
        <f ca="1">+IFERROR(VLOOKUP($H$28&amp;";Total;"&amp;$B34,BD!$A:$Q,E$8,0),0)</f>
        <v>380</v>
      </c>
      <c r="F34" s="140"/>
      <c r="G34" s="40">
        <f ca="1">+E34/$E$37</f>
        <v>0.2001053185887309</v>
      </c>
      <c r="H34" s="44">
        <f ca="1">+IFERROR(VLOOKUP($H$28&amp;";Total;"&amp;$B34,BD!$A:$Q,H$8,0),0)</f>
        <v>45</v>
      </c>
      <c r="I34" s="44">
        <f ca="1">+IFERROR(VLOOKUP($H$28&amp;";Total;"&amp;$B34,BD!$A:$Q,I$8,0),0)</f>
        <v>18</v>
      </c>
      <c r="J34" s="44">
        <f ca="1">+IFERROR(VLOOKUP($H$28&amp;";Total;"&amp;$B34,BD!$A:$Q,J$8,0),0)</f>
        <v>11803</v>
      </c>
      <c r="K34" s="44">
        <f ca="1">+IFERROR(VLOOKUP($H$28&amp;";Total;"&amp;$B34,BD!$A:$Q,K$8,0),0)</f>
        <v>5176</v>
      </c>
      <c r="L34" s="44">
        <f ca="1">+IFERROR(VLOOKUP($H$28&amp;";Total;"&amp;$B34,BD!$A:$Q,L$8,0),0)</f>
        <v>9462</v>
      </c>
      <c r="M34" s="44">
        <f ca="1">+IFERROR(VLOOKUP($H$28&amp;";Total;"&amp;$B34,BD!$A:$Q,M$8,0),0)</f>
        <v>2486</v>
      </c>
      <c r="N34" s="44">
        <f ca="1">+IFERROR(VLOOKUP($H$28&amp;";Total;"&amp;$B34,BD!$A:$Q,N$8,0),0)</f>
        <v>9200</v>
      </c>
      <c r="O34" s="44">
        <f ca="1">+IFERROR(VLOOKUP($H$28&amp;";Total;"&amp;$B34,BD!$A:$Q,O$8,0),0)</f>
        <v>1786</v>
      </c>
      <c r="P34" s="44">
        <f ca="1">+IFERROR(VLOOKUP($H$28&amp;";Total;"&amp;$B34,BD!$A:$Q,P$8,0),0)/1000000</f>
        <v>13375.761425000001</v>
      </c>
      <c r="Q34" s="54">
        <f ca="1">+SUM(E42:H42)</f>
        <v>39976</v>
      </c>
      <c r="R34" s="40">
        <f ca="1">+Q34/$Q$37</f>
        <v>0.18793662733298858</v>
      </c>
      <c r="V34" s="49"/>
      <c r="W34" s="49"/>
      <c r="X34" s="49"/>
    </row>
    <row r="35" spans="2:24" x14ac:dyDescent="0.25">
      <c r="B35" s="139" t="s">
        <v>1165</v>
      </c>
      <c r="C35" s="139"/>
      <c r="D35" s="139"/>
      <c r="E35" s="140">
        <f ca="1">+IFERROR(VLOOKUP($H$28&amp;";Total;"&amp;$B35,BD!$A:$Q,E$8,0),0)</f>
        <v>108</v>
      </c>
      <c r="F35" s="140"/>
      <c r="G35" s="40">
        <f ca="1">+E35/$E$37</f>
        <v>5.6872037914691941E-2</v>
      </c>
      <c r="H35" s="44">
        <f ca="1">+IFERROR(VLOOKUP($H$28&amp;";Total;"&amp;$B35,BD!$A:$Q,H$8,0),0)</f>
        <v>53</v>
      </c>
      <c r="I35" s="44">
        <f ca="1">+IFERROR(VLOOKUP($H$28&amp;";Total;"&amp;$B35,BD!$A:$Q,I$8,0),0)</f>
        <v>19</v>
      </c>
      <c r="J35" s="44">
        <f ca="1">+IFERROR(VLOOKUP($H$28&amp;";Total;"&amp;$B35,BD!$A:$Q,J$8,0),0)</f>
        <v>11235</v>
      </c>
      <c r="K35" s="44">
        <f ca="1">+IFERROR(VLOOKUP($H$28&amp;";Total;"&amp;$B35,BD!$A:$Q,K$8,0),0)</f>
        <v>3806</v>
      </c>
      <c r="L35" s="44">
        <f ca="1">+IFERROR(VLOOKUP($H$28&amp;";Total;"&amp;$B35,BD!$A:$Q,L$8,0),0)</f>
        <v>5411</v>
      </c>
      <c r="M35" s="44">
        <f ca="1">+IFERROR(VLOOKUP($H$28&amp;";Total;"&amp;$B35,BD!$A:$Q,M$8,0),0)</f>
        <v>1277</v>
      </c>
      <c r="N35" s="44">
        <f ca="1">+IFERROR(VLOOKUP($H$28&amp;";Total;"&amp;$B35,BD!$A:$Q,N$8,0),0)</f>
        <v>3978</v>
      </c>
      <c r="O35" s="44">
        <f ca="1">+IFERROR(VLOOKUP($H$28&amp;";Total;"&amp;$B35,BD!$A:$Q,O$8,0),0)</f>
        <v>860</v>
      </c>
      <c r="P35" s="44">
        <f ca="1">+IFERROR(VLOOKUP($H$28&amp;";Total;"&amp;$B35,BD!$A:$Q,P$8,0),0)/1000000</f>
        <v>9536.3297249999996</v>
      </c>
      <c r="Q35" s="54">
        <f ca="1">+SUM(E43:H43)</f>
        <v>26639</v>
      </c>
      <c r="R35" s="40">
        <f ca="1">+Q35/$Q$37</f>
        <v>0.12523623713036527</v>
      </c>
      <c r="V35" s="49"/>
      <c r="W35" s="49"/>
      <c r="X35" s="49"/>
    </row>
    <row r="36" spans="2:24" ht="16.5" customHeight="1" x14ac:dyDescent="0.25">
      <c r="B36" s="177" t="s">
        <v>1166</v>
      </c>
      <c r="C36" s="177"/>
      <c r="D36" s="177"/>
      <c r="E36" s="141">
        <f ca="1">+IFERROR(VLOOKUP($H$28&amp;";Total;"&amp;$B36,BD!$A:$Q,E$8,0),0)</f>
        <v>89</v>
      </c>
      <c r="F36" s="141"/>
      <c r="G36" s="55">
        <f ca="1">+E36/$E$37</f>
        <v>4.68667719852554E-2</v>
      </c>
      <c r="H36" s="56">
        <f ca="1">+IFERROR(VLOOKUP($H$28&amp;";Total;"&amp;$B36,BD!$A:$Q,H$8,0),0)</f>
        <v>93</v>
      </c>
      <c r="I36" s="56">
        <f ca="1">+IFERROR(VLOOKUP($H$28&amp;";Total;"&amp;$B36,BD!$A:$Q,I$8,0),0)</f>
        <v>135</v>
      </c>
      <c r="J36" s="56">
        <f ca="1">+IFERROR(VLOOKUP($H$28&amp;";Total;"&amp;$B36,BD!$A:$Q,J$8,0),0)</f>
        <v>54530</v>
      </c>
      <c r="K36" s="56">
        <f ca="1">+IFERROR(VLOOKUP($H$28&amp;";Total;"&amp;$B36,BD!$A:$Q,K$8,0),0)</f>
        <v>23872</v>
      </c>
      <c r="L36" s="56">
        <f ca="1">+IFERROR(VLOOKUP($H$28&amp;";Total;"&amp;$B36,BD!$A:$Q,L$8,0),0)</f>
        <v>13517</v>
      </c>
      <c r="M36" s="56">
        <f ca="1">+IFERROR(VLOOKUP($H$28&amp;";Total;"&amp;$B36,BD!$A:$Q,M$8,0),0)</f>
        <v>2824</v>
      </c>
      <c r="N36" s="56">
        <f ca="1">+IFERROR(VLOOKUP($H$28&amp;";Total;"&amp;$B36,BD!$A:$Q,N$8,0),0)</f>
        <v>17673</v>
      </c>
      <c r="O36" s="56">
        <f ca="1">+IFERROR(VLOOKUP($H$28&amp;";Total;"&amp;$B36,BD!$A:$Q,O$8,0),0)</f>
        <v>3808</v>
      </c>
      <c r="P36" s="56">
        <f ca="1">+IFERROR(VLOOKUP($H$28&amp;";Total;"&amp;$B36,BD!$A:$Q,P$8,0),0)/1000000</f>
        <v>43892.655299999999</v>
      </c>
      <c r="Q36" s="32">
        <f ca="1">+SUM(E44:H44)</f>
        <v>116452</v>
      </c>
      <c r="R36" s="55">
        <f ca="1">+Q36/$Q$37</f>
        <v>0.54746838418504062</v>
      </c>
      <c r="V36" s="49"/>
      <c r="W36" s="49"/>
      <c r="X36" s="49"/>
    </row>
    <row r="37" spans="2:24" x14ac:dyDescent="0.25">
      <c r="B37" s="175" t="s">
        <v>15</v>
      </c>
      <c r="C37" s="175"/>
      <c r="D37" s="175"/>
      <c r="E37" s="176">
        <f ca="1">SUM(E32:F36)</f>
        <v>1899</v>
      </c>
      <c r="F37" s="176"/>
      <c r="G37" s="52">
        <f t="shared" ref="G37:R37" ca="1" si="3">SUM(G32:G36)</f>
        <v>1</v>
      </c>
      <c r="H37" s="60">
        <f t="shared" ca="1" si="3"/>
        <v>200</v>
      </c>
      <c r="I37" s="60">
        <f t="shared" ca="1" si="3"/>
        <v>180</v>
      </c>
      <c r="J37" s="60">
        <f t="shared" ca="1" si="3"/>
        <v>84865</v>
      </c>
      <c r="K37" s="60">
        <f t="shared" ca="1" si="3"/>
        <v>36952</v>
      </c>
      <c r="L37" s="60">
        <f t="shared" ca="1" si="3"/>
        <v>35426</v>
      </c>
      <c r="M37" s="60">
        <f t="shared" ca="1" si="3"/>
        <v>8904</v>
      </c>
      <c r="N37" s="60">
        <f t="shared" ca="1" si="3"/>
        <v>37712</v>
      </c>
      <c r="O37" s="60">
        <f t="shared" ca="1" si="3"/>
        <v>8471</v>
      </c>
      <c r="P37" s="59">
        <f t="shared" ca="1" si="3"/>
        <v>76696.29045</v>
      </c>
      <c r="Q37" s="53">
        <f t="shared" ca="1" si="3"/>
        <v>212710</v>
      </c>
      <c r="R37" s="52">
        <f t="shared" ca="1" si="3"/>
        <v>0.99999999999999989</v>
      </c>
      <c r="V37" s="49"/>
      <c r="W37" s="49"/>
      <c r="X37" s="49"/>
    </row>
    <row r="38" spans="2:24" x14ac:dyDescent="0.25">
      <c r="B38" s="42" t="s">
        <v>1167</v>
      </c>
      <c r="C38" s="2"/>
      <c r="D38" s="2"/>
      <c r="E38" s="2"/>
      <c r="F38" s="2"/>
      <c r="G38" s="2"/>
      <c r="H38" s="2"/>
      <c r="I38" s="2"/>
      <c r="J38" s="2"/>
      <c r="V38" s="49"/>
      <c r="W38" s="49"/>
      <c r="X38" s="49"/>
    </row>
    <row r="39" spans="2:24" x14ac:dyDescent="0.25">
      <c r="B39" s="145" t="s">
        <v>1161</v>
      </c>
      <c r="C39" s="145"/>
      <c r="D39" s="145"/>
      <c r="E39" s="64" t="s">
        <v>1173</v>
      </c>
      <c r="F39" s="64" t="s">
        <v>1172</v>
      </c>
      <c r="G39" s="64" t="s">
        <v>1171</v>
      </c>
      <c r="H39" s="64" t="s">
        <v>1170</v>
      </c>
      <c r="I39" s="65"/>
      <c r="J39" s="64" t="s">
        <v>1173</v>
      </c>
      <c r="K39" s="64" t="s">
        <v>1172</v>
      </c>
      <c r="L39" s="64" t="s">
        <v>1171</v>
      </c>
      <c r="M39" s="64" t="s">
        <v>1170</v>
      </c>
      <c r="N39" s="2"/>
    </row>
    <row r="40" spans="2:24" x14ac:dyDescent="0.25">
      <c r="B40" s="139" t="s">
        <v>1164</v>
      </c>
      <c r="C40" s="139"/>
      <c r="D40" s="139"/>
      <c r="E40" s="44">
        <f ca="1">+H32+I32</f>
        <v>1</v>
      </c>
      <c r="F40" s="44">
        <f ca="1">+J32+K32</f>
        <v>1634</v>
      </c>
      <c r="G40" s="44">
        <f ca="1">+L32+M32</f>
        <v>1519</v>
      </c>
      <c r="H40" s="44">
        <f ca="1">+O32+N32</f>
        <v>1209</v>
      </c>
      <c r="I40" s="62">
        <f t="shared" ref="I40:I45" ca="1" si="4">SUM(E40:H40)</f>
        <v>4363</v>
      </c>
      <c r="J40" s="63">
        <f t="shared" ref="J40:J45" ca="1" si="5">+E40/$I40</f>
        <v>2.2920009168003668E-4</v>
      </c>
      <c r="K40" s="63">
        <f t="shared" ref="K40:K45" ca="1" si="6">+F40/$I40</f>
        <v>0.37451294980517991</v>
      </c>
      <c r="L40" s="63">
        <f t="shared" ref="L40:L45" ca="1" si="7">+G40/$I40</f>
        <v>0.34815493926197572</v>
      </c>
      <c r="M40" s="63">
        <f t="shared" ref="M40:M45" ca="1" si="8">+H40/$I40</f>
        <v>0.27710291084116434</v>
      </c>
      <c r="N40" s="62"/>
    </row>
    <row r="41" spans="2:24" x14ac:dyDescent="0.25">
      <c r="B41" s="139" t="s">
        <v>1168</v>
      </c>
      <c r="C41" s="139"/>
      <c r="D41" s="139"/>
      <c r="E41" s="44">
        <f ca="1">+H33+I33</f>
        <v>16</v>
      </c>
      <c r="F41" s="44">
        <f ca="1">+J33+K33</f>
        <v>9761</v>
      </c>
      <c r="G41" s="44">
        <f ca="1">+L33+M33</f>
        <v>7834</v>
      </c>
      <c r="H41" s="44">
        <f ca="1">+O33+N33</f>
        <v>7669</v>
      </c>
      <c r="I41" s="62">
        <f t="shared" ca="1" si="4"/>
        <v>25280</v>
      </c>
      <c r="J41" s="63">
        <f t="shared" ca="1" si="5"/>
        <v>6.329113924050633E-4</v>
      </c>
      <c r="K41" s="63">
        <f t="shared" ca="1" si="6"/>
        <v>0.3861155063291139</v>
      </c>
      <c r="L41" s="63">
        <f t="shared" ca="1" si="7"/>
        <v>0.3098892405063291</v>
      </c>
      <c r="M41" s="63">
        <f t="shared" ca="1" si="8"/>
        <v>0.30336234177215188</v>
      </c>
      <c r="N41" s="62"/>
    </row>
    <row r="42" spans="2:24" x14ac:dyDescent="0.25">
      <c r="B42" s="139" t="s">
        <v>1169</v>
      </c>
      <c r="C42" s="139"/>
      <c r="D42" s="139"/>
      <c r="E42" s="44">
        <f ca="1">+H34+I34</f>
        <v>63</v>
      </c>
      <c r="F42" s="44">
        <f ca="1">+J34+K34</f>
        <v>16979</v>
      </c>
      <c r="G42" s="44">
        <f ca="1">+L34+M34</f>
        <v>11948</v>
      </c>
      <c r="H42" s="44">
        <f ca="1">+O34+N34</f>
        <v>10986</v>
      </c>
      <c r="I42" s="62">
        <f t="shared" ca="1" si="4"/>
        <v>39976</v>
      </c>
      <c r="J42" s="63">
        <f t="shared" ca="1" si="5"/>
        <v>1.5759455673404043E-3</v>
      </c>
      <c r="K42" s="63">
        <f t="shared" ca="1" si="6"/>
        <v>0.42472983790274166</v>
      </c>
      <c r="L42" s="63">
        <f t="shared" ca="1" si="7"/>
        <v>0.29887932759655794</v>
      </c>
      <c r="M42" s="63">
        <f t="shared" ca="1" si="8"/>
        <v>0.27481488893336004</v>
      </c>
      <c r="N42" s="62"/>
    </row>
    <row r="43" spans="2:24" x14ac:dyDescent="0.25">
      <c r="B43" s="139" t="s">
        <v>1165</v>
      </c>
      <c r="C43" s="139"/>
      <c r="D43" s="139"/>
      <c r="E43" s="44">
        <f ca="1">+H35+I35</f>
        <v>72</v>
      </c>
      <c r="F43" s="44">
        <f ca="1">+J35+K35</f>
        <v>15041</v>
      </c>
      <c r="G43" s="44">
        <f ca="1">+L35+M35</f>
        <v>6688</v>
      </c>
      <c r="H43" s="44">
        <f ca="1">+O35+N35</f>
        <v>4838</v>
      </c>
      <c r="I43" s="62">
        <f t="shared" ca="1" si="4"/>
        <v>26639</v>
      </c>
      <c r="J43" s="63">
        <f t="shared" ca="1" si="5"/>
        <v>2.7028041593152898E-3</v>
      </c>
      <c r="K43" s="63">
        <f t="shared" ca="1" si="6"/>
        <v>0.56462329667029543</v>
      </c>
      <c r="L43" s="63">
        <f t="shared" ca="1" si="7"/>
        <v>0.25106047524306468</v>
      </c>
      <c r="M43" s="63">
        <f t="shared" ca="1" si="8"/>
        <v>0.1816134239273246</v>
      </c>
      <c r="N43" s="62"/>
    </row>
    <row r="44" spans="2:24" x14ac:dyDescent="0.25">
      <c r="B44" s="139" t="s">
        <v>1166</v>
      </c>
      <c r="C44" s="139"/>
      <c r="D44" s="139"/>
      <c r="E44" s="44">
        <f ca="1">+H36+I36</f>
        <v>228</v>
      </c>
      <c r="F44" s="44">
        <f ca="1">+J36+K36</f>
        <v>78402</v>
      </c>
      <c r="G44" s="44">
        <f ca="1">+L36+M36</f>
        <v>16341</v>
      </c>
      <c r="H44" s="44">
        <f ca="1">+O36+N36</f>
        <v>21481</v>
      </c>
      <c r="I44" s="62">
        <f t="shared" ca="1" si="4"/>
        <v>116452</v>
      </c>
      <c r="J44" s="63">
        <f t="shared" ca="1" si="5"/>
        <v>1.957888228626387E-3</v>
      </c>
      <c r="K44" s="63">
        <f t="shared" ca="1" si="6"/>
        <v>0.67325593377528936</v>
      </c>
      <c r="L44" s="63">
        <f t="shared" ca="1" si="7"/>
        <v>0.14032391028063065</v>
      </c>
      <c r="M44" s="63">
        <f t="shared" ca="1" si="8"/>
        <v>0.18446226771545357</v>
      </c>
      <c r="N44" s="62"/>
    </row>
    <row r="45" spans="2:24" x14ac:dyDescent="0.25">
      <c r="B45" s="145" t="s">
        <v>15</v>
      </c>
      <c r="C45" s="145"/>
      <c r="D45" s="145"/>
      <c r="E45" s="66">
        <f ca="1">SUM(E40:E44)</f>
        <v>380</v>
      </c>
      <c r="F45" s="66">
        <f ca="1">SUM(F40:F44)</f>
        <v>121817</v>
      </c>
      <c r="G45" s="66">
        <f ca="1">SUM(G40:G44)</f>
        <v>44330</v>
      </c>
      <c r="H45" s="66">
        <f ca="1">SUM(H40:H44)</f>
        <v>46183</v>
      </c>
      <c r="I45" s="67">
        <f t="shared" ca="1" si="4"/>
        <v>212710</v>
      </c>
      <c r="J45" s="68">
        <f t="shared" ca="1" si="5"/>
        <v>1.7864698415683325E-3</v>
      </c>
      <c r="K45" s="68">
        <f t="shared" ca="1" si="6"/>
        <v>0.57269051760613043</v>
      </c>
      <c r="L45" s="68">
        <f t="shared" ca="1" si="7"/>
        <v>0.20840581072822154</v>
      </c>
      <c r="M45" s="68">
        <f t="shared" ca="1" si="8"/>
        <v>0.21711720182407973</v>
      </c>
      <c r="N45" s="62"/>
    </row>
    <row r="46" spans="2:24" x14ac:dyDescent="0.25">
      <c r="B46" s="42"/>
      <c r="C46" s="2"/>
      <c r="D46" s="2"/>
      <c r="E46" s="2"/>
      <c r="F46" s="2"/>
      <c r="G46" s="2"/>
      <c r="H46" s="2"/>
      <c r="I46" s="2"/>
      <c r="J46" s="2"/>
    </row>
    <row r="47" spans="2:24" x14ac:dyDescent="0.25">
      <c r="B47" s="42"/>
      <c r="C47" s="2"/>
      <c r="D47" s="2"/>
      <c r="E47" s="2"/>
      <c r="F47" s="2"/>
      <c r="G47" s="2"/>
      <c r="H47" s="2"/>
      <c r="I47" s="2"/>
      <c r="J47" s="2"/>
    </row>
    <row r="48" spans="2:24" x14ac:dyDescent="0.25">
      <c r="B48" s="42"/>
      <c r="C48" s="2"/>
      <c r="D48" s="2"/>
      <c r="E48" s="2"/>
      <c r="F48" s="2"/>
      <c r="G48" s="2"/>
      <c r="H48" s="2"/>
      <c r="I48" s="2"/>
      <c r="J48" s="2"/>
    </row>
    <row r="49" spans="2:24" x14ac:dyDescent="0.25">
      <c r="B49" s="139"/>
      <c r="C49" s="139"/>
      <c r="D49" s="36"/>
      <c r="E49" s="40"/>
      <c r="F49" s="140"/>
      <c r="G49" s="140"/>
      <c r="H49" s="40"/>
      <c r="I49" s="138"/>
      <c r="J49" s="138"/>
    </row>
    <row r="50" spans="2:24" x14ac:dyDescent="0.25">
      <c r="B50" s="139"/>
      <c r="C50" s="139"/>
      <c r="D50" s="36"/>
      <c r="E50" s="40"/>
      <c r="F50" s="140"/>
      <c r="G50" s="140"/>
      <c r="H50" s="40"/>
      <c r="I50" s="138"/>
      <c r="J50" s="138"/>
    </row>
    <row r="51" spans="2:24" x14ac:dyDescent="0.25">
      <c r="B51" s="4" t="s">
        <v>1174</v>
      </c>
      <c r="C51" s="2"/>
      <c r="D51" s="2"/>
      <c r="E51" s="2"/>
      <c r="F51" s="2"/>
      <c r="G51" s="2"/>
      <c r="H51" s="2">
        <f>+L4</f>
        <v>0</v>
      </c>
      <c r="I51" s="2"/>
      <c r="J51" s="2"/>
    </row>
    <row r="52" spans="2:24" x14ac:dyDescent="0.25"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49"/>
      <c r="V52" s="49"/>
      <c r="W52" s="49"/>
      <c r="X52" s="49"/>
    </row>
    <row r="53" spans="2:24" ht="15" customHeight="1" x14ac:dyDescent="0.25">
      <c r="B53" s="22"/>
      <c r="C53" s="22"/>
      <c r="D53" s="22"/>
      <c r="E53" s="22"/>
      <c r="F53" s="22"/>
      <c r="G53" s="22"/>
      <c r="H53" s="163" t="s">
        <v>1148</v>
      </c>
      <c r="I53" s="163"/>
      <c r="J53" s="163" t="s">
        <v>1149</v>
      </c>
      <c r="K53" s="163"/>
      <c r="L53" s="163" t="s">
        <v>1150</v>
      </c>
      <c r="M53" s="163"/>
      <c r="N53" s="163" t="s">
        <v>1151</v>
      </c>
      <c r="O53" s="163"/>
      <c r="P53" s="17" t="s">
        <v>1163</v>
      </c>
      <c r="Q53" s="17"/>
      <c r="R53" s="22"/>
      <c r="S53" s="22"/>
      <c r="T53" s="22"/>
      <c r="U53" s="49"/>
      <c r="V53" s="49"/>
      <c r="W53" s="49"/>
      <c r="X53" s="49"/>
    </row>
    <row r="54" spans="2:24" x14ac:dyDescent="0.25">
      <c r="B54" s="174" t="s">
        <v>1161</v>
      </c>
      <c r="C54" s="174"/>
      <c r="D54" s="174"/>
      <c r="E54" s="174" t="s">
        <v>1162</v>
      </c>
      <c r="F54" s="174"/>
      <c r="G54" s="50" t="s">
        <v>422</v>
      </c>
      <c r="H54" s="19" t="s">
        <v>1152</v>
      </c>
      <c r="I54" s="50" t="s">
        <v>1154</v>
      </c>
      <c r="J54" s="19" t="s">
        <v>1152</v>
      </c>
      <c r="K54" s="50" t="s">
        <v>1154</v>
      </c>
      <c r="L54" s="19" t="s">
        <v>1152</v>
      </c>
      <c r="M54" s="50" t="s">
        <v>1154</v>
      </c>
      <c r="N54" s="19" t="s">
        <v>1152</v>
      </c>
      <c r="O54" s="50" t="s">
        <v>1154</v>
      </c>
      <c r="P54" s="49"/>
      <c r="Q54" s="51" t="s">
        <v>423</v>
      </c>
      <c r="R54" s="50" t="s">
        <v>422</v>
      </c>
      <c r="S54" s="50"/>
      <c r="V54" s="49"/>
      <c r="W54" s="49"/>
      <c r="X54" s="49"/>
    </row>
    <row r="55" spans="2:24" x14ac:dyDescent="0.25">
      <c r="B55" s="178" t="s">
        <v>1164</v>
      </c>
      <c r="C55" s="178"/>
      <c r="D55" s="178"/>
      <c r="E55" s="146">
        <f ca="1">+IFERROR(VLOOKUP($H$28&amp;";"&amp;$H$51&amp;";"&amp;$B55,BD!$A:$Q,E$8,0),0)</f>
        <v>0</v>
      </c>
      <c r="F55" s="146"/>
      <c r="G55" s="57" t="e">
        <f ca="1">+E55/$E$60</f>
        <v>#DIV/0!</v>
      </c>
      <c r="H55" s="58">
        <f ca="1">+IFERROR(VLOOKUP($H$28&amp;";"&amp;$H$51&amp;";"&amp;$B55,BD!$A:$Q,H$8,0),0)</f>
        <v>0</v>
      </c>
      <c r="I55" s="58">
        <f ca="1">+IFERROR(VLOOKUP($H$28&amp;";"&amp;$H$51&amp;";"&amp;$B55,BD!$A:$Q,I$8,0),0)</f>
        <v>0</v>
      </c>
      <c r="J55" s="58">
        <f ca="1">+IFERROR(VLOOKUP($H$28&amp;";"&amp;$H$51&amp;";"&amp;$B55,BD!$A:$Q,J$8,0),0)</f>
        <v>0</v>
      </c>
      <c r="K55" s="58">
        <f ca="1">+IFERROR(VLOOKUP($H$28&amp;";"&amp;$H$51&amp;";"&amp;$B55,BD!$A:$Q,K$8,0),0)</f>
        <v>0</v>
      </c>
      <c r="L55" s="58">
        <f ca="1">+IFERROR(VLOOKUP($H$28&amp;";"&amp;$H$51&amp;";"&amp;$B55,BD!$A:$Q,L$8,0),0)</f>
        <v>0</v>
      </c>
      <c r="M55" s="58">
        <f ca="1">+IFERROR(VLOOKUP($H$28&amp;";"&amp;$H$51&amp;";"&amp;$B55,BD!$A:$Q,M$8,0),0)</f>
        <v>0</v>
      </c>
      <c r="N55" s="58">
        <f ca="1">+IFERROR(VLOOKUP($H$28&amp;";"&amp;$H$51&amp;";"&amp;$B55,BD!$A:$Q,N$8,0),0)</f>
        <v>0</v>
      </c>
      <c r="O55" s="58">
        <f ca="1">+IFERROR(VLOOKUP($H$28&amp;";"&amp;$H$51&amp;";"&amp;$B55,BD!$A:$Q,O$8,0),0)</f>
        <v>0</v>
      </c>
      <c r="P55" s="58">
        <f ca="1">+IFERROR(VLOOKUP($H$28&amp;";"&amp;$H$51&amp;";"&amp;$B55,BD!$A:$Q,P$8,0),0)/1000000</f>
        <v>0</v>
      </c>
      <c r="Q55" s="45">
        <f ca="1">+SUM(E63:H63)</f>
        <v>0</v>
      </c>
      <c r="R55" s="57" t="e">
        <f ca="1">+Q55/$Q$60</f>
        <v>#DIV/0!</v>
      </c>
      <c r="S55" s="69"/>
      <c r="V55" s="49"/>
      <c r="W55" s="49"/>
      <c r="X55" s="49"/>
    </row>
    <row r="56" spans="2:24" x14ac:dyDescent="0.25">
      <c r="B56" s="139" t="s">
        <v>1168</v>
      </c>
      <c r="C56" s="139"/>
      <c r="D56" s="139"/>
      <c r="E56" s="140">
        <f ca="1">+IFERROR(VLOOKUP($H$28&amp;";"&amp;$H$51&amp;";"&amp;$B56,BD!$A:$Q,E$8,0),0)</f>
        <v>0</v>
      </c>
      <c r="F56" s="140"/>
      <c r="G56" s="40" t="e">
        <f ca="1">+E56/$E$60</f>
        <v>#DIV/0!</v>
      </c>
      <c r="H56" s="44">
        <f ca="1">+IFERROR(VLOOKUP($H$28&amp;";"&amp;$H$51&amp;";"&amp;$B56,BD!$A:$Q,H$8,0),0)</f>
        <v>0</v>
      </c>
      <c r="I56" s="44">
        <f ca="1">+IFERROR(VLOOKUP($H$28&amp;";"&amp;$H$51&amp;";"&amp;$B56,BD!$A:$Q,I$8,0),0)</f>
        <v>0</v>
      </c>
      <c r="J56" s="44">
        <f ca="1">+IFERROR(VLOOKUP($H$28&amp;";"&amp;$H$51&amp;";"&amp;$B56,BD!$A:$Q,J$8,0),0)</f>
        <v>0</v>
      </c>
      <c r="K56" s="44">
        <f ca="1">+IFERROR(VLOOKUP($H$28&amp;";"&amp;$H$51&amp;";"&amp;$B56,BD!$A:$Q,K$8,0),0)</f>
        <v>0</v>
      </c>
      <c r="L56" s="44">
        <f ca="1">+IFERROR(VLOOKUP($H$28&amp;";"&amp;$H$51&amp;";"&amp;$B56,BD!$A:$Q,L$8,0),0)</f>
        <v>0</v>
      </c>
      <c r="M56" s="44">
        <f ca="1">+IFERROR(VLOOKUP($H$28&amp;";"&amp;$H$51&amp;";"&amp;$B56,BD!$A:$Q,M$8,0),0)</f>
        <v>0</v>
      </c>
      <c r="N56" s="44">
        <f ca="1">+IFERROR(VLOOKUP($H$28&amp;";"&amp;$H$51&amp;";"&amp;$B56,BD!$A:$Q,N$8,0),0)</f>
        <v>0</v>
      </c>
      <c r="O56" s="44">
        <f ca="1">+IFERROR(VLOOKUP($H$28&amp;";"&amp;$H$51&amp;";"&amp;$B56,BD!$A:$Q,O$8,0),0)</f>
        <v>0</v>
      </c>
      <c r="P56" s="44">
        <f ca="1">+IFERROR(VLOOKUP($H$28&amp;";"&amp;$H$51&amp;";"&amp;$B56,BD!$A:$Q,P$8,0),0)/1000000</f>
        <v>0</v>
      </c>
      <c r="Q56" s="54">
        <f ca="1">+SUM(E64:H64)</f>
        <v>0</v>
      </c>
      <c r="R56" s="40" t="e">
        <f ca="1">+Q56/$Q$60</f>
        <v>#DIV/0!</v>
      </c>
      <c r="S56" s="70"/>
      <c r="V56" s="49"/>
      <c r="W56" s="49"/>
      <c r="X56" s="49"/>
    </row>
    <row r="57" spans="2:24" x14ac:dyDescent="0.25">
      <c r="B57" s="139" t="s">
        <v>1169</v>
      </c>
      <c r="C57" s="139"/>
      <c r="D57" s="139"/>
      <c r="E57" s="140">
        <f ca="1">+IFERROR(VLOOKUP($H$28&amp;";"&amp;$H$51&amp;";"&amp;$B57,BD!$A:$Q,E$8,0),0)</f>
        <v>0</v>
      </c>
      <c r="F57" s="140"/>
      <c r="G57" s="40" t="e">
        <f ca="1">+E57/$E$60</f>
        <v>#DIV/0!</v>
      </c>
      <c r="H57" s="44">
        <f ca="1">+IFERROR(VLOOKUP($H$28&amp;";"&amp;$H$51&amp;";"&amp;$B57,BD!$A:$Q,H$8,0),0)</f>
        <v>0</v>
      </c>
      <c r="I57" s="44">
        <f ca="1">+IFERROR(VLOOKUP($H$28&amp;";"&amp;$H$51&amp;";"&amp;$B57,BD!$A:$Q,I$8,0),0)</f>
        <v>0</v>
      </c>
      <c r="J57" s="44">
        <f ca="1">+IFERROR(VLOOKUP($H$28&amp;";"&amp;$H$51&amp;";"&amp;$B57,BD!$A:$Q,J$8,0),0)</f>
        <v>0</v>
      </c>
      <c r="K57" s="44">
        <f ca="1">+IFERROR(VLOOKUP($H$28&amp;";"&amp;$H$51&amp;";"&amp;$B57,BD!$A:$Q,K$8,0),0)</f>
        <v>0</v>
      </c>
      <c r="L57" s="44">
        <f ca="1">+IFERROR(VLOOKUP($H$28&amp;";"&amp;$H$51&amp;";"&amp;$B57,BD!$A:$Q,L$8,0),0)</f>
        <v>0</v>
      </c>
      <c r="M57" s="44">
        <f ca="1">+IFERROR(VLOOKUP($H$28&amp;";"&amp;$H$51&amp;";"&amp;$B57,BD!$A:$Q,M$8,0),0)</f>
        <v>0</v>
      </c>
      <c r="N57" s="44">
        <f ca="1">+IFERROR(VLOOKUP($H$28&amp;";"&amp;$H$51&amp;";"&amp;$B57,BD!$A:$Q,N$8,0),0)</f>
        <v>0</v>
      </c>
      <c r="O57" s="44">
        <f ca="1">+IFERROR(VLOOKUP($H$28&amp;";"&amp;$H$51&amp;";"&amp;$B57,BD!$A:$Q,O$8,0),0)</f>
        <v>0</v>
      </c>
      <c r="P57" s="44">
        <f ca="1">+IFERROR(VLOOKUP($H$28&amp;";"&amp;$H$51&amp;";"&amp;$B57,BD!$A:$Q,P$8,0),0)/1000000</f>
        <v>0</v>
      </c>
      <c r="Q57" s="54">
        <f ca="1">+SUM(E65:H65)</f>
        <v>0</v>
      </c>
      <c r="R57" s="40" t="e">
        <f ca="1">+Q57/$Q$60</f>
        <v>#DIV/0!</v>
      </c>
      <c r="S57" s="70"/>
      <c r="V57" s="49"/>
      <c r="W57" s="49"/>
      <c r="X57" s="49"/>
    </row>
    <row r="58" spans="2:24" x14ac:dyDescent="0.25">
      <c r="B58" s="139" t="s">
        <v>1165</v>
      </c>
      <c r="C58" s="139"/>
      <c r="D58" s="139"/>
      <c r="E58" s="140">
        <f ca="1">+IFERROR(VLOOKUP($H$28&amp;";"&amp;$H$51&amp;";"&amp;$B58,BD!$A:$Q,E$8,0),0)</f>
        <v>0</v>
      </c>
      <c r="F58" s="140"/>
      <c r="G58" s="40" t="e">
        <f ca="1">+E58/$E$60</f>
        <v>#DIV/0!</v>
      </c>
      <c r="H58" s="44">
        <f ca="1">+IFERROR(VLOOKUP($H$28&amp;";"&amp;$H$51&amp;";"&amp;$B58,BD!$A:$Q,H$8,0),0)</f>
        <v>0</v>
      </c>
      <c r="I58" s="44">
        <f ca="1">+IFERROR(VLOOKUP($H$28&amp;";"&amp;$H$51&amp;";"&amp;$B58,BD!$A:$Q,I$8,0),0)</f>
        <v>0</v>
      </c>
      <c r="J58" s="44">
        <f ca="1">+IFERROR(VLOOKUP($H$28&amp;";"&amp;$H$51&amp;";"&amp;$B58,BD!$A:$Q,J$8,0),0)</f>
        <v>0</v>
      </c>
      <c r="K58" s="44">
        <f ca="1">+IFERROR(VLOOKUP($H$28&amp;";"&amp;$H$51&amp;";"&amp;$B58,BD!$A:$Q,K$8,0),0)</f>
        <v>0</v>
      </c>
      <c r="L58" s="44">
        <f ca="1">+IFERROR(VLOOKUP($H$28&amp;";"&amp;$H$51&amp;";"&amp;$B58,BD!$A:$Q,L$8,0),0)</f>
        <v>0</v>
      </c>
      <c r="M58" s="44">
        <f ca="1">+IFERROR(VLOOKUP($H$28&amp;";"&amp;$H$51&amp;";"&amp;$B58,BD!$A:$Q,M$8,0),0)</f>
        <v>0</v>
      </c>
      <c r="N58" s="44">
        <f ca="1">+IFERROR(VLOOKUP($H$28&amp;";"&amp;$H$51&amp;";"&amp;$B58,BD!$A:$Q,N$8,0),0)</f>
        <v>0</v>
      </c>
      <c r="O58" s="44">
        <f ca="1">+IFERROR(VLOOKUP($H$28&amp;";"&amp;$H$51&amp;";"&amp;$B58,BD!$A:$Q,O$8,0),0)</f>
        <v>0</v>
      </c>
      <c r="P58" s="44">
        <f ca="1">+IFERROR(VLOOKUP($H$28&amp;";"&amp;$H$51&amp;";"&amp;$B58,BD!$A:$Q,P$8,0),0)/1000000</f>
        <v>0</v>
      </c>
      <c r="Q58" s="54">
        <f ca="1">+SUM(E66:H66)</f>
        <v>0</v>
      </c>
      <c r="R58" s="40" t="e">
        <f ca="1">+Q58/$Q$60</f>
        <v>#DIV/0!</v>
      </c>
      <c r="S58" s="70"/>
      <c r="V58" s="49"/>
      <c r="W58" s="49"/>
      <c r="X58" s="49"/>
    </row>
    <row r="59" spans="2:24" ht="16.5" customHeight="1" x14ac:dyDescent="0.25">
      <c r="B59" s="177" t="s">
        <v>1166</v>
      </c>
      <c r="C59" s="177"/>
      <c r="D59" s="177"/>
      <c r="E59" s="141">
        <f ca="1">+IFERROR(VLOOKUP($H$28&amp;";"&amp;$H$51&amp;";"&amp;$B59,BD!$A:$Q,E$8,0),0)</f>
        <v>0</v>
      </c>
      <c r="F59" s="141"/>
      <c r="G59" s="55" t="e">
        <f ca="1">+E59/$E$60</f>
        <v>#DIV/0!</v>
      </c>
      <c r="H59" s="56">
        <f ca="1">+IFERROR(VLOOKUP($H$28&amp;";"&amp;$H$51&amp;";"&amp;$B59,BD!$A:$Q,H$8,0),0)</f>
        <v>0</v>
      </c>
      <c r="I59" s="56">
        <f ca="1">+IFERROR(VLOOKUP($H$28&amp;";"&amp;$H$51&amp;";"&amp;$B59,BD!$A:$Q,I$8,0),0)</f>
        <v>0</v>
      </c>
      <c r="J59" s="56">
        <f ca="1">+IFERROR(VLOOKUP($H$28&amp;";"&amp;$H$51&amp;";"&amp;$B59,BD!$A:$Q,J$8,0),0)</f>
        <v>0</v>
      </c>
      <c r="K59" s="56">
        <f ca="1">+IFERROR(VLOOKUP($H$28&amp;";"&amp;$H$51&amp;";"&amp;$B59,BD!$A:$Q,K$8,0),0)</f>
        <v>0</v>
      </c>
      <c r="L59" s="56">
        <f ca="1">+IFERROR(VLOOKUP($H$28&amp;";"&amp;$H$51&amp;";"&amp;$B59,BD!$A:$Q,L$8,0),0)</f>
        <v>0</v>
      </c>
      <c r="M59" s="56">
        <f ca="1">+IFERROR(VLOOKUP($H$28&amp;";"&amp;$H$51&amp;";"&amp;$B59,BD!$A:$Q,M$8,0),0)</f>
        <v>0</v>
      </c>
      <c r="N59" s="56">
        <f ca="1">+IFERROR(VLOOKUP($H$28&amp;";"&amp;$H$51&amp;";"&amp;$B59,BD!$A:$Q,N$8,0),0)</f>
        <v>0</v>
      </c>
      <c r="O59" s="56">
        <f ca="1">+IFERROR(VLOOKUP($H$28&amp;";"&amp;$H$51&amp;";"&amp;$B59,BD!$A:$Q,O$8,0),0)</f>
        <v>0</v>
      </c>
      <c r="P59" s="56">
        <f ca="1">+IFERROR(VLOOKUP($H$28&amp;";"&amp;$H$51&amp;";"&amp;$B59,BD!$A:$Q,P$8,0),0)/1000000</f>
        <v>0</v>
      </c>
      <c r="Q59" s="32">
        <f ca="1">+SUM(E67:H67)</f>
        <v>0</v>
      </c>
      <c r="R59" s="55" t="e">
        <f ca="1">+Q59/$Q$60</f>
        <v>#DIV/0!</v>
      </c>
      <c r="S59" s="71"/>
      <c r="V59" s="49"/>
      <c r="W59" s="49"/>
      <c r="X59" s="49"/>
    </row>
    <row r="60" spans="2:24" x14ac:dyDescent="0.25">
      <c r="B60" s="175" t="s">
        <v>15</v>
      </c>
      <c r="C60" s="175"/>
      <c r="D60" s="175"/>
      <c r="E60" s="176">
        <f ca="1">SUM(E55:F59)</f>
        <v>0</v>
      </c>
      <c r="F60" s="176"/>
      <c r="G60" s="52" t="e">
        <f t="shared" ref="G60:R60" ca="1" si="9">SUM(G55:G59)</f>
        <v>#DIV/0!</v>
      </c>
      <c r="H60" s="60">
        <f t="shared" ca="1" si="9"/>
        <v>0</v>
      </c>
      <c r="I60" s="60">
        <f t="shared" ca="1" si="9"/>
        <v>0</v>
      </c>
      <c r="J60" s="60">
        <f t="shared" ca="1" si="9"/>
        <v>0</v>
      </c>
      <c r="K60" s="60">
        <f t="shared" ca="1" si="9"/>
        <v>0</v>
      </c>
      <c r="L60" s="60">
        <f t="shared" ca="1" si="9"/>
        <v>0</v>
      </c>
      <c r="M60" s="60">
        <f t="shared" ca="1" si="9"/>
        <v>0</v>
      </c>
      <c r="N60" s="60">
        <f t="shared" ca="1" si="9"/>
        <v>0</v>
      </c>
      <c r="O60" s="60">
        <f t="shared" ca="1" si="9"/>
        <v>0</v>
      </c>
      <c r="P60" s="59">
        <f t="shared" ca="1" si="9"/>
        <v>0</v>
      </c>
      <c r="Q60" s="53">
        <f t="shared" ca="1" si="9"/>
        <v>0</v>
      </c>
      <c r="R60" s="52" t="e">
        <f t="shared" ca="1" si="9"/>
        <v>#DIV/0!</v>
      </c>
      <c r="S60" s="72"/>
      <c r="V60" s="49"/>
      <c r="W60" s="49"/>
      <c r="X60" s="49"/>
    </row>
    <row r="61" spans="2:24" x14ac:dyDescent="0.25">
      <c r="B61" s="42" t="s">
        <v>1167</v>
      </c>
      <c r="C61" s="2"/>
      <c r="D61" s="2"/>
      <c r="E61" s="2"/>
      <c r="F61" s="2"/>
      <c r="G61" s="2"/>
      <c r="H61" s="2"/>
      <c r="I61" s="2"/>
      <c r="J61" s="2"/>
      <c r="V61" s="49"/>
      <c r="W61" s="49"/>
      <c r="X61" s="49"/>
    </row>
    <row r="62" spans="2:24" x14ac:dyDescent="0.25">
      <c r="B62" s="145" t="s">
        <v>1161</v>
      </c>
      <c r="C62" s="145"/>
      <c r="D62" s="145"/>
      <c r="E62" s="64" t="s">
        <v>1173</v>
      </c>
      <c r="F62" s="64" t="s">
        <v>1172</v>
      </c>
      <c r="G62" s="64" t="s">
        <v>1171</v>
      </c>
      <c r="H62" s="64" t="s">
        <v>1170</v>
      </c>
      <c r="I62" s="65"/>
      <c r="J62" s="64" t="s">
        <v>1173</v>
      </c>
      <c r="K62" s="64" t="s">
        <v>1172</v>
      </c>
      <c r="L62" s="64" t="s">
        <v>1171</v>
      </c>
      <c r="M62" s="64" t="s">
        <v>1170</v>
      </c>
      <c r="N62" s="2"/>
    </row>
    <row r="63" spans="2:24" x14ac:dyDescent="0.25">
      <c r="B63" s="139" t="s">
        <v>1164</v>
      </c>
      <c r="C63" s="139"/>
      <c r="D63" s="139"/>
      <c r="E63" s="44">
        <f ca="1">+H55+I55</f>
        <v>0</v>
      </c>
      <c r="F63" s="44">
        <f ca="1">+J55+K55</f>
        <v>0</v>
      </c>
      <c r="G63" s="44">
        <f ca="1">+L55+M55</f>
        <v>0</v>
      </c>
      <c r="H63" s="44">
        <f ca="1">+O55+N55</f>
        <v>0</v>
      </c>
      <c r="I63" s="62">
        <f t="shared" ref="I63:I68" ca="1" si="10">SUM(E63:H63)</f>
        <v>0</v>
      </c>
      <c r="J63" s="63" t="e">
        <f t="shared" ref="J63:J68" ca="1" si="11">+E63/$I63</f>
        <v>#DIV/0!</v>
      </c>
      <c r="K63" s="63" t="e">
        <f t="shared" ref="K63:K68" ca="1" si="12">+F63/$I63</f>
        <v>#DIV/0!</v>
      </c>
      <c r="L63" s="63" t="e">
        <f t="shared" ref="L63:L68" ca="1" si="13">+G63/$I63</f>
        <v>#DIV/0!</v>
      </c>
      <c r="M63" s="63" t="e">
        <f t="shared" ref="M63:M68" ca="1" si="14">+H63/$I63</f>
        <v>#DIV/0!</v>
      </c>
      <c r="N63" s="62"/>
    </row>
    <row r="64" spans="2:24" x14ac:dyDescent="0.25">
      <c r="B64" s="139" t="s">
        <v>1168</v>
      </c>
      <c r="C64" s="139"/>
      <c r="D64" s="139"/>
      <c r="E64" s="44">
        <f ca="1">+H56+I56</f>
        <v>0</v>
      </c>
      <c r="F64" s="44">
        <f ca="1">+J56+K56</f>
        <v>0</v>
      </c>
      <c r="G64" s="44">
        <f ca="1">+L56+M56</f>
        <v>0</v>
      </c>
      <c r="H64" s="44">
        <f ca="1">+O56+N56</f>
        <v>0</v>
      </c>
      <c r="I64" s="62">
        <f t="shared" ca="1" si="10"/>
        <v>0</v>
      </c>
      <c r="J64" s="63" t="e">
        <f t="shared" ca="1" si="11"/>
        <v>#DIV/0!</v>
      </c>
      <c r="K64" s="63" t="e">
        <f t="shared" ca="1" si="12"/>
        <v>#DIV/0!</v>
      </c>
      <c r="L64" s="63" t="e">
        <f t="shared" ca="1" si="13"/>
        <v>#DIV/0!</v>
      </c>
      <c r="M64" s="63" t="e">
        <f t="shared" ca="1" si="14"/>
        <v>#DIV/0!</v>
      </c>
      <c r="N64" s="62"/>
    </row>
    <row r="65" spans="1:24" x14ac:dyDescent="0.25">
      <c r="B65" s="139" t="s">
        <v>1169</v>
      </c>
      <c r="C65" s="139"/>
      <c r="D65" s="139"/>
      <c r="E65" s="44">
        <f ca="1">+H57+I57</f>
        <v>0</v>
      </c>
      <c r="F65" s="44">
        <f ca="1">+J57+K57</f>
        <v>0</v>
      </c>
      <c r="G65" s="44">
        <f ca="1">+L57+M57</f>
        <v>0</v>
      </c>
      <c r="H65" s="44">
        <f ca="1">+O57+N57</f>
        <v>0</v>
      </c>
      <c r="I65" s="62">
        <f t="shared" ca="1" si="10"/>
        <v>0</v>
      </c>
      <c r="J65" s="63" t="e">
        <f t="shared" ca="1" si="11"/>
        <v>#DIV/0!</v>
      </c>
      <c r="K65" s="63" t="e">
        <f t="shared" ca="1" si="12"/>
        <v>#DIV/0!</v>
      </c>
      <c r="L65" s="63" t="e">
        <f t="shared" ca="1" si="13"/>
        <v>#DIV/0!</v>
      </c>
      <c r="M65" s="63" t="e">
        <f t="shared" ca="1" si="14"/>
        <v>#DIV/0!</v>
      </c>
      <c r="N65" s="62"/>
    </row>
    <row r="66" spans="1:24" x14ac:dyDescent="0.25">
      <c r="B66" s="139" t="s">
        <v>1165</v>
      </c>
      <c r="C66" s="139"/>
      <c r="D66" s="139"/>
      <c r="E66" s="44">
        <f ca="1">+H58+I58</f>
        <v>0</v>
      </c>
      <c r="F66" s="44">
        <f ca="1">+J58+K58</f>
        <v>0</v>
      </c>
      <c r="G66" s="44">
        <f ca="1">+L58+M58</f>
        <v>0</v>
      </c>
      <c r="H66" s="44">
        <f ca="1">+O58+N58</f>
        <v>0</v>
      </c>
      <c r="I66" s="62">
        <f t="shared" ca="1" si="10"/>
        <v>0</v>
      </c>
      <c r="J66" s="63" t="e">
        <f t="shared" ca="1" si="11"/>
        <v>#DIV/0!</v>
      </c>
      <c r="K66" s="63" t="e">
        <f t="shared" ca="1" si="12"/>
        <v>#DIV/0!</v>
      </c>
      <c r="L66" s="63" t="e">
        <f t="shared" ca="1" si="13"/>
        <v>#DIV/0!</v>
      </c>
      <c r="M66" s="63" t="e">
        <f t="shared" ca="1" si="14"/>
        <v>#DIV/0!</v>
      </c>
      <c r="N66" s="62"/>
    </row>
    <row r="67" spans="1:24" x14ac:dyDescent="0.25">
      <c r="B67" s="139" t="s">
        <v>1166</v>
      </c>
      <c r="C67" s="139"/>
      <c r="D67" s="139"/>
      <c r="E67" s="44">
        <f ca="1">+H59+I59</f>
        <v>0</v>
      </c>
      <c r="F67" s="44">
        <f ca="1">+J59+K59</f>
        <v>0</v>
      </c>
      <c r="G67" s="44">
        <f ca="1">+L59+M59</f>
        <v>0</v>
      </c>
      <c r="H67" s="44">
        <f ca="1">+O59+N59</f>
        <v>0</v>
      </c>
      <c r="I67" s="62">
        <f t="shared" ca="1" si="10"/>
        <v>0</v>
      </c>
      <c r="J67" s="63" t="e">
        <f t="shared" ca="1" si="11"/>
        <v>#DIV/0!</v>
      </c>
      <c r="K67" s="63" t="e">
        <f t="shared" ca="1" si="12"/>
        <v>#DIV/0!</v>
      </c>
      <c r="L67" s="63" t="e">
        <f t="shared" ca="1" si="13"/>
        <v>#DIV/0!</v>
      </c>
      <c r="M67" s="63" t="e">
        <f t="shared" ca="1" si="14"/>
        <v>#DIV/0!</v>
      </c>
      <c r="N67" s="62"/>
    </row>
    <row r="68" spans="1:24" x14ac:dyDescent="0.25">
      <c r="B68" s="145" t="s">
        <v>15</v>
      </c>
      <c r="C68" s="145"/>
      <c r="D68" s="145"/>
      <c r="E68" s="66">
        <f ca="1">SUM(E63:E67)</f>
        <v>0</v>
      </c>
      <c r="F68" s="66">
        <f ca="1">SUM(F63:F67)</f>
        <v>0</v>
      </c>
      <c r="G68" s="66">
        <f ca="1">SUM(G63:G67)</f>
        <v>0</v>
      </c>
      <c r="H68" s="66">
        <f ca="1">SUM(H63:H67)</f>
        <v>0</v>
      </c>
      <c r="I68" s="67">
        <f t="shared" ca="1" si="10"/>
        <v>0</v>
      </c>
      <c r="J68" s="68" t="e">
        <f t="shared" ca="1" si="11"/>
        <v>#DIV/0!</v>
      </c>
      <c r="K68" s="68" t="e">
        <f t="shared" ca="1" si="12"/>
        <v>#DIV/0!</v>
      </c>
      <c r="L68" s="68" t="e">
        <f t="shared" ca="1" si="13"/>
        <v>#DIV/0!</v>
      </c>
      <c r="M68" s="68" t="e">
        <f t="shared" ca="1" si="14"/>
        <v>#DIV/0!</v>
      </c>
      <c r="N68" s="62"/>
    </row>
    <row r="69" spans="1:24" x14ac:dyDescent="0.25">
      <c r="B69" s="42"/>
      <c r="C69" s="2"/>
      <c r="D69" s="2"/>
      <c r="E69" s="2"/>
      <c r="F69" s="2"/>
      <c r="G69" s="2"/>
      <c r="H69" s="2"/>
      <c r="I69" s="2"/>
      <c r="J69" s="2"/>
    </row>
    <row r="70" spans="1:24" x14ac:dyDescent="0.25">
      <c r="B70" s="42"/>
      <c r="C70" s="2"/>
      <c r="D70" s="2"/>
      <c r="E70" s="2"/>
      <c r="F70" s="2"/>
      <c r="G70" s="2"/>
      <c r="H70" s="2"/>
      <c r="I70" s="2"/>
      <c r="J70" s="2"/>
    </row>
    <row r="71" spans="1:24" x14ac:dyDescent="0.25">
      <c r="B71" s="4" t="s">
        <v>1174</v>
      </c>
      <c r="C71" s="2"/>
      <c r="D71" s="2"/>
      <c r="E71" s="2"/>
      <c r="F71" s="2"/>
      <c r="G71" s="2"/>
      <c r="H71" s="2" t="str">
        <f>+L2</f>
        <v>ANTIOQUIA</v>
      </c>
      <c r="I71" s="2"/>
      <c r="J71" s="2"/>
    </row>
    <row r="72" spans="1:24" x14ac:dyDescent="0.25"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49"/>
      <c r="V72" s="49"/>
      <c r="W72" s="49"/>
      <c r="X72" s="49"/>
    </row>
    <row r="73" spans="1:24" x14ac:dyDescent="0.25">
      <c r="B73" s="22"/>
      <c r="C73" s="22"/>
      <c r="D73" s="22"/>
      <c r="E73" s="22"/>
      <c r="F73" s="22"/>
      <c r="G73" s="22"/>
      <c r="H73" s="173" t="s">
        <v>1148</v>
      </c>
      <c r="I73" s="173"/>
      <c r="J73" s="173" t="s">
        <v>1149</v>
      </c>
      <c r="K73" s="173"/>
      <c r="L73" s="173" t="s">
        <v>1150</v>
      </c>
      <c r="M73" s="173"/>
      <c r="N73" s="173" t="s">
        <v>1151</v>
      </c>
      <c r="O73" s="173"/>
      <c r="P73" s="77" t="s">
        <v>1163</v>
      </c>
      <c r="Q73" s="77"/>
      <c r="R73" s="22"/>
      <c r="S73" s="22"/>
      <c r="T73" s="22"/>
      <c r="U73" s="49"/>
      <c r="V73" s="49"/>
      <c r="W73" s="49"/>
      <c r="X73" s="49"/>
    </row>
    <row r="74" spans="1:24" x14ac:dyDescent="0.25">
      <c r="A74" s="81"/>
      <c r="B74" s="145" t="s">
        <v>1178</v>
      </c>
      <c r="C74" s="145"/>
      <c r="D74" s="145"/>
      <c r="E74" s="145" t="s">
        <v>1162</v>
      </c>
      <c r="F74" s="145"/>
      <c r="G74" s="18" t="s">
        <v>422</v>
      </c>
      <c r="H74" s="8" t="s">
        <v>1152</v>
      </c>
      <c r="I74" s="18" t="s">
        <v>1154</v>
      </c>
      <c r="J74" s="8" t="s">
        <v>1152</v>
      </c>
      <c r="K74" s="18" t="s">
        <v>1154</v>
      </c>
      <c r="L74" s="8" t="s">
        <v>1152</v>
      </c>
      <c r="M74" s="18" t="s">
        <v>1154</v>
      </c>
      <c r="N74" s="8" t="s">
        <v>1152</v>
      </c>
      <c r="O74" s="18" t="s">
        <v>1154</v>
      </c>
      <c r="P74" s="82" t="s">
        <v>1180</v>
      </c>
      <c r="Q74" s="43" t="s">
        <v>423</v>
      </c>
      <c r="R74" s="18" t="s">
        <v>422</v>
      </c>
      <c r="V74" s="49"/>
      <c r="W74" s="49"/>
      <c r="X74" s="49"/>
    </row>
    <row r="75" spans="1:24" x14ac:dyDescent="0.25">
      <c r="A75" s="139" t="s">
        <v>339</v>
      </c>
      <c r="B75" s="139"/>
      <c r="C75" s="139"/>
      <c r="D75" s="139"/>
      <c r="E75" s="140">
        <f ca="1">+IFERROR(VLOOKUP($H$28&amp;";Total;"&amp;$A75,BD!$A:$Q,E$8,0),0)</f>
        <v>17</v>
      </c>
      <c r="F75" s="140"/>
      <c r="G75" s="40">
        <f ca="1">+E75/$E$96</f>
        <v>8.9520800421274346E-3</v>
      </c>
      <c r="H75" s="44">
        <f ca="1">+IFERROR(VLOOKUP($H$28&amp;";Total;"&amp;$A75,BD!$A:$Q,H$8,0),0)</f>
        <v>0</v>
      </c>
      <c r="I75" s="44">
        <f ca="1">+IFERROR(VLOOKUP($H$28&amp;";Total;"&amp;$A75,BD!$A:$Q,I$8,0),0)</f>
        <v>11</v>
      </c>
      <c r="J75" s="44">
        <f ca="1">+IFERROR(VLOOKUP($H$28&amp;";Total;"&amp;$A75,BD!$A:$Q,J$8,0),0)</f>
        <v>2485</v>
      </c>
      <c r="K75" s="44">
        <f ca="1">+IFERROR(VLOOKUP($H$28&amp;";Total;"&amp;$A75,BD!$A:$Q,K$8,0),0)</f>
        <v>1809</v>
      </c>
      <c r="L75" s="44">
        <f ca="1">+IFERROR(VLOOKUP($H$28&amp;";Total;"&amp;$A75,BD!$A:$Q,L$8,0),0)</f>
        <v>225</v>
      </c>
      <c r="M75" s="44">
        <f ca="1">+IFERROR(VLOOKUP($H$28&amp;";Total;"&amp;$A75,BD!$A:$Q,M$8,0),0)</f>
        <v>74</v>
      </c>
      <c r="N75" s="44">
        <f ca="1">+IFERROR(VLOOKUP($H$28&amp;";Total;"&amp;$A75,BD!$A:$Q,N$8,0),0)</f>
        <v>30</v>
      </c>
      <c r="O75" s="44">
        <f ca="1">+IFERROR(VLOOKUP($H$28&amp;";Total;"&amp;$A75,BD!$A:$Q,O$8,0),0)</f>
        <v>9</v>
      </c>
      <c r="P75" s="44">
        <f ca="1">+IFERROR(VLOOKUP($H$28&amp;";Total;"&amp;$A75,BD!$A:$Q,P$8,0),0)/1000000</f>
        <v>2060.3365250000002</v>
      </c>
      <c r="Q75" s="54">
        <f ca="1">+SUM(H75:O75)</f>
        <v>4643</v>
      </c>
      <c r="R75" s="40">
        <f ca="1">+Q75/$Q$96</f>
        <v>2.1827840722109915E-2</v>
      </c>
      <c r="V75" s="49"/>
      <c r="W75" s="49"/>
      <c r="X75" s="49"/>
    </row>
    <row r="76" spans="1:24" x14ac:dyDescent="0.25">
      <c r="A76" s="139" t="s">
        <v>340</v>
      </c>
      <c r="B76" s="139"/>
      <c r="C76" s="139"/>
      <c r="D76" s="139"/>
      <c r="E76" s="140">
        <f ca="1">+IFERROR(VLOOKUP($H$28&amp;";Total;"&amp;$A76,BD!$A:$Q,E$8,0),0)</f>
        <v>73</v>
      </c>
      <c r="F76" s="140"/>
      <c r="G76" s="40">
        <f t="shared" ref="G76:G95" ca="1" si="15">+E76/$E$37</f>
        <v>3.8441284886782515E-2</v>
      </c>
      <c r="H76" s="44">
        <f ca="1">+IFERROR(VLOOKUP($H$28&amp;";Total;"&amp;$A76,BD!$A:$Q,H$8,0),0)</f>
        <v>0</v>
      </c>
      <c r="I76" s="44">
        <f ca="1">+IFERROR(VLOOKUP($H$28&amp;";Total;"&amp;$A76,BD!$A:$Q,I$8,0),0)</f>
        <v>0</v>
      </c>
      <c r="J76" s="44">
        <f ca="1">+IFERROR(VLOOKUP($H$28&amp;";Total;"&amp;$A76,BD!$A:$Q,J$8,0),0)</f>
        <v>5976</v>
      </c>
      <c r="K76" s="44">
        <f ca="1">+IFERROR(VLOOKUP($H$28&amp;";Total;"&amp;$A76,BD!$A:$Q,K$8,0),0)</f>
        <v>1591</v>
      </c>
      <c r="L76" s="44">
        <f ca="1">+IFERROR(VLOOKUP($H$28&amp;";Total;"&amp;$A76,BD!$A:$Q,L$8,0),0)</f>
        <v>2717</v>
      </c>
      <c r="M76" s="44">
        <f ca="1">+IFERROR(VLOOKUP($H$28&amp;";Total;"&amp;$A76,BD!$A:$Q,M$8,0),0)</f>
        <v>442</v>
      </c>
      <c r="N76" s="44">
        <f ca="1">+IFERROR(VLOOKUP($H$28&amp;";Total;"&amp;$A76,BD!$A:$Q,N$8,0),0)</f>
        <v>597</v>
      </c>
      <c r="O76" s="44">
        <f ca="1">+IFERROR(VLOOKUP($H$28&amp;";Total;"&amp;$A76,BD!$A:$Q,O$8,0),0)</f>
        <v>76</v>
      </c>
      <c r="P76" s="44">
        <f ca="1">+IFERROR(VLOOKUP($H$28&amp;";Total;"&amp;$A76,BD!$A:$Q,P$8,0),0)/1000000</f>
        <v>4238.9457499999999</v>
      </c>
      <c r="Q76" s="54">
        <f t="shared" ref="Q76:Q95" ca="1" si="16">+SUM(H76:O76)</f>
        <v>11399</v>
      </c>
      <c r="R76" s="40">
        <f t="shared" ref="R76:R95" ca="1" si="17">+Q76/$Q$96</f>
        <v>5.3589394010624791E-2</v>
      </c>
      <c r="V76" s="49"/>
      <c r="W76" s="49"/>
      <c r="X76" s="49"/>
    </row>
    <row r="77" spans="1:24" x14ac:dyDescent="0.25">
      <c r="A77" s="139" t="s">
        <v>341</v>
      </c>
      <c r="B77" s="139"/>
      <c r="C77" s="139"/>
      <c r="D77" s="139"/>
      <c r="E77" s="140">
        <f ca="1">+IFERROR(VLOOKUP($H$28&amp;";Total;"&amp;$A77,BD!$A:$Q,E$8,0),0)</f>
        <v>8</v>
      </c>
      <c r="F77" s="140"/>
      <c r="G77" s="40">
        <f t="shared" ca="1" si="15"/>
        <v>4.2127435492364399E-3</v>
      </c>
      <c r="H77" s="44">
        <f ca="1">+IFERROR(VLOOKUP($H$28&amp;";Total;"&amp;$A77,BD!$A:$Q,H$8,0),0)</f>
        <v>0</v>
      </c>
      <c r="I77" s="44">
        <f ca="1">+IFERROR(VLOOKUP($H$28&amp;";Total;"&amp;$A77,BD!$A:$Q,I$8,0),0)</f>
        <v>0</v>
      </c>
      <c r="J77" s="44">
        <f ca="1">+IFERROR(VLOOKUP($H$28&amp;";Total;"&amp;$A77,BD!$A:$Q,J$8,0),0)</f>
        <v>0</v>
      </c>
      <c r="K77" s="44">
        <f ca="1">+IFERROR(VLOOKUP($H$28&amp;";Total;"&amp;$A77,BD!$A:$Q,K$8,0),0)</f>
        <v>0</v>
      </c>
      <c r="L77" s="44">
        <f ca="1">+IFERROR(VLOOKUP($H$28&amp;";Total;"&amp;$A77,BD!$A:$Q,L$8,0),0)</f>
        <v>20</v>
      </c>
      <c r="M77" s="44">
        <f ca="1">+IFERROR(VLOOKUP($H$28&amp;";Total;"&amp;$A77,BD!$A:$Q,M$8,0),0)</f>
        <v>12</v>
      </c>
      <c r="N77" s="44">
        <f ca="1">+IFERROR(VLOOKUP($H$28&amp;";Total;"&amp;$A77,BD!$A:$Q,N$8,0),0)</f>
        <v>0</v>
      </c>
      <c r="O77" s="44">
        <f ca="1">+IFERROR(VLOOKUP($H$28&amp;";Total;"&amp;$A77,BD!$A:$Q,O$8,0),0)</f>
        <v>0</v>
      </c>
      <c r="P77" s="44">
        <f ca="1">+IFERROR(VLOOKUP($H$28&amp;";Total;"&amp;$A77,BD!$A:$Q,P$8,0),0)/1000000</f>
        <v>10.127000000000001</v>
      </c>
      <c r="Q77" s="54">
        <f t="shared" ca="1" si="16"/>
        <v>32</v>
      </c>
      <c r="R77" s="40">
        <f t="shared" ca="1" si="17"/>
        <v>1.504395656057543E-4</v>
      </c>
      <c r="V77" s="49"/>
      <c r="W77" s="49"/>
      <c r="X77" s="49"/>
    </row>
    <row r="78" spans="1:24" x14ac:dyDescent="0.25">
      <c r="A78" s="139" t="s">
        <v>342</v>
      </c>
      <c r="B78" s="139"/>
      <c r="C78" s="139"/>
      <c r="D78" s="139"/>
      <c r="E78" s="140">
        <f ca="1">+IFERROR(VLOOKUP($H$28&amp;";Total;"&amp;$A78,BD!$A:$Q,E$8,0),0)</f>
        <v>150</v>
      </c>
      <c r="F78" s="140"/>
      <c r="G78" s="40">
        <f t="shared" ca="1" si="15"/>
        <v>7.8988941548183256E-2</v>
      </c>
      <c r="H78" s="44">
        <f ca="1">+IFERROR(VLOOKUP($H$28&amp;";Total;"&amp;$A78,BD!$A:$Q,H$8,0),0)</f>
        <v>99</v>
      </c>
      <c r="I78" s="44">
        <f ca="1">+IFERROR(VLOOKUP($H$28&amp;";Total;"&amp;$A78,BD!$A:$Q,I$8,0),0)</f>
        <v>59</v>
      </c>
      <c r="J78" s="44">
        <f ca="1">+IFERROR(VLOOKUP($H$28&amp;";Total;"&amp;$A78,BD!$A:$Q,J$8,0),0)</f>
        <v>26211</v>
      </c>
      <c r="K78" s="44">
        <f ca="1">+IFERROR(VLOOKUP($H$28&amp;";Total;"&amp;$A78,BD!$A:$Q,K$8,0),0)</f>
        <v>12684</v>
      </c>
      <c r="L78" s="44">
        <f ca="1">+IFERROR(VLOOKUP($H$28&amp;";Total;"&amp;$A78,BD!$A:$Q,L$8,0),0)</f>
        <v>8712</v>
      </c>
      <c r="M78" s="44">
        <f ca="1">+IFERROR(VLOOKUP($H$28&amp;";Total;"&amp;$A78,BD!$A:$Q,M$8,0),0)</f>
        <v>1914</v>
      </c>
      <c r="N78" s="44">
        <f ca="1">+IFERROR(VLOOKUP($H$28&amp;";Total;"&amp;$A78,BD!$A:$Q,N$8,0),0)</f>
        <v>7214</v>
      </c>
      <c r="O78" s="44">
        <f ca="1">+IFERROR(VLOOKUP($H$28&amp;";Total;"&amp;$A78,BD!$A:$Q,O$8,0),0)</f>
        <v>1202</v>
      </c>
      <c r="P78" s="44">
        <f ca="1">+IFERROR(VLOOKUP($H$28&amp;";Total;"&amp;$A78,BD!$A:$Q,P$8,0),0)/1000000</f>
        <v>22093.292000000001</v>
      </c>
      <c r="Q78" s="54">
        <f t="shared" ca="1" si="16"/>
        <v>58095</v>
      </c>
      <c r="R78" s="40">
        <f t="shared" ca="1" si="17"/>
        <v>0.27311833012082176</v>
      </c>
      <c r="V78" s="49"/>
      <c r="W78" s="49"/>
      <c r="X78" s="49"/>
    </row>
    <row r="79" spans="1:24" x14ac:dyDescent="0.25">
      <c r="A79" s="139" t="s">
        <v>343</v>
      </c>
      <c r="B79" s="139"/>
      <c r="C79" s="139"/>
      <c r="D79" s="139"/>
      <c r="E79" s="140">
        <f ca="1">+IFERROR(VLOOKUP($H$28&amp;";Total;"&amp;$A79,BD!$A:$Q,E$8,0),0)</f>
        <v>34</v>
      </c>
      <c r="F79" s="140"/>
      <c r="G79" s="40">
        <f t="shared" ca="1" si="15"/>
        <v>1.7904160084254869E-2</v>
      </c>
      <c r="H79" s="44">
        <f ca="1">+IFERROR(VLOOKUP($H$28&amp;";Total;"&amp;$A79,BD!$A:$Q,H$8,0),0)</f>
        <v>0</v>
      </c>
      <c r="I79" s="44">
        <f ca="1">+IFERROR(VLOOKUP($H$28&amp;";Total;"&amp;$A79,BD!$A:$Q,I$8,0),0)</f>
        <v>0</v>
      </c>
      <c r="J79" s="44">
        <f ca="1">+IFERROR(VLOOKUP($H$28&amp;";Total;"&amp;$A79,BD!$A:$Q,J$8,0),0)</f>
        <v>482</v>
      </c>
      <c r="K79" s="44">
        <f ca="1">+IFERROR(VLOOKUP($H$28&amp;";Total;"&amp;$A79,BD!$A:$Q,K$8,0),0)</f>
        <v>123</v>
      </c>
      <c r="L79" s="44">
        <f ca="1">+IFERROR(VLOOKUP($H$28&amp;";Total;"&amp;$A79,BD!$A:$Q,L$8,0),0)</f>
        <v>313</v>
      </c>
      <c r="M79" s="44">
        <f ca="1">+IFERROR(VLOOKUP($H$28&amp;";Total;"&amp;$A79,BD!$A:$Q,M$8,0),0)</f>
        <v>73</v>
      </c>
      <c r="N79" s="44">
        <f ca="1">+IFERROR(VLOOKUP($H$28&amp;";Total;"&amp;$A79,BD!$A:$Q,N$8,0),0)</f>
        <v>97</v>
      </c>
      <c r="O79" s="44">
        <f ca="1">+IFERROR(VLOOKUP($H$28&amp;";Total;"&amp;$A79,BD!$A:$Q,O$8,0),0)</f>
        <v>24</v>
      </c>
      <c r="P79" s="44">
        <f ca="1">+IFERROR(VLOOKUP($H$28&amp;";Total;"&amp;$A79,BD!$A:$Q,P$8,0),0)/1000000</f>
        <v>396.612775</v>
      </c>
      <c r="Q79" s="54">
        <f t="shared" ca="1" si="16"/>
        <v>1112</v>
      </c>
      <c r="R79" s="40">
        <f t="shared" ca="1" si="17"/>
        <v>5.2277749047999625E-3</v>
      </c>
      <c r="V79" s="49"/>
      <c r="W79" s="49"/>
      <c r="X79" s="49"/>
    </row>
    <row r="80" spans="1:24" x14ac:dyDescent="0.25">
      <c r="A80" s="139" t="s">
        <v>344</v>
      </c>
      <c r="B80" s="139"/>
      <c r="C80" s="139"/>
      <c r="D80" s="139"/>
      <c r="E80" s="140">
        <f ca="1">+IFERROR(VLOOKUP($H$28&amp;";Total;"&amp;$A80,BD!$A:$Q,E$8,0),0)</f>
        <v>39</v>
      </c>
      <c r="F80" s="140"/>
      <c r="G80" s="40">
        <f t="shared" ca="1" si="15"/>
        <v>2.0537124802527645E-2</v>
      </c>
      <c r="H80" s="44">
        <f ca="1">+IFERROR(VLOOKUP($H$28&amp;";Total;"&amp;$A80,BD!$A:$Q,H$8,0),0)</f>
        <v>0</v>
      </c>
      <c r="I80" s="44">
        <f ca="1">+IFERROR(VLOOKUP($H$28&amp;";Total;"&amp;$A80,BD!$A:$Q,I$8,0),0)</f>
        <v>0</v>
      </c>
      <c r="J80" s="44">
        <f ca="1">+IFERROR(VLOOKUP($H$28&amp;";Total;"&amp;$A80,BD!$A:$Q,J$8,0),0)</f>
        <v>330</v>
      </c>
      <c r="K80" s="44">
        <f ca="1">+IFERROR(VLOOKUP($H$28&amp;";Total;"&amp;$A80,BD!$A:$Q,K$8,0),0)</f>
        <v>123</v>
      </c>
      <c r="L80" s="44">
        <f ca="1">+IFERROR(VLOOKUP($H$28&amp;";Total;"&amp;$A80,BD!$A:$Q,L$8,0),0)</f>
        <v>253</v>
      </c>
      <c r="M80" s="44">
        <f ca="1">+IFERROR(VLOOKUP($H$28&amp;";Total;"&amp;$A80,BD!$A:$Q,M$8,0),0)</f>
        <v>58</v>
      </c>
      <c r="N80" s="44">
        <f ca="1">+IFERROR(VLOOKUP($H$28&amp;";Total;"&amp;$A80,BD!$A:$Q,N$8,0),0)</f>
        <v>193</v>
      </c>
      <c r="O80" s="44">
        <f ca="1">+IFERROR(VLOOKUP($H$28&amp;";Total;"&amp;$A80,BD!$A:$Q,O$8,0),0)</f>
        <v>21</v>
      </c>
      <c r="P80" s="44">
        <f ca="1">+IFERROR(VLOOKUP($H$28&amp;";Total;"&amp;$A80,BD!$A:$Q,P$8,0),0)/1000000</f>
        <v>329.53375</v>
      </c>
      <c r="Q80" s="54">
        <f t="shared" ca="1" si="16"/>
        <v>978</v>
      </c>
      <c r="R80" s="40">
        <f t="shared" ca="1" si="17"/>
        <v>4.5978092238258663E-3</v>
      </c>
      <c r="V80" s="49"/>
      <c r="W80" s="49"/>
      <c r="X80" s="49"/>
    </row>
    <row r="81" spans="1:24" x14ac:dyDescent="0.25">
      <c r="A81" s="139" t="s">
        <v>345</v>
      </c>
      <c r="B81" s="139"/>
      <c r="C81" s="139"/>
      <c r="D81" s="139"/>
      <c r="E81" s="140">
        <f ca="1">+IFERROR(VLOOKUP($H$28&amp;";Total;"&amp;$A81,BD!$A:$Q,E$8,0),0)</f>
        <v>235</v>
      </c>
      <c r="F81" s="140"/>
      <c r="G81" s="40">
        <f t="shared" ca="1" si="15"/>
        <v>0.12374934175882044</v>
      </c>
      <c r="H81" s="44">
        <f ca="1">+IFERROR(VLOOKUP($H$28&amp;";Total;"&amp;$A81,BD!$A:$Q,H$8,0),0)</f>
        <v>20</v>
      </c>
      <c r="I81" s="44">
        <f ca="1">+IFERROR(VLOOKUP($H$28&amp;";Total;"&amp;$A81,BD!$A:$Q,I$8,0),0)</f>
        <v>7</v>
      </c>
      <c r="J81" s="44">
        <f ca="1">+IFERROR(VLOOKUP($H$28&amp;";Total;"&amp;$A81,BD!$A:$Q,J$8,0),0)</f>
        <v>3257</v>
      </c>
      <c r="K81" s="44">
        <f ca="1">+IFERROR(VLOOKUP($H$28&amp;";Total;"&amp;$A81,BD!$A:$Q,K$8,0),0)</f>
        <v>1104</v>
      </c>
      <c r="L81" s="44">
        <f ca="1">+IFERROR(VLOOKUP($H$28&amp;";Total;"&amp;$A81,BD!$A:$Q,L$8,0),0)</f>
        <v>2483</v>
      </c>
      <c r="M81" s="44">
        <f ca="1">+IFERROR(VLOOKUP($H$28&amp;";Total;"&amp;$A81,BD!$A:$Q,M$8,0),0)</f>
        <v>529</v>
      </c>
      <c r="N81" s="44">
        <f ca="1">+IFERROR(VLOOKUP($H$28&amp;";Total;"&amp;$A81,BD!$A:$Q,N$8,0),0)</f>
        <v>2171</v>
      </c>
      <c r="O81" s="44">
        <f ca="1">+IFERROR(VLOOKUP($H$28&amp;";Total;"&amp;$A81,BD!$A:$Q,O$8,0),0)</f>
        <v>354</v>
      </c>
      <c r="P81" s="44">
        <f ca="1">+IFERROR(VLOOKUP($H$28&amp;";Total;"&amp;$A81,BD!$A:$Q,P$8,0),0)/1000000</f>
        <v>3323.0509000000002</v>
      </c>
      <c r="Q81" s="54">
        <f t="shared" ca="1" si="16"/>
        <v>9925</v>
      </c>
      <c r="R81" s="40">
        <f t="shared" ca="1" si="17"/>
        <v>4.6659771519909736E-2</v>
      </c>
      <c r="V81" s="49"/>
      <c r="W81" s="49"/>
      <c r="X81" s="49"/>
    </row>
    <row r="82" spans="1:24" x14ac:dyDescent="0.25">
      <c r="A82" s="139" t="s">
        <v>346</v>
      </c>
      <c r="B82" s="139"/>
      <c r="C82" s="139"/>
      <c r="D82" s="139"/>
      <c r="E82" s="140">
        <f ca="1">+IFERROR(VLOOKUP($H$28&amp;";Total;"&amp;$A82,BD!$A:$Q,E$8,0),0)</f>
        <v>1</v>
      </c>
      <c r="F82" s="140"/>
      <c r="G82" s="40">
        <f t="shared" ca="1" si="15"/>
        <v>5.2659294365455498E-4</v>
      </c>
      <c r="H82" s="44">
        <f ca="1">+IFERROR(VLOOKUP($H$28&amp;";Total;"&amp;$A82,BD!$A:$Q,H$8,0),0)</f>
        <v>0</v>
      </c>
      <c r="I82" s="44">
        <f ca="1">+IFERROR(VLOOKUP($H$28&amp;";Total;"&amp;$A82,BD!$A:$Q,I$8,0),0)</f>
        <v>0</v>
      </c>
      <c r="J82" s="44">
        <f ca="1">+IFERROR(VLOOKUP($H$28&amp;";Total;"&amp;$A82,BD!$A:$Q,J$8,0),0)</f>
        <v>6</v>
      </c>
      <c r="K82" s="44">
        <f ca="1">+IFERROR(VLOOKUP($H$28&amp;";Total;"&amp;$A82,BD!$A:$Q,K$8,0),0)</f>
        <v>0</v>
      </c>
      <c r="L82" s="44">
        <f ca="1">+IFERROR(VLOOKUP($H$28&amp;";Total;"&amp;$A82,BD!$A:$Q,L$8,0),0)</f>
        <v>1</v>
      </c>
      <c r="M82" s="44">
        <f ca="1">+IFERROR(VLOOKUP($H$28&amp;";Total;"&amp;$A82,BD!$A:$Q,M$8,0),0)</f>
        <v>0</v>
      </c>
      <c r="N82" s="44">
        <f ca="1">+IFERROR(VLOOKUP($H$28&amp;";Total;"&amp;$A82,BD!$A:$Q,N$8,0),0)</f>
        <v>0</v>
      </c>
      <c r="O82" s="44">
        <f ca="1">+IFERROR(VLOOKUP($H$28&amp;";Total;"&amp;$A82,BD!$A:$Q,O$8,0),0)</f>
        <v>0</v>
      </c>
      <c r="P82" s="44">
        <f ca="1">+IFERROR(VLOOKUP($H$28&amp;";Total;"&amp;$A82,BD!$A:$Q,P$8,0),0)/1000000</f>
        <v>2.6370499999999999</v>
      </c>
      <c r="Q82" s="54">
        <f t="shared" ca="1" si="16"/>
        <v>7</v>
      </c>
      <c r="R82" s="40">
        <f t="shared" ca="1" si="17"/>
        <v>3.2908654976258753E-5</v>
      </c>
      <c r="V82" s="49"/>
      <c r="W82" s="49"/>
      <c r="X82" s="49"/>
    </row>
    <row r="83" spans="1:24" x14ac:dyDescent="0.25">
      <c r="A83" s="139" t="s">
        <v>347</v>
      </c>
      <c r="B83" s="139"/>
      <c r="C83" s="139"/>
      <c r="D83" s="139"/>
      <c r="E83" s="140">
        <f ca="1">+IFERROR(VLOOKUP($H$28&amp;";Total;"&amp;$A83,BD!$A:$Q,E$8,0),0)</f>
        <v>80</v>
      </c>
      <c r="F83" s="140"/>
      <c r="G83" s="40">
        <f t="shared" ca="1" si="15"/>
        <v>4.2127435492364404E-2</v>
      </c>
      <c r="H83" s="44">
        <f ca="1">+IFERROR(VLOOKUP($H$28&amp;";Total;"&amp;$A83,BD!$A:$Q,H$8,0),0)</f>
        <v>0</v>
      </c>
      <c r="I83" s="44">
        <f ca="1">+IFERROR(VLOOKUP($H$28&amp;";Total;"&amp;$A83,BD!$A:$Q,I$8,0),0)</f>
        <v>8</v>
      </c>
      <c r="J83" s="44">
        <f ca="1">+IFERROR(VLOOKUP($H$28&amp;";Total;"&amp;$A83,BD!$A:$Q,J$8,0),0)</f>
        <v>2696</v>
      </c>
      <c r="K83" s="44">
        <f ca="1">+IFERROR(VLOOKUP($H$28&amp;";Total;"&amp;$A83,BD!$A:$Q,K$8,0),0)</f>
        <v>1862</v>
      </c>
      <c r="L83" s="44">
        <f ca="1">+IFERROR(VLOOKUP($H$28&amp;";Total;"&amp;$A83,BD!$A:$Q,L$8,0),0)</f>
        <v>423</v>
      </c>
      <c r="M83" s="44">
        <f ca="1">+IFERROR(VLOOKUP($H$28&amp;";Total;"&amp;$A83,BD!$A:$Q,M$8,0),0)</f>
        <v>345</v>
      </c>
      <c r="N83" s="44">
        <f ca="1">+IFERROR(VLOOKUP($H$28&amp;";Total;"&amp;$A83,BD!$A:$Q,N$8,0),0)</f>
        <v>1188</v>
      </c>
      <c r="O83" s="44">
        <f ca="1">+IFERROR(VLOOKUP($H$28&amp;";Total;"&amp;$A83,BD!$A:$Q,O$8,0),0)</f>
        <v>714</v>
      </c>
      <c r="P83" s="44">
        <f ca="1">+IFERROR(VLOOKUP($H$28&amp;";Total;"&amp;$A83,BD!$A:$Q,P$8,0),0)/1000000</f>
        <v>2784.6490749999998</v>
      </c>
      <c r="Q83" s="54">
        <f t="shared" ca="1" si="16"/>
        <v>7236</v>
      </c>
      <c r="R83" s="40">
        <f t="shared" ca="1" si="17"/>
        <v>3.4018146772601197E-2</v>
      </c>
      <c r="V83" s="49"/>
      <c r="W83" s="49"/>
      <c r="X83" s="49"/>
    </row>
    <row r="84" spans="1:24" x14ac:dyDescent="0.25">
      <c r="A84" s="139" t="s">
        <v>348</v>
      </c>
      <c r="B84" s="139"/>
      <c r="C84" s="139"/>
      <c r="D84" s="139"/>
      <c r="E84" s="140">
        <f ca="1">+IFERROR(VLOOKUP($H$28&amp;";Total;"&amp;$A84,BD!$A:$Q,E$8,0),0)</f>
        <v>97</v>
      </c>
      <c r="F84" s="140"/>
      <c r="G84" s="40">
        <f t="shared" ca="1" si="15"/>
        <v>5.1079515534491839E-2</v>
      </c>
      <c r="H84" s="44">
        <f ca="1">+IFERROR(VLOOKUP($H$28&amp;";Total;"&amp;$A84,BD!$A:$Q,H$8,0),0)</f>
        <v>8</v>
      </c>
      <c r="I84" s="44">
        <f ca="1">+IFERROR(VLOOKUP($H$28&amp;";Total;"&amp;$A84,BD!$A:$Q,I$8,0),0)</f>
        <v>0</v>
      </c>
      <c r="J84" s="44">
        <f ca="1">+IFERROR(VLOOKUP($H$28&amp;";Total;"&amp;$A84,BD!$A:$Q,J$8,0),0)</f>
        <v>2727</v>
      </c>
      <c r="K84" s="44">
        <f ca="1">+IFERROR(VLOOKUP($H$28&amp;";Total;"&amp;$A84,BD!$A:$Q,K$8,0),0)</f>
        <v>1212</v>
      </c>
      <c r="L84" s="44">
        <f ca="1">+IFERROR(VLOOKUP($H$28&amp;";Total;"&amp;$A84,BD!$A:$Q,L$8,0),0)</f>
        <v>1373</v>
      </c>
      <c r="M84" s="44">
        <f ca="1">+IFERROR(VLOOKUP($H$28&amp;";Total;"&amp;$A84,BD!$A:$Q,M$8,0),0)</f>
        <v>494</v>
      </c>
      <c r="N84" s="44">
        <f ca="1">+IFERROR(VLOOKUP($H$28&amp;";Total;"&amp;$A84,BD!$A:$Q,N$8,0),0)</f>
        <v>355</v>
      </c>
      <c r="O84" s="44">
        <f ca="1">+IFERROR(VLOOKUP($H$28&amp;";Total;"&amp;$A84,BD!$A:$Q,O$8,0),0)</f>
        <v>133</v>
      </c>
      <c r="P84" s="44">
        <f ca="1">+IFERROR(VLOOKUP($H$28&amp;";Total;"&amp;$A84,BD!$A:$Q,P$8,0),0)/1000000</f>
        <v>2404.1946499999999</v>
      </c>
      <c r="Q84" s="54">
        <f t="shared" ca="1" si="16"/>
        <v>6302</v>
      </c>
      <c r="R84" s="40">
        <f t="shared" ca="1" si="17"/>
        <v>2.962719195148324E-2</v>
      </c>
      <c r="V84" s="49"/>
      <c r="W84" s="49"/>
      <c r="X84" s="49"/>
    </row>
    <row r="85" spans="1:24" x14ac:dyDescent="0.25">
      <c r="A85" s="139" t="s">
        <v>349</v>
      </c>
      <c r="B85" s="139"/>
      <c r="C85" s="139"/>
      <c r="D85" s="139"/>
      <c r="E85" s="140">
        <f ca="1">+IFERROR(VLOOKUP($H$28&amp;";Total;"&amp;$A85,BD!$A:$Q,E$8,0),0)</f>
        <v>400</v>
      </c>
      <c r="F85" s="140"/>
      <c r="G85" s="40">
        <f t="shared" ca="1" si="15"/>
        <v>0.21063717746182201</v>
      </c>
      <c r="H85" s="44">
        <f ca="1">+IFERROR(VLOOKUP($H$28&amp;";Total;"&amp;$A85,BD!$A:$Q,H$8,0),0)</f>
        <v>19</v>
      </c>
      <c r="I85" s="44">
        <f ca="1">+IFERROR(VLOOKUP($H$28&amp;";Total;"&amp;$A85,BD!$A:$Q,I$8,0),0)</f>
        <v>72</v>
      </c>
      <c r="J85" s="44">
        <f ca="1">+IFERROR(VLOOKUP($H$28&amp;";Total;"&amp;$A85,BD!$A:$Q,J$8,0),0)</f>
        <v>10554</v>
      </c>
      <c r="K85" s="44">
        <f ca="1">+IFERROR(VLOOKUP($H$28&amp;";Total;"&amp;$A85,BD!$A:$Q,K$8,0),0)</f>
        <v>5378</v>
      </c>
      <c r="L85" s="44">
        <f ca="1">+IFERROR(VLOOKUP($H$28&amp;";Total;"&amp;$A85,BD!$A:$Q,L$8,0),0)</f>
        <v>4755</v>
      </c>
      <c r="M85" s="44">
        <f ca="1">+IFERROR(VLOOKUP($H$28&amp;";Total;"&amp;$A85,BD!$A:$Q,M$8,0),0)</f>
        <v>1500</v>
      </c>
      <c r="N85" s="44">
        <f ca="1">+IFERROR(VLOOKUP($H$28&amp;";Total;"&amp;$A85,BD!$A:$Q,N$8,0),0)</f>
        <v>3889</v>
      </c>
      <c r="O85" s="44">
        <f ca="1">+IFERROR(VLOOKUP($H$28&amp;";Total;"&amp;$A85,BD!$A:$Q,O$8,0),0)</f>
        <v>1298</v>
      </c>
      <c r="P85" s="44">
        <f ca="1">+IFERROR(VLOOKUP($H$28&amp;";Total;"&amp;$A85,BD!$A:$Q,P$8,0),0)/1000000</f>
        <v>10161.304400000001</v>
      </c>
      <c r="Q85" s="54">
        <f t="shared" ca="1" si="16"/>
        <v>27465</v>
      </c>
      <c r="R85" s="40">
        <f t="shared" ca="1" si="17"/>
        <v>0.12911945841756381</v>
      </c>
      <c r="V85" s="49"/>
      <c r="W85" s="49"/>
      <c r="X85" s="49"/>
    </row>
    <row r="86" spans="1:24" x14ac:dyDescent="0.25">
      <c r="A86" s="139" t="s">
        <v>350</v>
      </c>
      <c r="B86" s="139"/>
      <c r="C86" s="139"/>
      <c r="D86" s="139"/>
      <c r="E86" s="140">
        <f ca="1">+IFERROR(VLOOKUP($H$28&amp;";Total;"&amp;$A86,BD!$A:$Q,E$8,0),0)</f>
        <v>136</v>
      </c>
      <c r="F86" s="140"/>
      <c r="G86" s="40">
        <f t="shared" ca="1" si="15"/>
        <v>7.1616640337019477E-2</v>
      </c>
      <c r="H86" s="44">
        <f ca="1">+IFERROR(VLOOKUP($H$28&amp;";Total;"&amp;$A86,BD!$A:$Q,H$8,0),0)</f>
        <v>9</v>
      </c>
      <c r="I86" s="44">
        <f ca="1">+IFERROR(VLOOKUP($H$28&amp;";Total;"&amp;$A86,BD!$A:$Q,I$8,0),0)</f>
        <v>20</v>
      </c>
      <c r="J86" s="44">
        <f ca="1">+IFERROR(VLOOKUP($H$28&amp;";Total;"&amp;$A86,BD!$A:$Q,J$8,0),0)</f>
        <v>3528</v>
      </c>
      <c r="K86" s="44">
        <f ca="1">+IFERROR(VLOOKUP($H$28&amp;";Total;"&amp;$A86,BD!$A:$Q,K$8,0),0)</f>
        <v>2653</v>
      </c>
      <c r="L86" s="44">
        <f ca="1">+IFERROR(VLOOKUP($H$28&amp;";Total;"&amp;$A86,BD!$A:$Q,L$8,0),0)</f>
        <v>1601</v>
      </c>
      <c r="M86" s="44">
        <f ca="1">+IFERROR(VLOOKUP($H$28&amp;";Total;"&amp;$A86,BD!$A:$Q,M$8,0),0)</f>
        <v>574</v>
      </c>
      <c r="N86" s="44">
        <f ca="1">+IFERROR(VLOOKUP($H$28&amp;";Total;"&amp;$A86,BD!$A:$Q,N$8,0),0)</f>
        <v>6834</v>
      </c>
      <c r="O86" s="44">
        <f ca="1">+IFERROR(VLOOKUP($H$28&amp;";Total;"&amp;$A86,BD!$A:$Q,O$8,0),0)</f>
        <v>2066</v>
      </c>
      <c r="P86" s="44">
        <f ca="1">+IFERROR(VLOOKUP($H$28&amp;";Total;"&amp;$A86,BD!$A:$Q,P$8,0),0)/1000000</f>
        <v>5468.363875</v>
      </c>
      <c r="Q86" s="54">
        <f t="shared" ca="1" si="16"/>
        <v>17285</v>
      </c>
      <c r="R86" s="40">
        <f t="shared" ca="1" si="17"/>
        <v>8.1260871609233232E-2</v>
      </c>
      <c r="V86" s="49"/>
      <c r="W86" s="49"/>
      <c r="X86" s="49"/>
    </row>
    <row r="87" spans="1:24" x14ac:dyDescent="0.25">
      <c r="A87" s="139" t="s">
        <v>351</v>
      </c>
      <c r="B87" s="139"/>
      <c r="C87" s="139"/>
      <c r="D87" s="139"/>
      <c r="E87" s="140">
        <f ca="1">+IFERROR(VLOOKUP($H$28&amp;";Total;"&amp;$A87,BD!$A:$Q,E$8,0),0)</f>
        <v>10</v>
      </c>
      <c r="F87" s="140"/>
      <c r="G87" s="40">
        <f t="shared" ca="1" si="15"/>
        <v>5.2659294365455505E-3</v>
      </c>
      <c r="H87" s="44">
        <f ca="1">+IFERROR(VLOOKUP($H$28&amp;";Total;"&amp;$A87,BD!$A:$Q,H$8,0),0)</f>
        <v>0</v>
      </c>
      <c r="I87" s="44">
        <f ca="1">+IFERROR(VLOOKUP($H$28&amp;";Total;"&amp;$A87,BD!$A:$Q,I$8,0),0)</f>
        <v>0</v>
      </c>
      <c r="J87" s="44">
        <f ca="1">+IFERROR(VLOOKUP($H$28&amp;";Total;"&amp;$A87,BD!$A:$Q,J$8,0),0)</f>
        <v>77</v>
      </c>
      <c r="K87" s="44">
        <f ca="1">+IFERROR(VLOOKUP($H$28&amp;";Total;"&amp;$A87,BD!$A:$Q,K$8,0),0)</f>
        <v>99</v>
      </c>
      <c r="L87" s="44">
        <f ca="1">+IFERROR(VLOOKUP($H$28&amp;";Total;"&amp;$A87,BD!$A:$Q,L$8,0),0)</f>
        <v>14</v>
      </c>
      <c r="M87" s="44">
        <f ca="1">+IFERROR(VLOOKUP($H$28&amp;";Total;"&amp;$A87,BD!$A:$Q,M$8,0),0)</f>
        <v>25</v>
      </c>
      <c r="N87" s="44">
        <f ca="1">+IFERROR(VLOOKUP($H$28&amp;";Total;"&amp;$A87,BD!$A:$Q,N$8,0),0)</f>
        <v>17</v>
      </c>
      <c r="O87" s="44">
        <f ca="1">+IFERROR(VLOOKUP($H$28&amp;";Total;"&amp;$A87,BD!$A:$Q,O$8,0),0)</f>
        <v>10</v>
      </c>
      <c r="P87" s="44">
        <f ca="1">+IFERROR(VLOOKUP($H$28&amp;";Total;"&amp;$A87,BD!$A:$Q,P$8,0),0)/1000000</f>
        <v>101.5638</v>
      </c>
      <c r="Q87" s="54">
        <f t="shared" ca="1" si="16"/>
        <v>242</v>
      </c>
      <c r="R87" s="40">
        <f t="shared" ca="1" si="17"/>
        <v>1.1376992148935171E-3</v>
      </c>
      <c r="V87" s="49"/>
      <c r="W87" s="49"/>
      <c r="X87" s="49"/>
    </row>
    <row r="88" spans="1:24" x14ac:dyDescent="0.25">
      <c r="A88" s="139" t="s">
        <v>352</v>
      </c>
      <c r="B88" s="139"/>
      <c r="C88" s="139"/>
      <c r="D88" s="139"/>
      <c r="E88" s="140">
        <f ca="1">+IFERROR(VLOOKUP($H$28&amp;";Total;"&amp;$A88,BD!$A:$Q,E$8,0),0)</f>
        <v>23</v>
      </c>
      <c r="F88" s="140"/>
      <c r="G88" s="40">
        <f t="shared" ca="1" si="15"/>
        <v>1.2111637704054766E-2</v>
      </c>
      <c r="H88" s="44">
        <f ca="1">+IFERROR(VLOOKUP($H$28&amp;";Total;"&amp;$A88,BD!$A:$Q,H$8,0),0)</f>
        <v>3</v>
      </c>
      <c r="I88" s="44">
        <f ca="1">+IFERROR(VLOOKUP($H$28&amp;";Total;"&amp;$A88,BD!$A:$Q,I$8,0),0)</f>
        <v>0</v>
      </c>
      <c r="J88" s="44">
        <f ca="1">+IFERROR(VLOOKUP($H$28&amp;";Total;"&amp;$A88,BD!$A:$Q,J$8,0),0)</f>
        <v>541</v>
      </c>
      <c r="K88" s="44">
        <f ca="1">+IFERROR(VLOOKUP($H$28&amp;";Total;"&amp;$A88,BD!$A:$Q,K$8,0),0)</f>
        <v>320</v>
      </c>
      <c r="L88" s="44">
        <f ca="1">+IFERROR(VLOOKUP($H$28&amp;";Total;"&amp;$A88,BD!$A:$Q,L$8,0),0)</f>
        <v>292</v>
      </c>
      <c r="M88" s="44">
        <f ca="1">+IFERROR(VLOOKUP($H$28&amp;";Total;"&amp;$A88,BD!$A:$Q,M$8,0),0)</f>
        <v>57</v>
      </c>
      <c r="N88" s="44">
        <f ca="1">+IFERROR(VLOOKUP($H$28&amp;";Total;"&amp;$A88,BD!$A:$Q,N$8,0),0)</f>
        <v>133</v>
      </c>
      <c r="O88" s="44">
        <f ca="1">+IFERROR(VLOOKUP($H$28&amp;";Total;"&amp;$A88,BD!$A:$Q,O$8,0),0)</f>
        <v>9</v>
      </c>
      <c r="P88" s="44">
        <f ca="1">+IFERROR(VLOOKUP($H$28&amp;";Total;"&amp;$A88,BD!$A:$Q,P$8,0),0)/1000000</f>
        <v>513.32937500000003</v>
      </c>
      <c r="Q88" s="54">
        <f t="shared" ca="1" si="16"/>
        <v>1355</v>
      </c>
      <c r="R88" s="40">
        <f t="shared" ca="1" si="17"/>
        <v>6.3701753561186594E-3</v>
      </c>
      <c r="V88" s="49"/>
      <c r="W88" s="49"/>
      <c r="X88" s="49"/>
    </row>
    <row r="89" spans="1:24" x14ac:dyDescent="0.25">
      <c r="A89" s="139" t="s">
        <v>353</v>
      </c>
      <c r="B89" s="139"/>
      <c r="C89" s="139"/>
      <c r="D89" s="139"/>
      <c r="E89" s="140">
        <f ca="1">+IFERROR(VLOOKUP($H$28&amp;";Total;"&amp;$A89,BD!$A:$Q,E$8,0),0)</f>
        <v>3</v>
      </c>
      <c r="F89" s="140"/>
      <c r="G89" s="40">
        <f t="shared" ca="1" si="15"/>
        <v>1.5797788309636651E-3</v>
      </c>
      <c r="H89" s="44">
        <f ca="1">+IFERROR(VLOOKUP($H$28&amp;";Total;"&amp;$A89,BD!$A:$Q,H$8,0),0)</f>
        <v>0</v>
      </c>
      <c r="I89" s="44">
        <f ca="1">+IFERROR(VLOOKUP($H$28&amp;";Total;"&amp;$A89,BD!$A:$Q,I$8,0),0)</f>
        <v>0</v>
      </c>
      <c r="J89" s="44">
        <f ca="1">+IFERROR(VLOOKUP($H$28&amp;";Total;"&amp;$A89,BD!$A:$Q,J$8,0),0)</f>
        <v>68</v>
      </c>
      <c r="K89" s="44">
        <f ca="1">+IFERROR(VLOOKUP($H$28&amp;";Total;"&amp;$A89,BD!$A:$Q,K$8,0),0)</f>
        <v>1</v>
      </c>
      <c r="L89" s="44">
        <f ca="1">+IFERROR(VLOOKUP($H$28&amp;";Total;"&amp;$A89,BD!$A:$Q,L$8,0),0)</f>
        <v>15</v>
      </c>
      <c r="M89" s="44">
        <f ca="1">+IFERROR(VLOOKUP($H$28&amp;";Total;"&amp;$A89,BD!$A:$Q,M$8,0),0)</f>
        <v>0</v>
      </c>
      <c r="N89" s="44">
        <f ca="1">+IFERROR(VLOOKUP($H$28&amp;";Total;"&amp;$A89,BD!$A:$Q,N$8,0),0)</f>
        <v>13</v>
      </c>
      <c r="O89" s="44">
        <f ca="1">+IFERROR(VLOOKUP($H$28&amp;";Total;"&amp;$A89,BD!$A:$Q,O$8,0),0)</f>
        <v>2</v>
      </c>
      <c r="P89" s="44">
        <f ca="1">+IFERROR(VLOOKUP($H$28&amp;";Total;"&amp;$A89,BD!$A:$Q,P$8,0),0)/1000000</f>
        <v>34.427574999999997</v>
      </c>
      <c r="Q89" s="54">
        <f t="shared" ca="1" si="16"/>
        <v>99</v>
      </c>
      <c r="R89" s="40">
        <f t="shared" ca="1" si="17"/>
        <v>4.654224060928024E-4</v>
      </c>
      <c r="V89" s="49"/>
      <c r="W89" s="49"/>
      <c r="X89" s="49"/>
    </row>
    <row r="90" spans="1:24" x14ac:dyDescent="0.25">
      <c r="A90" s="139" t="s">
        <v>354</v>
      </c>
      <c r="B90" s="139"/>
      <c r="C90" s="139"/>
      <c r="D90" s="139"/>
      <c r="E90" s="140">
        <f ca="1">+IFERROR(VLOOKUP($H$28&amp;";Total;"&amp;$A90,BD!$A:$Q,E$8,0),0)</f>
        <v>364</v>
      </c>
      <c r="F90" s="140"/>
      <c r="G90" s="40">
        <f t="shared" ca="1" si="15"/>
        <v>0.19167983149025802</v>
      </c>
      <c r="H90" s="44">
        <f ca="1">+IFERROR(VLOOKUP($H$28&amp;";Total;"&amp;$A90,BD!$A:$Q,H$8,0),0)</f>
        <v>30</v>
      </c>
      <c r="I90" s="44">
        <f ca="1">+IFERROR(VLOOKUP($H$28&amp;";Total;"&amp;$A90,BD!$A:$Q,I$8,0),0)</f>
        <v>2</v>
      </c>
      <c r="J90" s="44">
        <f ca="1">+IFERROR(VLOOKUP($H$28&amp;";Total;"&amp;$A90,BD!$A:$Q,J$8,0),0)</f>
        <v>16151</v>
      </c>
      <c r="K90" s="44">
        <f ca="1">+IFERROR(VLOOKUP($H$28&amp;";Total;"&amp;$A90,BD!$A:$Q,K$8,0),0)</f>
        <v>4549</v>
      </c>
      <c r="L90" s="44">
        <f ca="1">+IFERROR(VLOOKUP($H$28&amp;";Total;"&amp;$A90,BD!$A:$Q,L$8,0),0)</f>
        <v>9415</v>
      </c>
      <c r="M90" s="44">
        <f ca="1">+IFERROR(VLOOKUP($H$28&amp;";Total;"&amp;$A90,BD!$A:$Q,M$8,0),0)</f>
        <v>2007</v>
      </c>
      <c r="N90" s="44">
        <f ca="1">+IFERROR(VLOOKUP($H$28&amp;";Total;"&amp;$A90,BD!$A:$Q,N$8,0),0)</f>
        <v>5322</v>
      </c>
      <c r="O90" s="44">
        <f ca="1">+IFERROR(VLOOKUP($H$28&amp;";Total;"&amp;$A90,BD!$A:$Q,O$8,0),0)</f>
        <v>853</v>
      </c>
      <c r="P90" s="44">
        <f ca="1">+IFERROR(VLOOKUP($H$28&amp;";Total;"&amp;$A90,BD!$A:$Q,P$8,0),0)/1000000</f>
        <v>13508.150175000001</v>
      </c>
      <c r="Q90" s="54">
        <f t="shared" ca="1" si="16"/>
        <v>38329</v>
      </c>
      <c r="R90" s="40">
        <f t="shared" ca="1" si="17"/>
        <v>0.18019369094071741</v>
      </c>
      <c r="V90" s="49"/>
      <c r="W90" s="49"/>
      <c r="X90" s="49"/>
    </row>
    <row r="91" spans="1:24" x14ac:dyDescent="0.25">
      <c r="A91" s="139" t="s">
        <v>355</v>
      </c>
      <c r="B91" s="139"/>
      <c r="C91" s="139"/>
      <c r="D91" s="139"/>
      <c r="E91" s="140">
        <f ca="1">+IFERROR(VLOOKUP($H$28&amp;";Total;"&amp;$A91,BD!$A:$Q,E$8,0),0)</f>
        <v>115</v>
      </c>
      <c r="F91" s="140"/>
      <c r="G91" s="40">
        <f t="shared" ca="1" si="15"/>
        <v>6.055818852027383E-2</v>
      </c>
      <c r="H91" s="44">
        <f ca="1">+IFERROR(VLOOKUP($H$28&amp;";Total;"&amp;$A91,BD!$A:$Q,H$8,0),0)</f>
        <v>12</v>
      </c>
      <c r="I91" s="44">
        <f ca="1">+IFERROR(VLOOKUP($H$28&amp;";Total;"&amp;$A91,BD!$A:$Q,I$8,0),0)</f>
        <v>0</v>
      </c>
      <c r="J91" s="44">
        <f ca="1">+IFERROR(VLOOKUP($H$28&amp;";Total;"&amp;$A91,BD!$A:$Q,J$8,0),0)</f>
        <v>4069</v>
      </c>
      <c r="K91" s="44">
        <f ca="1">+IFERROR(VLOOKUP($H$28&amp;";Total;"&amp;$A91,BD!$A:$Q,K$8,0),0)</f>
        <v>1097</v>
      </c>
      <c r="L91" s="44">
        <f ca="1">+IFERROR(VLOOKUP($H$28&amp;";Total;"&amp;$A91,BD!$A:$Q,L$8,0),0)</f>
        <v>536</v>
      </c>
      <c r="M91" s="44">
        <f ca="1">+IFERROR(VLOOKUP($H$28&amp;";Total;"&amp;$A91,BD!$A:$Q,M$8,0),0)</f>
        <v>176</v>
      </c>
      <c r="N91" s="44">
        <f ca="1">+IFERROR(VLOOKUP($H$28&amp;";Total;"&amp;$A91,BD!$A:$Q,N$8,0),0)</f>
        <v>590</v>
      </c>
      <c r="O91" s="44">
        <f ca="1">+IFERROR(VLOOKUP($H$28&amp;";Total;"&amp;$A91,BD!$A:$Q,O$8,0),0)</f>
        <v>207</v>
      </c>
      <c r="P91" s="44">
        <f ca="1">+IFERROR(VLOOKUP($H$28&amp;";Total;"&amp;$A91,BD!$A:$Q,P$8,0),0)/1000000</f>
        <v>2614.1007749999999</v>
      </c>
      <c r="Q91" s="54">
        <f t="shared" ca="1" si="16"/>
        <v>6687</v>
      </c>
      <c r="R91" s="40">
        <f t="shared" ca="1" si="17"/>
        <v>3.1437167975177469E-2</v>
      </c>
      <c r="V91" s="49"/>
      <c r="W91" s="49"/>
      <c r="X91" s="49"/>
    </row>
    <row r="92" spans="1:24" x14ac:dyDescent="0.25">
      <c r="A92" s="139" t="s">
        <v>356</v>
      </c>
      <c r="B92" s="139"/>
      <c r="C92" s="139"/>
      <c r="D92" s="139"/>
      <c r="E92" s="140">
        <f ca="1">+IFERROR(VLOOKUP($H$28&amp;";Total;"&amp;$A92,BD!$A:$Q,E$8,0),0)</f>
        <v>16</v>
      </c>
      <c r="F92" s="140"/>
      <c r="G92" s="40">
        <f t="shared" ca="1" si="15"/>
        <v>8.4254870984728798E-3</v>
      </c>
      <c r="H92" s="44">
        <f ca="1">+IFERROR(VLOOKUP($H$28&amp;";Total;"&amp;$A92,BD!$A:$Q,H$8,0),0)</f>
        <v>0</v>
      </c>
      <c r="I92" s="44">
        <f ca="1">+IFERROR(VLOOKUP($H$28&amp;";Total;"&amp;$A92,BD!$A:$Q,I$8,0),0)</f>
        <v>0</v>
      </c>
      <c r="J92" s="44">
        <f ca="1">+IFERROR(VLOOKUP($H$28&amp;";Total;"&amp;$A92,BD!$A:$Q,J$8,0),0)</f>
        <v>1</v>
      </c>
      <c r="K92" s="44">
        <f ca="1">+IFERROR(VLOOKUP($H$28&amp;";Total;"&amp;$A92,BD!$A:$Q,K$8,0),0)</f>
        <v>10</v>
      </c>
      <c r="L92" s="44">
        <f ca="1">+IFERROR(VLOOKUP($H$28&amp;";Total;"&amp;$A92,BD!$A:$Q,L$8,0),0)</f>
        <v>4</v>
      </c>
      <c r="M92" s="44">
        <f ca="1">+IFERROR(VLOOKUP($H$28&amp;";Total;"&amp;$A92,BD!$A:$Q,M$8,0),0)</f>
        <v>44</v>
      </c>
      <c r="N92" s="44">
        <f ca="1">+IFERROR(VLOOKUP($H$28&amp;";Total;"&amp;$A92,BD!$A:$Q,N$8,0),0)</f>
        <v>0</v>
      </c>
      <c r="O92" s="44">
        <f ca="1">+IFERROR(VLOOKUP($H$28&amp;";Total;"&amp;$A92,BD!$A:$Q,O$8,0),0)</f>
        <v>0</v>
      </c>
      <c r="P92" s="44">
        <f ca="1">+IFERROR(VLOOKUP($H$28&amp;";Total;"&amp;$A92,BD!$A:$Q,P$8,0),0)/1000000</f>
        <v>24.19755</v>
      </c>
      <c r="Q92" s="54">
        <f t="shared" ca="1" si="16"/>
        <v>59</v>
      </c>
      <c r="R92" s="40">
        <f t="shared" ca="1" si="17"/>
        <v>2.7737294908560954E-4</v>
      </c>
      <c r="V92" s="49"/>
      <c r="W92" s="49"/>
      <c r="X92" s="49"/>
    </row>
    <row r="93" spans="1:24" x14ac:dyDescent="0.25">
      <c r="A93" s="139" t="s">
        <v>357</v>
      </c>
      <c r="B93" s="139"/>
      <c r="C93" s="139"/>
      <c r="D93" s="139"/>
      <c r="E93" s="140">
        <f ca="1">+IFERROR(VLOOKUP($H$28&amp;";Total;"&amp;$A93,BD!$A:$Q,E$8,0),0)</f>
        <v>21</v>
      </c>
      <c r="F93" s="140"/>
      <c r="G93" s="40">
        <f t="shared" ca="1" si="15"/>
        <v>1.1058451816745656E-2</v>
      </c>
      <c r="H93" s="44">
        <f ca="1">+IFERROR(VLOOKUP($H$28&amp;";Total;"&amp;$A93,BD!$A:$Q,H$8,0),0)</f>
        <v>0</v>
      </c>
      <c r="I93" s="44">
        <f ca="1">+IFERROR(VLOOKUP($H$28&amp;";Total;"&amp;$A93,BD!$A:$Q,I$8,0),0)</f>
        <v>0</v>
      </c>
      <c r="J93" s="44">
        <f ca="1">+IFERROR(VLOOKUP($H$28&amp;";Total;"&amp;$A93,BD!$A:$Q,J$8,0),0)</f>
        <v>382</v>
      </c>
      <c r="K93" s="44">
        <f ca="1">+IFERROR(VLOOKUP($H$28&amp;";Total;"&amp;$A93,BD!$A:$Q,K$8,0),0)</f>
        <v>125</v>
      </c>
      <c r="L93" s="44">
        <f ca="1">+IFERROR(VLOOKUP($H$28&amp;";Total;"&amp;$A93,BD!$A:$Q,L$8,0),0)</f>
        <v>649</v>
      </c>
      <c r="M93" s="44">
        <f ca="1">+IFERROR(VLOOKUP($H$28&amp;";Total;"&amp;$A93,BD!$A:$Q,M$8,0),0)</f>
        <v>108</v>
      </c>
      <c r="N93" s="44">
        <f ca="1">+IFERROR(VLOOKUP($H$28&amp;";Total;"&amp;$A93,BD!$A:$Q,N$8,0),0)</f>
        <v>466</v>
      </c>
      <c r="O93" s="44">
        <f ca="1">+IFERROR(VLOOKUP($H$28&amp;";Total;"&amp;$A93,BD!$A:$Q,O$8,0),0)</f>
        <v>45</v>
      </c>
      <c r="P93" s="44">
        <f ca="1">+IFERROR(VLOOKUP($H$28&amp;";Total;"&amp;$A93,BD!$A:$Q,P$8,0),0)/1000000</f>
        <v>535.67637500000001</v>
      </c>
      <c r="Q93" s="54">
        <f t="shared" ca="1" si="16"/>
        <v>1775</v>
      </c>
      <c r="R93" s="40">
        <f t="shared" ca="1" si="17"/>
        <v>8.344694654694184E-3</v>
      </c>
      <c r="V93" s="49"/>
      <c r="W93" s="49"/>
      <c r="X93" s="49"/>
    </row>
    <row r="94" spans="1:24" x14ac:dyDescent="0.25">
      <c r="A94" s="139" t="s">
        <v>358</v>
      </c>
      <c r="B94" s="139"/>
      <c r="C94" s="139"/>
      <c r="D94" s="139"/>
      <c r="E94" s="140">
        <f ca="1">+IFERROR(VLOOKUP($H$28&amp;";Total;"&amp;$A94,BD!$A:$Q,E$8,0),0)</f>
        <v>7</v>
      </c>
      <c r="F94" s="140"/>
      <c r="G94" s="40">
        <f t="shared" ca="1" si="15"/>
        <v>3.686150605581885E-3</v>
      </c>
      <c r="H94" s="44">
        <f ca="1">+IFERROR(VLOOKUP($H$28&amp;";Total;"&amp;$A94,BD!$A:$Q,H$8,0),0)</f>
        <v>0</v>
      </c>
      <c r="I94" s="44">
        <f ca="1">+IFERROR(VLOOKUP($H$28&amp;";Total;"&amp;$A94,BD!$A:$Q,I$8,0),0)</f>
        <v>0</v>
      </c>
      <c r="J94" s="44">
        <f ca="1">+IFERROR(VLOOKUP($H$28&amp;";Total;"&amp;$A94,BD!$A:$Q,J$8,0),0)</f>
        <v>141</v>
      </c>
      <c r="K94" s="44">
        <f ca="1">+IFERROR(VLOOKUP($H$28&amp;";Total;"&amp;$A94,BD!$A:$Q,K$8,0),0)</f>
        <v>72</v>
      </c>
      <c r="L94" s="44">
        <f ca="1">+IFERROR(VLOOKUP($H$28&amp;";Total;"&amp;$A94,BD!$A:$Q,L$8,0),0)</f>
        <v>43</v>
      </c>
      <c r="M94" s="44">
        <f ca="1">+IFERROR(VLOOKUP($H$28&amp;";Total;"&amp;$A94,BD!$A:$Q,M$8,0),0)</f>
        <v>5</v>
      </c>
      <c r="N94" s="44">
        <f ca="1">+IFERROR(VLOOKUP($H$28&amp;";Total;"&amp;$A94,BD!$A:$Q,N$8,0),0)</f>
        <v>73</v>
      </c>
      <c r="O94" s="44">
        <f ca="1">+IFERROR(VLOOKUP($H$28&amp;";Total;"&amp;$A94,BD!$A:$Q,O$8,0),0)</f>
        <v>29</v>
      </c>
      <c r="P94" s="44">
        <f ca="1">+IFERROR(VLOOKUP($H$28&amp;";Total;"&amp;$A94,BD!$A:$Q,P$8,0),0)/1000000</f>
        <v>137.685925</v>
      </c>
      <c r="Q94" s="54">
        <f t="shared" ca="1" si="16"/>
        <v>363</v>
      </c>
      <c r="R94" s="40">
        <f t="shared" ca="1" si="17"/>
        <v>1.7065488223402755E-3</v>
      </c>
      <c r="V94" s="49"/>
      <c r="W94" s="49"/>
      <c r="X94" s="49"/>
    </row>
    <row r="95" spans="1:24" x14ac:dyDescent="0.25">
      <c r="A95" s="139" t="s">
        <v>359</v>
      </c>
      <c r="B95" s="139"/>
      <c r="C95" s="139"/>
      <c r="D95" s="139"/>
      <c r="E95" s="140">
        <f ca="1">+IFERROR(VLOOKUP($H$28&amp;";Total;"&amp;$A95,BD!$A:$Q,E$8,0),0)</f>
        <v>70</v>
      </c>
      <c r="F95" s="140"/>
      <c r="G95" s="40">
        <f t="shared" ca="1" si="15"/>
        <v>3.6861506055818852E-2</v>
      </c>
      <c r="H95" s="44">
        <f ca="1">+IFERROR(VLOOKUP($H$28&amp;";Total;"&amp;$A95,BD!$A:$Q,H$8,0),0)</f>
        <v>0</v>
      </c>
      <c r="I95" s="44">
        <f ca="1">+IFERROR(VLOOKUP($H$28&amp;";Total;"&amp;$A95,BD!$A:$Q,I$8,0),0)</f>
        <v>1</v>
      </c>
      <c r="J95" s="44">
        <f ca="1">+IFERROR(VLOOKUP($H$28&amp;";Total;"&amp;$A95,BD!$A:$Q,J$8,0),0)</f>
        <v>5183</v>
      </c>
      <c r="K95" s="44">
        <f ca="1">+IFERROR(VLOOKUP($H$28&amp;";Total;"&amp;$A95,BD!$A:$Q,K$8,0),0)</f>
        <v>2140</v>
      </c>
      <c r="L95" s="44">
        <f ca="1">+IFERROR(VLOOKUP($H$28&amp;";Total;"&amp;$A95,BD!$A:$Q,L$8,0),0)</f>
        <v>1582</v>
      </c>
      <c r="M95" s="44">
        <f ca="1">+IFERROR(VLOOKUP($H$28&amp;";Total;"&amp;$A95,BD!$A:$Q,M$8,0),0)</f>
        <v>467</v>
      </c>
      <c r="N95" s="44">
        <f ca="1">+IFERROR(VLOOKUP($H$28&amp;";Total;"&amp;$A95,BD!$A:$Q,N$8,0),0)</f>
        <v>8530</v>
      </c>
      <c r="O95" s="44">
        <f ca="1">+IFERROR(VLOOKUP($H$28&amp;";Total;"&amp;$A95,BD!$A:$Q,O$8,0),0)</f>
        <v>1419</v>
      </c>
      <c r="P95" s="44">
        <f ca="1">+IFERROR(VLOOKUP($H$28&amp;";Total;"&amp;$A95,BD!$A:$Q,P$8,0),0)/1000000</f>
        <v>5954.1111499999997</v>
      </c>
      <c r="Q95" s="54">
        <f t="shared" ca="1" si="16"/>
        <v>19322</v>
      </c>
      <c r="R95" s="40">
        <f t="shared" ca="1" si="17"/>
        <v>9.083729020732452E-2</v>
      </c>
      <c r="V95" s="49"/>
      <c r="W95" s="49"/>
      <c r="X95" s="49"/>
    </row>
    <row r="96" spans="1:24" x14ac:dyDescent="0.25">
      <c r="A96" s="81"/>
      <c r="B96" s="145" t="s">
        <v>15</v>
      </c>
      <c r="C96" s="145"/>
      <c r="D96" s="145"/>
      <c r="E96" s="148">
        <f ca="1">SUM(E75:F95)</f>
        <v>1899</v>
      </c>
      <c r="F96" s="148"/>
      <c r="G96" s="41">
        <f t="shared" ref="G96:R96" ca="1" si="18">SUM(G75:G95)</f>
        <v>1.0000000000000002</v>
      </c>
      <c r="H96" s="83">
        <f t="shared" ca="1" si="18"/>
        <v>200</v>
      </c>
      <c r="I96" s="83">
        <f t="shared" ca="1" si="18"/>
        <v>180</v>
      </c>
      <c r="J96" s="83">
        <f t="shared" ca="1" si="18"/>
        <v>84865</v>
      </c>
      <c r="K96" s="83">
        <f t="shared" ca="1" si="18"/>
        <v>36952</v>
      </c>
      <c r="L96" s="83">
        <f t="shared" ca="1" si="18"/>
        <v>35426</v>
      </c>
      <c r="M96" s="83">
        <f t="shared" ca="1" si="18"/>
        <v>8904</v>
      </c>
      <c r="N96" s="83">
        <f t="shared" ca="1" si="18"/>
        <v>37712</v>
      </c>
      <c r="O96" s="83">
        <f t="shared" ca="1" si="18"/>
        <v>8471</v>
      </c>
      <c r="P96" s="66">
        <f t="shared" ca="1" si="18"/>
        <v>76696.290449999986</v>
      </c>
      <c r="Q96" s="46">
        <f t="shared" ca="1" si="18"/>
        <v>212710</v>
      </c>
      <c r="R96" s="41">
        <f t="shared" ca="1" si="18"/>
        <v>0.99999999999999989</v>
      </c>
      <c r="V96" s="49"/>
      <c r="W96" s="49"/>
      <c r="X96" s="49"/>
    </row>
    <row r="99" spans="1:24" x14ac:dyDescent="0.25">
      <c r="B99" s="4" t="s">
        <v>1174</v>
      </c>
      <c r="C99" s="2"/>
      <c r="D99" s="2"/>
      <c r="E99" s="2"/>
      <c r="F99" s="2"/>
      <c r="G99" s="2"/>
      <c r="H99" s="2">
        <f>+H51</f>
        <v>0</v>
      </c>
      <c r="I99" s="2"/>
      <c r="J99" s="2"/>
    </row>
    <row r="100" spans="1:24" x14ac:dyDescent="0.25"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49"/>
      <c r="V100" s="49"/>
      <c r="W100" s="49"/>
      <c r="X100" s="49"/>
    </row>
    <row r="101" spans="1:24" x14ac:dyDescent="0.25">
      <c r="B101" s="22"/>
      <c r="C101" s="22"/>
      <c r="D101" s="22"/>
      <c r="E101" s="22"/>
      <c r="F101" s="22"/>
      <c r="G101" s="22"/>
      <c r="H101" s="173" t="s">
        <v>1148</v>
      </c>
      <c r="I101" s="173"/>
      <c r="J101" s="173" t="s">
        <v>1149</v>
      </c>
      <c r="K101" s="173"/>
      <c r="L101" s="173" t="s">
        <v>1150</v>
      </c>
      <c r="M101" s="173"/>
      <c r="N101" s="173" t="s">
        <v>1151</v>
      </c>
      <c r="O101" s="173"/>
      <c r="P101" s="77" t="s">
        <v>1163</v>
      </c>
      <c r="Q101" s="77"/>
      <c r="R101" s="22"/>
      <c r="S101" s="22"/>
      <c r="T101" s="22"/>
      <c r="U101" s="49"/>
      <c r="V101" s="49"/>
      <c r="W101" s="49"/>
      <c r="X101" s="49"/>
    </row>
    <row r="102" spans="1:24" x14ac:dyDescent="0.25">
      <c r="A102" s="79"/>
      <c r="B102" s="174" t="s">
        <v>1178</v>
      </c>
      <c r="C102" s="174"/>
      <c r="D102" s="174"/>
      <c r="E102" s="174" t="s">
        <v>1162</v>
      </c>
      <c r="F102" s="174"/>
      <c r="G102" s="50" t="s">
        <v>422</v>
      </c>
      <c r="H102" s="19" t="s">
        <v>1152</v>
      </c>
      <c r="I102" s="50" t="s">
        <v>1154</v>
      </c>
      <c r="J102" s="19" t="s">
        <v>1152</v>
      </c>
      <c r="K102" s="50" t="s">
        <v>1154</v>
      </c>
      <c r="L102" s="19" t="s">
        <v>1152</v>
      </c>
      <c r="M102" s="50" t="s">
        <v>1154</v>
      </c>
      <c r="N102" s="19" t="s">
        <v>1152</v>
      </c>
      <c r="O102" s="50" t="s">
        <v>1154</v>
      </c>
      <c r="P102" s="80" t="s">
        <v>1179</v>
      </c>
      <c r="Q102" s="51" t="s">
        <v>423</v>
      </c>
      <c r="R102" s="50" t="s">
        <v>422</v>
      </c>
      <c r="V102" s="49"/>
      <c r="W102" s="49"/>
      <c r="X102" s="49"/>
    </row>
    <row r="103" spans="1:24" x14ac:dyDescent="0.25">
      <c r="A103" s="79"/>
      <c r="B103" s="86" t="s">
        <v>339</v>
      </c>
      <c r="C103" s="86"/>
      <c r="D103" s="86"/>
      <c r="E103" s="146">
        <f ca="1">+IFERROR(VLOOKUP($H$28&amp;";"&amp;$H$51&amp;";"&amp;$B103,BD!$A:$Q,E$8,0),0)</f>
        <v>0</v>
      </c>
      <c r="F103" s="146"/>
      <c r="G103" s="57" t="e">
        <f t="shared" ref="G103:G123" ca="1" si="19">+E103/$E$60</f>
        <v>#DIV/0!</v>
      </c>
      <c r="H103" s="58">
        <f ca="1">+IFERROR(VLOOKUP($H$28&amp;";"&amp;$H$51&amp;";"&amp;$B103,BD!$A:$Q,H$8,0),0)</f>
        <v>0</v>
      </c>
      <c r="I103" s="58">
        <f ca="1">+IFERROR(VLOOKUP($H$28&amp;";"&amp;$H$51&amp;";"&amp;$B103,BD!$A:$Q,I$8,0),0)</f>
        <v>0</v>
      </c>
      <c r="J103" s="58">
        <f ca="1">+IFERROR(VLOOKUP($H$28&amp;";"&amp;$H$51&amp;";"&amp;$B103,BD!$A:$Q,J$8,0),0)</f>
        <v>0</v>
      </c>
      <c r="K103" s="58">
        <f ca="1">+IFERROR(VLOOKUP($H$28&amp;";"&amp;$H$51&amp;";"&amp;$B103,BD!$A:$Q,K$8,0),0)</f>
        <v>0</v>
      </c>
      <c r="L103" s="58">
        <f ca="1">+IFERROR(VLOOKUP($H$28&amp;";"&amp;$H$51&amp;";"&amp;$B103,BD!$A:$Q,L$8,0),0)</f>
        <v>0</v>
      </c>
      <c r="M103" s="58">
        <f ca="1">+IFERROR(VLOOKUP($H$28&amp;";"&amp;$H$51&amp;";"&amp;$B103,BD!$A:$Q,M$8,0),0)</f>
        <v>0</v>
      </c>
      <c r="N103" s="58">
        <f ca="1">+IFERROR(VLOOKUP($H$28&amp;";"&amp;$H$51&amp;";"&amp;$B103,BD!$A:$Q,N$8,0),0)</f>
        <v>0</v>
      </c>
      <c r="O103" s="58">
        <f ca="1">+IFERROR(VLOOKUP($H$28&amp;";"&amp;$H$51&amp;";"&amp;$B103,BD!$A:$Q,O$8,0),0)</f>
        <v>0</v>
      </c>
      <c r="P103" s="58">
        <f ca="1">+IFERROR(VLOOKUP($H$28&amp;";"&amp;$H$51&amp;";"&amp;$B103,BD!$A:$Q,P$8,0),0)/1000000</f>
        <v>0</v>
      </c>
      <c r="Q103" s="45">
        <f ca="1">+SUM(H103:O103)</f>
        <v>0</v>
      </c>
      <c r="R103" s="57" t="e">
        <f t="shared" ref="R103:R123" ca="1" si="20">+Q103/$Q$60</f>
        <v>#DIV/0!</v>
      </c>
      <c r="V103" s="49"/>
      <c r="W103" s="49"/>
      <c r="X103" s="49"/>
    </row>
    <row r="104" spans="1:24" x14ac:dyDescent="0.25">
      <c r="B104" s="22" t="s">
        <v>340</v>
      </c>
      <c r="C104" s="22"/>
      <c r="D104" s="22"/>
      <c r="E104" s="140">
        <f ca="1">+IFERROR(VLOOKUP($H$28&amp;";"&amp;$H$51&amp;";"&amp;$B104,BD!$A:$Q,E$8,0),0)</f>
        <v>0</v>
      </c>
      <c r="F104" s="140"/>
      <c r="G104" s="40" t="e">
        <f t="shared" ca="1" si="19"/>
        <v>#DIV/0!</v>
      </c>
      <c r="H104" s="44">
        <f ca="1">+IFERROR(VLOOKUP($H$28&amp;";"&amp;$H$51&amp;";"&amp;$B104,BD!$A:$Q,H$8,0),0)</f>
        <v>0</v>
      </c>
      <c r="I104" s="44">
        <f ca="1">+IFERROR(VLOOKUP($H$28&amp;";"&amp;$H$51&amp;";"&amp;$B104,BD!$A:$Q,I$8,0),0)</f>
        <v>0</v>
      </c>
      <c r="J104" s="44">
        <f ca="1">+IFERROR(VLOOKUP($H$28&amp;";"&amp;$H$51&amp;";"&amp;$B104,BD!$A:$Q,J$8,0),0)</f>
        <v>0</v>
      </c>
      <c r="K104" s="44">
        <f ca="1">+IFERROR(VLOOKUP($H$28&amp;";"&amp;$H$51&amp;";"&amp;$B104,BD!$A:$Q,K$8,0),0)</f>
        <v>0</v>
      </c>
      <c r="L104" s="44">
        <f ca="1">+IFERROR(VLOOKUP($H$28&amp;";"&amp;$H$51&amp;";"&amp;$B104,BD!$A:$Q,L$8,0),0)</f>
        <v>0</v>
      </c>
      <c r="M104" s="44">
        <f ca="1">+IFERROR(VLOOKUP($H$28&amp;";"&amp;$H$51&amp;";"&amp;$B104,BD!$A:$Q,M$8,0),0)</f>
        <v>0</v>
      </c>
      <c r="N104" s="44">
        <f ca="1">+IFERROR(VLOOKUP($H$28&amp;";"&amp;$H$51&amp;";"&amp;$B104,BD!$A:$Q,N$8,0),0)</f>
        <v>0</v>
      </c>
      <c r="O104" s="44">
        <f ca="1">+IFERROR(VLOOKUP($H$28&amp;";"&amp;$H$51&amp;";"&amp;$B104,BD!$A:$Q,O$8,0),0)</f>
        <v>0</v>
      </c>
      <c r="P104" s="44">
        <f ca="1">+IFERROR(VLOOKUP($H$28&amp;";"&amp;$H$51&amp;";"&amp;$B104,BD!$A:$Q,P$8,0),0)/1000000</f>
        <v>0</v>
      </c>
      <c r="Q104" s="54">
        <f t="shared" ref="Q104:Q123" ca="1" si="21">+SUM(H104:O104)</f>
        <v>0</v>
      </c>
      <c r="R104" s="40" t="e">
        <f t="shared" ca="1" si="20"/>
        <v>#DIV/0!</v>
      </c>
      <c r="V104" s="49"/>
      <c r="W104" s="49"/>
      <c r="X104" s="49"/>
    </row>
    <row r="105" spans="1:24" x14ac:dyDescent="0.25">
      <c r="B105" s="22" t="s">
        <v>341</v>
      </c>
      <c r="C105" s="22"/>
      <c r="D105" s="22"/>
      <c r="E105" s="140">
        <f ca="1">+IFERROR(VLOOKUP($H$28&amp;";"&amp;$H$51&amp;";"&amp;$B105,BD!$A:$Q,E$8,0),0)</f>
        <v>0</v>
      </c>
      <c r="F105" s="140"/>
      <c r="G105" s="40" t="e">
        <f t="shared" ca="1" si="19"/>
        <v>#DIV/0!</v>
      </c>
      <c r="H105" s="44">
        <f ca="1">+IFERROR(VLOOKUP($H$28&amp;";"&amp;$H$51&amp;";"&amp;$B105,BD!$A:$Q,H$8,0),0)</f>
        <v>0</v>
      </c>
      <c r="I105" s="44">
        <f ca="1">+IFERROR(VLOOKUP($H$28&amp;";"&amp;$H$51&amp;";"&amp;$B105,BD!$A:$Q,I$8,0),0)</f>
        <v>0</v>
      </c>
      <c r="J105" s="44">
        <f ca="1">+IFERROR(VLOOKUP($H$28&amp;";"&amp;$H$51&amp;";"&amp;$B105,BD!$A:$Q,J$8,0),0)</f>
        <v>0</v>
      </c>
      <c r="K105" s="44">
        <f ca="1">+IFERROR(VLOOKUP($H$28&amp;";"&amp;$H$51&amp;";"&amp;$B105,BD!$A:$Q,K$8,0),0)</f>
        <v>0</v>
      </c>
      <c r="L105" s="44">
        <f ca="1">+IFERROR(VLOOKUP($H$28&amp;";"&amp;$H$51&amp;";"&amp;$B105,BD!$A:$Q,L$8,0),0)</f>
        <v>0</v>
      </c>
      <c r="M105" s="44">
        <f ca="1">+IFERROR(VLOOKUP($H$28&amp;";"&amp;$H$51&amp;";"&amp;$B105,BD!$A:$Q,M$8,0),0)</f>
        <v>0</v>
      </c>
      <c r="N105" s="44">
        <f ca="1">+IFERROR(VLOOKUP($H$28&amp;";"&amp;$H$51&amp;";"&amp;$B105,BD!$A:$Q,N$8,0),0)</f>
        <v>0</v>
      </c>
      <c r="O105" s="44">
        <f ca="1">+IFERROR(VLOOKUP($H$28&amp;";"&amp;$H$51&amp;";"&amp;$B105,BD!$A:$Q,O$8,0),0)</f>
        <v>0</v>
      </c>
      <c r="P105" s="44">
        <f ca="1">+IFERROR(VLOOKUP($H$28&amp;";"&amp;$H$51&amp;";"&amp;$B105,BD!$A:$Q,P$8,0),0)/1000000</f>
        <v>0</v>
      </c>
      <c r="Q105" s="54">
        <f t="shared" ca="1" si="21"/>
        <v>0</v>
      </c>
      <c r="R105" s="40" t="e">
        <f t="shared" ca="1" si="20"/>
        <v>#DIV/0!</v>
      </c>
      <c r="V105" s="49"/>
      <c r="W105" s="49"/>
      <c r="X105" s="49"/>
    </row>
    <row r="106" spans="1:24" x14ac:dyDescent="0.25">
      <c r="B106" s="22" t="s">
        <v>342</v>
      </c>
      <c r="C106" s="22"/>
      <c r="D106" s="22"/>
      <c r="E106" s="140">
        <f ca="1">+IFERROR(VLOOKUP($H$28&amp;";"&amp;$H$51&amp;";"&amp;$B106,BD!$A:$Q,E$8,0),0)</f>
        <v>0</v>
      </c>
      <c r="F106" s="140"/>
      <c r="G106" s="40" t="e">
        <f t="shared" ca="1" si="19"/>
        <v>#DIV/0!</v>
      </c>
      <c r="H106" s="44">
        <f ca="1">+IFERROR(VLOOKUP($H$28&amp;";"&amp;$H$51&amp;";"&amp;$B106,BD!$A:$Q,H$8,0),0)</f>
        <v>0</v>
      </c>
      <c r="I106" s="44">
        <f ca="1">+IFERROR(VLOOKUP($H$28&amp;";"&amp;$H$51&amp;";"&amp;$B106,BD!$A:$Q,I$8,0),0)</f>
        <v>0</v>
      </c>
      <c r="J106" s="44">
        <f ca="1">+IFERROR(VLOOKUP($H$28&amp;";"&amp;$H$51&amp;";"&amp;$B106,BD!$A:$Q,J$8,0),0)</f>
        <v>0</v>
      </c>
      <c r="K106" s="44">
        <f ca="1">+IFERROR(VLOOKUP($H$28&amp;";"&amp;$H$51&amp;";"&amp;$B106,BD!$A:$Q,K$8,0),0)</f>
        <v>0</v>
      </c>
      <c r="L106" s="44">
        <f ca="1">+IFERROR(VLOOKUP($H$28&amp;";"&amp;$H$51&amp;";"&amp;$B106,BD!$A:$Q,L$8,0),0)</f>
        <v>0</v>
      </c>
      <c r="M106" s="44">
        <f ca="1">+IFERROR(VLOOKUP($H$28&amp;";"&amp;$H$51&amp;";"&amp;$B106,BD!$A:$Q,M$8,0),0)</f>
        <v>0</v>
      </c>
      <c r="N106" s="44">
        <f ca="1">+IFERROR(VLOOKUP($H$28&amp;";"&amp;$H$51&amp;";"&amp;$B106,BD!$A:$Q,N$8,0),0)</f>
        <v>0</v>
      </c>
      <c r="O106" s="44">
        <f ca="1">+IFERROR(VLOOKUP($H$28&amp;";"&amp;$H$51&amp;";"&amp;$B106,BD!$A:$Q,O$8,0),0)</f>
        <v>0</v>
      </c>
      <c r="P106" s="44">
        <f ca="1">+IFERROR(VLOOKUP($H$28&amp;";"&amp;$H$51&amp;";"&amp;$B106,BD!$A:$Q,P$8,0),0)/1000000</f>
        <v>0</v>
      </c>
      <c r="Q106" s="54">
        <f t="shared" ca="1" si="21"/>
        <v>0</v>
      </c>
      <c r="R106" s="40" t="e">
        <f t="shared" ca="1" si="20"/>
        <v>#DIV/0!</v>
      </c>
      <c r="V106" s="49"/>
      <c r="W106" s="49"/>
      <c r="X106" s="49"/>
    </row>
    <row r="107" spans="1:24" x14ac:dyDescent="0.25">
      <c r="B107" s="22" t="s">
        <v>343</v>
      </c>
      <c r="C107" s="22"/>
      <c r="D107" s="22"/>
      <c r="E107" s="140">
        <f ca="1">+IFERROR(VLOOKUP($H$28&amp;";"&amp;$H$51&amp;";"&amp;$B107,BD!$A:$Q,E$8,0),0)</f>
        <v>0</v>
      </c>
      <c r="F107" s="140"/>
      <c r="G107" s="40" t="e">
        <f t="shared" ca="1" si="19"/>
        <v>#DIV/0!</v>
      </c>
      <c r="H107" s="44">
        <f ca="1">+IFERROR(VLOOKUP($H$28&amp;";"&amp;$H$51&amp;";"&amp;$B107,BD!$A:$Q,H$8,0),0)</f>
        <v>0</v>
      </c>
      <c r="I107" s="44">
        <f ca="1">+IFERROR(VLOOKUP($H$28&amp;";"&amp;$H$51&amp;";"&amp;$B107,BD!$A:$Q,I$8,0),0)</f>
        <v>0</v>
      </c>
      <c r="J107" s="44">
        <f ca="1">+IFERROR(VLOOKUP($H$28&amp;";"&amp;$H$51&amp;";"&amp;$B107,BD!$A:$Q,J$8,0),0)</f>
        <v>0</v>
      </c>
      <c r="K107" s="44">
        <f ca="1">+IFERROR(VLOOKUP($H$28&amp;";"&amp;$H$51&amp;";"&amp;$B107,BD!$A:$Q,K$8,0),0)</f>
        <v>0</v>
      </c>
      <c r="L107" s="44">
        <f ca="1">+IFERROR(VLOOKUP($H$28&amp;";"&amp;$H$51&amp;";"&amp;$B107,BD!$A:$Q,L$8,0),0)</f>
        <v>0</v>
      </c>
      <c r="M107" s="44">
        <f ca="1">+IFERROR(VLOOKUP($H$28&amp;";"&amp;$H$51&amp;";"&amp;$B107,BD!$A:$Q,M$8,0),0)</f>
        <v>0</v>
      </c>
      <c r="N107" s="44">
        <f ca="1">+IFERROR(VLOOKUP($H$28&amp;";"&amp;$H$51&amp;";"&amp;$B107,BD!$A:$Q,N$8,0),0)</f>
        <v>0</v>
      </c>
      <c r="O107" s="44">
        <f ca="1">+IFERROR(VLOOKUP($H$28&amp;";"&amp;$H$51&amp;";"&amp;$B107,BD!$A:$Q,O$8,0),0)</f>
        <v>0</v>
      </c>
      <c r="P107" s="44">
        <f ca="1">+IFERROR(VLOOKUP($H$28&amp;";"&amp;$H$51&amp;";"&amp;$B107,BD!$A:$Q,P$8,0),0)/1000000</f>
        <v>0</v>
      </c>
      <c r="Q107" s="54">
        <f t="shared" ca="1" si="21"/>
        <v>0</v>
      </c>
      <c r="R107" s="40" t="e">
        <f t="shared" ca="1" si="20"/>
        <v>#DIV/0!</v>
      </c>
      <c r="V107" s="49"/>
      <c r="W107" s="49"/>
      <c r="X107" s="49"/>
    </row>
    <row r="108" spans="1:24" x14ac:dyDescent="0.25">
      <c r="B108" s="22" t="s">
        <v>344</v>
      </c>
      <c r="C108" s="22"/>
      <c r="D108" s="22"/>
      <c r="E108" s="140">
        <f ca="1">+IFERROR(VLOOKUP($H$28&amp;";"&amp;$H$51&amp;";"&amp;$B108,BD!$A:$Q,E$8,0),0)</f>
        <v>0</v>
      </c>
      <c r="F108" s="140"/>
      <c r="G108" s="40" t="e">
        <f t="shared" ca="1" si="19"/>
        <v>#DIV/0!</v>
      </c>
      <c r="H108" s="44">
        <f ca="1">+IFERROR(VLOOKUP($H$28&amp;";"&amp;$H$51&amp;";"&amp;$B108,BD!$A:$Q,H$8,0),0)</f>
        <v>0</v>
      </c>
      <c r="I108" s="44">
        <f ca="1">+IFERROR(VLOOKUP($H$28&amp;";"&amp;$H$51&amp;";"&amp;$B108,BD!$A:$Q,I$8,0),0)</f>
        <v>0</v>
      </c>
      <c r="J108" s="44">
        <f ca="1">+IFERROR(VLOOKUP($H$28&amp;";"&amp;$H$51&amp;";"&amp;$B108,BD!$A:$Q,J$8,0),0)</f>
        <v>0</v>
      </c>
      <c r="K108" s="44">
        <f ca="1">+IFERROR(VLOOKUP($H$28&amp;";"&amp;$H$51&amp;";"&amp;$B108,BD!$A:$Q,K$8,0),0)</f>
        <v>0</v>
      </c>
      <c r="L108" s="44">
        <f ca="1">+IFERROR(VLOOKUP($H$28&amp;";"&amp;$H$51&amp;";"&amp;$B108,BD!$A:$Q,L$8,0),0)</f>
        <v>0</v>
      </c>
      <c r="M108" s="44">
        <f ca="1">+IFERROR(VLOOKUP($H$28&amp;";"&amp;$H$51&amp;";"&amp;$B108,BD!$A:$Q,M$8,0),0)</f>
        <v>0</v>
      </c>
      <c r="N108" s="44">
        <f ca="1">+IFERROR(VLOOKUP($H$28&amp;";"&amp;$H$51&amp;";"&amp;$B108,BD!$A:$Q,N$8,0),0)</f>
        <v>0</v>
      </c>
      <c r="O108" s="44">
        <f ca="1">+IFERROR(VLOOKUP($H$28&amp;";"&amp;$H$51&amp;";"&amp;$B108,BD!$A:$Q,O$8,0),0)</f>
        <v>0</v>
      </c>
      <c r="P108" s="44">
        <f ca="1">+IFERROR(VLOOKUP($H$28&amp;";"&amp;$H$51&amp;";"&amp;$B108,BD!$A:$Q,P$8,0),0)/1000000</f>
        <v>0</v>
      </c>
      <c r="Q108" s="54">
        <f t="shared" ca="1" si="21"/>
        <v>0</v>
      </c>
      <c r="R108" s="40" t="e">
        <f t="shared" ca="1" si="20"/>
        <v>#DIV/0!</v>
      </c>
      <c r="V108" s="49"/>
      <c r="W108" s="49"/>
      <c r="X108" s="49"/>
    </row>
    <row r="109" spans="1:24" x14ac:dyDescent="0.25">
      <c r="B109" s="22" t="s">
        <v>345</v>
      </c>
      <c r="C109" s="22"/>
      <c r="D109" s="22"/>
      <c r="E109" s="140">
        <f ca="1">+IFERROR(VLOOKUP($H$28&amp;";"&amp;$H$51&amp;";"&amp;$B109,BD!$A:$Q,E$8,0),0)</f>
        <v>0</v>
      </c>
      <c r="F109" s="140"/>
      <c r="G109" s="40" t="e">
        <f t="shared" ca="1" si="19"/>
        <v>#DIV/0!</v>
      </c>
      <c r="H109" s="44">
        <f ca="1">+IFERROR(VLOOKUP($H$28&amp;";"&amp;$H$51&amp;";"&amp;$B109,BD!$A:$Q,H$8,0),0)</f>
        <v>0</v>
      </c>
      <c r="I109" s="44">
        <f ca="1">+IFERROR(VLOOKUP($H$28&amp;";"&amp;$H$51&amp;";"&amp;$B109,BD!$A:$Q,I$8,0),0)</f>
        <v>0</v>
      </c>
      <c r="J109" s="44">
        <f ca="1">+IFERROR(VLOOKUP($H$28&amp;";"&amp;$H$51&amp;";"&amp;$B109,BD!$A:$Q,J$8,0),0)</f>
        <v>0</v>
      </c>
      <c r="K109" s="44">
        <f ca="1">+IFERROR(VLOOKUP($H$28&amp;";"&amp;$H$51&amp;";"&amp;$B109,BD!$A:$Q,K$8,0),0)</f>
        <v>0</v>
      </c>
      <c r="L109" s="44">
        <f ca="1">+IFERROR(VLOOKUP($H$28&amp;";"&amp;$H$51&amp;";"&amp;$B109,BD!$A:$Q,L$8,0),0)</f>
        <v>0</v>
      </c>
      <c r="M109" s="44">
        <f ca="1">+IFERROR(VLOOKUP($H$28&amp;";"&amp;$H$51&amp;";"&amp;$B109,BD!$A:$Q,M$8,0),0)</f>
        <v>0</v>
      </c>
      <c r="N109" s="44">
        <f ca="1">+IFERROR(VLOOKUP($H$28&amp;";"&amp;$H$51&amp;";"&amp;$B109,BD!$A:$Q,N$8,0),0)</f>
        <v>0</v>
      </c>
      <c r="O109" s="44">
        <f ca="1">+IFERROR(VLOOKUP($H$28&amp;";"&amp;$H$51&amp;";"&amp;$B109,BD!$A:$Q,O$8,0),0)</f>
        <v>0</v>
      </c>
      <c r="P109" s="44">
        <f ca="1">+IFERROR(VLOOKUP($H$28&amp;";"&amp;$H$51&amp;";"&amp;$B109,BD!$A:$Q,P$8,0),0)/1000000</f>
        <v>0</v>
      </c>
      <c r="Q109" s="54">
        <f t="shared" ca="1" si="21"/>
        <v>0</v>
      </c>
      <c r="R109" s="40" t="e">
        <f t="shared" ca="1" si="20"/>
        <v>#DIV/0!</v>
      </c>
      <c r="V109" s="49"/>
      <c r="W109" s="49"/>
      <c r="X109" s="49"/>
    </row>
    <row r="110" spans="1:24" x14ac:dyDescent="0.25">
      <c r="B110" s="22" t="s">
        <v>346</v>
      </c>
      <c r="C110" s="22"/>
      <c r="D110" s="22"/>
      <c r="E110" s="140">
        <f ca="1">+IFERROR(VLOOKUP($H$28&amp;";"&amp;$H$51&amp;";"&amp;$B110,BD!$A:$Q,E$8,0),0)</f>
        <v>0</v>
      </c>
      <c r="F110" s="140"/>
      <c r="G110" s="40" t="e">
        <f t="shared" ca="1" si="19"/>
        <v>#DIV/0!</v>
      </c>
      <c r="H110" s="44">
        <f ca="1">+IFERROR(VLOOKUP($H$28&amp;";"&amp;$H$51&amp;";"&amp;$B110,BD!$A:$Q,H$8,0),0)</f>
        <v>0</v>
      </c>
      <c r="I110" s="44">
        <f ca="1">+IFERROR(VLOOKUP($H$28&amp;";"&amp;$H$51&amp;";"&amp;$B110,BD!$A:$Q,I$8,0),0)</f>
        <v>0</v>
      </c>
      <c r="J110" s="44">
        <f ca="1">+IFERROR(VLOOKUP($H$28&amp;";"&amp;$H$51&amp;";"&amp;$B110,BD!$A:$Q,J$8,0),0)</f>
        <v>0</v>
      </c>
      <c r="K110" s="44">
        <f ca="1">+IFERROR(VLOOKUP($H$28&amp;";"&amp;$H$51&amp;";"&amp;$B110,BD!$A:$Q,K$8,0),0)</f>
        <v>0</v>
      </c>
      <c r="L110" s="44">
        <f ca="1">+IFERROR(VLOOKUP($H$28&amp;";"&amp;$H$51&amp;";"&amp;$B110,BD!$A:$Q,L$8,0),0)</f>
        <v>0</v>
      </c>
      <c r="M110" s="44">
        <f ca="1">+IFERROR(VLOOKUP($H$28&amp;";"&amp;$H$51&amp;";"&amp;$B110,BD!$A:$Q,M$8,0),0)</f>
        <v>0</v>
      </c>
      <c r="N110" s="44">
        <f ca="1">+IFERROR(VLOOKUP($H$28&amp;";"&amp;$H$51&amp;";"&amp;$B110,BD!$A:$Q,N$8,0),0)</f>
        <v>0</v>
      </c>
      <c r="O110" s="44">
        <f ca="1">+IFERROR(VLOOKUP($H$28&amp;";"&amp;$H$51&amp;";"&amp;$B110,BD!$A:$Q,O$8,0),0)</f>
        <v>0</v>
      </c>
      <c r="P110" s="44">
        <f ca="1">+IFERROR(VLOOKUP($H$28&amp;";"&amp;$H$51&amp;";"&amp;$B110,BD!$A:$Q,P$8,0),0)/1000000</f>
        <v>0</v>
      </c>
      <c r="Q110" s="54">
        <f t="shared" ca="1" si="21"/>
        <v>0</v>
      </c>
      <c r="R110" s="40" t="e">
        <f t="shared" ca="1" si="20"/>
        <v>#DIV/0!</v>
      </c>
      <c r="V110" s="49"/>
      <c r="W110" s="49"/>
      <c r="X110" s="49"/>
    </row>
    <row r="111" spans="1:24" x14ac:dyDescent="0.25">
      <c r="B111" s="22" t="s">
        <v>347</v>
      </c>
      <c r="C111" s="22"/>
      <c r="D111" s="22"/>
      <c r="E111" s="140">
        <f ca="1">+IFERROR(VLOOKUP($H$28&amp;";"&amp;$H$51&amp;";"&amp;$B111,BD!$A:$Q,E$8,0),0)</f>
        <v>0</v>
      </c>
      <c r="F111" s="140"/>
      <c r="G111" s="40" t="e">
        <f t="shared" ca="1" si="19"/>
        <v>#DIV/0!</v>
      </c>
      <c r="H111" s="44">
        <f ca="1">+IFERROR(VLOOKUP($H$28&amp;";"&amp;$H$51&amp;";"&amp;$B111,BD!$A:$Q,H$8,0),0)</f>
        <v>0</v>
      </c>
      <c r="I111" s="44">
        <f ca="1">+IFERROR(VLOOKUP($H$28&amp;";"&amp;$H$51&amp;";"&amp;$B111,BD!$A:$Q,I$8,0),0)</f>
        <v>0</v>
      </c>
      <c r="J111" s="44">
        <f ca="1">+IFERROR(VLOOKUP($H$28&amp;";"&amp;$H$51&amp;";"&amp;$B111,BD!$A:$Q,J$8,0),0)</f>
        <v>0</v>
      </c>
      <c r="K111" s="44">
        <f ca="1">+IFERROR(VLOOKUP($H$28&amp;";"&amp;$H$51&amp;";"&amp;$B111,BD!$A:$Q,K$8,0),0)</f>
        <v>0</v>
      </c>
      <c r="L111" s="44">
        <f ca="1">+IFERROR(VLOOKUP($H$28&amp;";"&amp;$H$51&amp;";"&amp;$B111,BD!$A:$Q,L$8,0),0)</f>
        <v>0</v>
      </c>
      <c r="M111" s="44">
        <f ca="1">+IFERROR(VLOOKUP($H$28&amp;";"&amp;$H$51&amp;";"&amp;$B111,BD!$A:$Q,M$8,0),0)</f>
        <v>0</v>
      </c>
      <c r="N111" s="44">
        <f ca="1">+IFERROR(VLOOKUP($H$28&amp;";"&amp;$H$51&amp;";"&amp;$B111,BD!$A:$Q,N$8,0),0)</f>
        <v>0</v>
      </c>
      <c r="O111" s="44">
        <f ca="1">+IFERROR(VLOOKUP($H$28&amp;";"&amp;$H$51&amp;";"&amp;$B111,BD!$A:$Q,O$8,0),0)</f>
        <v>0</v>
      </c>
      <c r="P111" s="44">
        <f ca="1">+IFERROR(VLOOKUP($H$28&amp;";"&amp;$H$51&amp;";"&amp;$B111,BD!$A:$Q,P$8,0),0)/1000000</f>
        <v>0</v>
      </c>
      <c r="Q111" s="54">
        <f t="shared" ca="1" si="21"/>
        <v>0</v>
      </c>
      <c r="R111" s="40" t="e">
        <f t="shared" ca="1" si="20"/>
        <v>#DIV/0!</v>
      </c>
      <c r="V111" s="49"/>
      <c r="W111" s="49"/>
      <c r="X111" s="49"/>
    </row>
    <row r="112" spans="1:24" x14ac:dyDescent="0.25">
      <c r="B112" s="22" t="s">
        <v>348</v>
      </c>
      <c r="C112" s="22"/>
      <c r="D112" s="22"/>
      <c r="E112" s="140">
        <f ca="1">+IFERROR(VLOOKUP($H$28&amp;";"&amp;$H$51&amp;";"&amp;$B112,BD!$A:$Q,E$8,0),0)</f>
        <v>0</v>
      </c>
      <c r="F112" s="140"/>
      <c r="G112" s="40" t="e">
        <f t="shared" ca="1" si="19"/>
        <v>#DIV/0!</v>
      </c>
      <c r="H112" s="44">
        <f ca="1">+IFERROR(VLOOKUP($H$28&amp;";"&amp;$H$51&amp;";"&amp;$B112,BD!$A:$Q,H$8,0),0)</f>
        <v>0</v>
      </c>
      <c r="I112" s="44">
        <f ca="1">+IFERROR(VLOOKUP($H$28&amp;";"&amp;$H$51&amp;";"&amp;$B112,BD!$A:$Q,I$8,0),0)</f>
        <v>0</v>
      </c>
      <c r="J112" s="44">
        <f ca="1">+IFERROR(VLOOKUP($H$28&amp;";"&amp;$H$51&amp;";"&amp;$B112,BD!$A:$Q,J$8,0),0)</f>
        <v>0</v>
      </c>
      <c r="K112" s="44">
        <f ca="1">+IFERROR(VLOOKUP($H$28&amp;";"&amp;$H$51&amp;";"&amp;$B112,BD!$A:$Q,K$8,0),0)</f>
        <v>0</v>
      </c>
      <c r="L112" s="44">
        <f ca="1">+IFERROR(VLOOKUP($H$28&amp;";"&amp;$H$51&amp;";"&amp;$B112,BD!$A:$Q,L$8,0),0)</f>
        <v>0</v>
      </c>
      <c r="M112" s="44">
        <f ca="1">+IFERROR(VLOOKUP($H$28&amp;";"&amp;$H$51&amp;";"&amp;$B112,BD!$A:$Q,M$8,0),0)</f>
        <v>0</v>
      </c>
      <c r="N112" s="44">
        <f ca="1">+IFERROR(VLOOKUP($H$28&amp;";"&amp;$H$51&amp;";"&amp;$B112,BD!$A:$Q,N$8,0),0)</f>
        <v>0</v>
      </c>
      <c r="O112" s="44">
        <f ca="1">+IFERROR(VLOOKUP($H$28&amp;";"&amp;$H$51&amp;";"&amp;$B112,BD!$A:$Q,O$8,0),0)</f>
        <v>0</v>
      </c>
      <c r="P112" s="44">
        <f ca="1">+IFERROR(VLOOKUP($H$28&amp;";"&amp;$H$51&amp;";"&amp;$B112,BD!$A:$Q,P$8,0),0)/1000000</f>
        <v>0</v>
      </c>
      <c r="Q112" s="54">
        <f t="shared" ca="1" si="21"/>
        <v>0</v>
      </c>
      <c r="R112" s="40" t="e">
        <f t="shared" ca="1" si="20"/>
        <v>#DIV/0!</v>
      </c>
      <c r="V112" s="49"/>
      <c r="W112" s="49"/>
      <c r="X112" s="49"/>
    </row>
    <row r="113" spans="1:24" x14ac:dyDescent="0.25">
      <c r="B113" s="22" t="s">
        <v>349</v>
      </c>
      <c r="C113" s="22"/>
      <c r="D113" s="22"/>
      <c r="E113" s="140">
        <f ca="1">+IFERROR(VLOOKUP($H$28&amp;";"&amp;$H$51&amp;";"&amp;$B113,BD!$A:$Q,E$8,0),0)</f>
        <v>0</v>
      </c>
      <c r="F113" s="140"/>
      <c r="G113" s="40" t="e">
        <f t="shared" ca="1" si="19"/>
        <v>#DIV/0!</v>
      </c>
      <c r="H113" s="44">
        <f ca="1">+IFERROR(VLOOKUP($H$28&amp;";"&amp;$H$51&amp;";"&amp;$B113,BD!$A:$Q,H$8,0),0)</f>
        <v>0</v>
      </c>
      <c r="I113" s="44">
        <f ca="1">+IFERROR(VLOOKUP($H$28&amp;";"&amp;$H$51&amp;";"&amp;$B113,BD!$A:$Q,I$8,0),0)</f>
        <v>0</v>
      </c>
      <c r="J113" s="44">
        <f ca="1">+IFERROR(VLOOKUP($H$28&amp;";"&amp;$H$51&amp;";"&amp;$B113,BD!$A:$Q,J$8,0),0)</f>
        <v>0</v>
      </c>
      <c r="K113" s="44">
        <f ca="1">+IFERROR(VLOOKUP($H$28&amp;";"&amp;$H$51&amp;";"&amp;$B113,BD!$A:$Q,K$8,0),0)</f>
        <v>0</v>
      </c>
      <c r="L113" s="44">
        <f ca="1">+IFERROR(VLOOKUP($H$28&amp;";"&amp;$H$51&amp;";"&amp;$B113,BD!$A:$Q,L$8,0),0)</f>
        <v>0</v>
      </c>
      <c r="M113" s="44">
        <f ca="1">+IFERROR(VLOOKUP($H$28&amp;";"&amp;$H$51&amp;";"&amp;$B113,BD!$A:$Q,M$8,0),0)</f>
        <v>0</v>
      </c>
      <c r="N113" s="44">
        <f ca="1">+IFERROR(VLOOKUP($H$28&amp;";"&amp;$H$51&amp;";"&amp;$B113,BD!$A:$Q,N$8,0),0)</f>
        <v>0</v>
      </c>
      <c r="O113" s="44">
        <f ca="1">+IFERROR(VLOOKUP($H$28&amp;";"&amp;$H$51&amp;";"&amp;$B113,BD!$A:$Q,O$8,0),0)</f>
        <v>0</v>
      </c>
      <c r="P113" s="44">
        <f ca="1">+IFERROR(VLOOKUP($H$28&amp;";"&amp;$H$51&amp;";"&amp;$B113,BD!$A:$Q,P$8,0),0)/1000000</f>
        <v>0</v>
      </c>
      <c r="Q113" s="54">
        <f t="shared" ca="1" si="21"/>
        <v>0</v>
      </c>
      <c r="R113" s="40" t="e">
        <f t="shared" ca="1" si="20"/>
        <v>#DIV/0!</v>
      </c>
      <c r="V113" s="49"/>
      <c r="W113" s="49"/>
      <c r="X113" s="49"/>
    </row>
    <row r="114" spans="1:24" x14ac:dyDescent="0.25">
      <c r="B114" s="22" t="s">
        <v>350</v>
      </c>
      <c r="C114" s="22"/>
      <c r="D114" s="22"/>
      <c r="E114" s="140">
        <f ca="1">+IFERROR(VLOOKUP($H$28&amp;";"&amp;$H$51&amp;";"&amp;$B114,BD!$A:$Q,E$8,0),0)</f>
        <v>0</v>
      </c>
      <c r="F114" s="140"/>
      <c r="G114" s="40" t="e">
        <f t="shared" ca="1" si="19"/>
        <v>#DIV/0!</v>
      </c>
      <c r="H114" s="44">
        <f ca="1">+IFERROR(VLOOKUP($H$28&amp;";"&amp;$H$51&amp;";"&amp;$B114,BD!$A:$Q,H$8,0),0)</f>
        <v>0</v>
      </c>
      <c r="I114" s="44">
        <f ca="1">+IFERROR(VLOOKUP($H$28&amp;";"&amp;$H$51&amp;";"&amp;$B114,BD!$A:$Q,I$8,0),0)</f>
        <v>0</v>
      </c>
      <c r="J114" s="44">
        <f ca="1">+IFERROR(VLOOKUP($H$28&amp;";"&amp;$H$51&amp;";"&amp;$B114,BD!$A:$Q,J$8,0),0)</f>
        <v>0</v>
      </c>
      <c r="K114" s="44">
        <f ca="1">+IFERROR(VLOOKUP($H$28&amp;";"&amp;$H$51&amp;";"&amp;$B114,BD!$A:$Q,K$8,0),0)</f>
        <v>0</v>
      </c>
      <c r="L114" s="44">
        <f ca="1">+IFERROR(VLOOKUP($H$28&amp;";"&amp;$H$51&amp;";"&amp;$B114,BD!$A:$Q,L$8,0),0)</f>
        <v>0</v>
      </c>
      <c r="M114" s="44">
        <f ca="1">+IFERROR(VLOOKUP($H$28&amp;";"&amp;$H$51&amp;";"&amp;$B114,BD!$A:$Q,M$8,0),0)</f>
        <v>0</v>
      </c>
      <c r="N114" s="44">
        <f ca="1">+IFERROR(VLOOKUP($H$28&amp;";"&amp;$H$51&amp;";"&amp;$B114,BD!$A:$Q,N$8,0),0)</f>
        <v>0</v>
      </c>
      <c r="O114" s="44">
        <f ca="1">+IFERROR(VLOOKUP($H$28&amp;";"&amp;$H$51&amp;";"&amp;$B114,BD!$A:$Q,O$8,0),0)</f>
        <v>0</v>
      </c>
      <c r="P114" s="44">
        <f ca="1">+IFERROR(VLOOKUP($H$28&amp;";"&amp;$H$51&amp;";"&amp;$B114,BD!$A:$Q,P$8,0),0)/1000000</f>
        <v>0</v>
      </c>
      <c r="Q114" s="54">
        <f t="shared" ca="1" si="21"/>
        <v>0</v>
      </c>
      <c r="R114" s="40" t="e">
        <f t="shared" ca="1" si="20"/>
        <v>#DIV/0!</v>
      </c>
      <c r="V114" s="49"/>
      <c r="W114" s="49"/>
      <c r="X114" s="49"/>
    </row>
    <row r="115" spans="1:24" x14ac:dyDescent="0.25">
      <c r="B115" s="22" t="s">
        <v>351</v>
      </c>
      <c r="C115" s="22"/>
      <c r="D115" s="22"/>
      <c r="E115" s="140">
        <f ca="1">+IFERROR(VLOOKUP($H$28&amp;";"&amp;$H$51&amp;";"&amp;$B115,BD!$A:$Q,E$8,0),0)</f>
        <v>0</v>
      </c>
      <c r="F115" s="140"/>
      <c r="G115" s="40" t="e">
        <f t="shared" ca="1" si="19"/>
        <v>#DIV/0!</v>
      </c>
      <c r="H115" s="44">
        <f ca="1">+IFERROR(VLOOKUP($H$28&amp;";"&amp;$H$51&amp;";"&amp;$B115,BD!$A:$Q,H$8,0),0)</f>
        <v>0</v>
      </c>
      <c r="I115" s="44">
        <f ca="1">+IFERROR(VLOOKUP($H$28&amp;";"&amp;$H$51&amp;";"&amp;$B115,BD!$A:$Q,I$8,0),0)</f>
        <v>0</v>
      </c>
      <c r="J115" s="44">
        <f ca="1">+IFERROR(VLOOKUP($H$28&amp;";"&amp;$H$51&amp;";"&amp;$B115,BD!$A:$Q,J$8,0),0)</f>
        <v>0</v>
      </c>
      <c r="K115" s="44">
        <f ca="1">+IFERROR(VLOOKUP($H$28&amp;";"&amp;$H$51&amp;";"&amp;$B115,BD!$A:$Q,K$8,0),0)</f>
        <v>0</v>
      </c>
      <c r="L115" s="44">
        <f ca="1">+IFERROR(VLOOKUP($H$28&amp;";"&amp;$H$51&amp;";"&amp;$B115,BD!$A:$Q,L$8,0),0)</f>
        <v>0</v>
      </c>
      <c r="M115" s="44">
        <f ca="1">+IFERROR(VLOOKUP($H$28&amp;";"&amp;$H$51&amp;";"&amp;$B115,BD!$A:$Q,M$8,0),0)</f>
        <v>0</v>
      </c>
      <c r="N115" s="44">
        <f ca="1">+IFERROR(VLOOKUP($H$28&amp;";"&amp;$H$51&amp;";"&amp;$B115,BD!$A:$Q,N$8,0),0)</f>
        <v>0</v>
      </c>
      <c r="O115" s="44">
        <f ca="1">+IFERROR(VLOOKUP($H$28&amp;";"&amp;$H$51&amp;";"&amp;$B115,BD!$A:$Q,O$8,0),0)</f>
        <v>0</v>
      </c>
      <c r="P115" s="44">
        <f ca="1">+IFERROR(VLOOKUP($H$28&amp;";"&amp;$H$51&amp;";"&amp;$B115,BD!$A:$Q,P$8,0),0)/1000000</f>
        <v>0</v>
      </c>
      <c r="Q115" s="54">
        <f t="shared" ca="1" si="21"/>
        <v>0</v>
      </c>
      <c r="R115" s="40" t="e">
        <f t="shared" ca="1" si="20"/>
        <v>#DIV/0!</v>
      </c>
      <c r="V115" s="49"/>
      <c r="W115" s="49"/>
      <c r="X115" s="49"/>
    </row>
    <row r="116" spans="1:24" x14ac:dyDescent="0.25">
      <c r="B116" s="22" t="s">
        <v>352</v>
      </c>
      <c r="C116" s="22"/>
      <c r="D116" s="22"/>
      <c r="E116" s="140">
        <f ca="1">+IFERROR(VLOOKUP($H$28&amp;";"&amp;$H$51&amp;";"&amp;$B116,BD!$A:$Q,E$8,0),0)</f>
        <v>0</v>
      </c>
      <c r="F116" s="140"/>
      <c r="G116" s="40" t="e">
        <f t="shared" ca="1" si="19"/>
        <v>#DIV/0!</v>
      </c>
      <c r="H116" s="44">
        <f ca="1">+IFERROR(VLOOKUP($H$28&amp;";"&amp;$H$51&amp;";"&amp;$B116,BD!$A:$Q,H$8,0),0)</f>
        <v>0</v>
      </c>
      <c r="I116" s="44">
        <f ca="1">+IFERROR(VLOOKUP($H$28&amp;";"&amp;$H$51&amp;";"&amp;$B116,BD!$A:$Q,I$8,0),0)</f>
        <v>0</v>
      </c>
      <c r="J116" s="44">
        <f ca="1">+IFERROR(VLOOKUP($H$28&amp;";"&amp;$H$51&amp;";"&amp;$B116,BD!$A:$Q,J$8,0),0)</f>
        <v>0</v>
      </c>
      <c r="K116" s="44">
        <f ca="1">+IFERROR(VLOOKUP($H$28&amp;";"&amp;$H$51&amp;";"&amp;$B116,BD!$A:$Q,K$8,0),0)</f>
        <v>0</v>
      </c>
      <c r="L116" s="44">
        <f ca="1">+IFERROR(VLOOKUP($H$28&amp;";"&amp;$H$51&amp;";"&amp;$B116,BD!$A:$Q,L$8,0),0)</f>
        <v>0</v>
      </c>
      <c r="M116" s="44">
        <f ca="1">+IFERROR(VLOOKUP($H$28&amp;";"&amp;$H$51&amp;";"&amp;$B116,BD!$A:$Q,M$8,0),0)</f>
        <v>0</v>
      </c>
      <c r="N116" s="44">
        <f ca="1">+IFERROR(VLOOKUP($H$28&amp;";"&amp;$H$51&amp;";"&amp;$B116,BD!$A:$Q,N$8,0),0)</f>
        <v>0</v>
      </c>
      <c r="O116" s="44">
        <f ca="1">+IFERROR(VLOOKUP($H$28&amp;";"&amp;$H$51&amp;";"&amp;$B116,BD!$A:$Q,O$8,0),0)</f>
        <v>0</v>
      </c>
      <c r="P116" s="44">
        <f ca="1">+IFERROR(VLOOKUP($H$28&amp;";"&amp;$H$51&amp;";"&amp;$B116,BD!$A:$Q,P$8,0),0)/1000000</f>
        <v>0</v>
      </c>
      <c r="Q116" s="54">
        <f t="shared" ca="1" si="21"/>
        <v>0</v>
      </c>
      <c r="R116" s="40" t="e">
        <f t="shared" ca="1" si="20"/>
        <v>#DIV/0!</v>
      </c>
      <c r="V116" s="49"/>
      <c r="W116" s="49"/>
      <c r="X116" s="49"/>
    </row>
    <row r="117" spans="1:24" x14ac:dyDescent="0.25">
      <c r="B117" s="22" t="s">
        <v>353</v>
      </c>
      <c r="C117" s="22"/>
      <c r="D117" s="22"/>
      <c r="E117" s="140">
        <f ca="1">+IFERROR(VLOOKUP($H$28&amp;";"&amp;$H$51&amp;";"&amp;$B117,BD!$A:$Q,E$8,0),0)</f>
        <v>0</v>
      </c>
      <c r="F117" s="140"/>
      <c r="G117" s="40" t="e">
        <f t="shared" ca="1" si="19"/>
        <v>#DIV/0!</v>
      </c>
      <c r="H117" s="44">
        <f ca="1">+IFERROR(VLOOKUP($H$28&amp;";"&amp;$H$51&amp;";"&amp;$B117,BD!$A:$Q,H$8,0),0)</f>
        <v>0</v>
      </c>
      <c r="I117" s="44">
        <f ca="1">+IFERROR(VLOOKUP($H$28&amp;";"&amp;$H$51&amp;";"&amp;$B117,BD!$A:$Q,I$8,0),0)</f>
        <v>0</v>
      </c>
      <c r="J117" s="44">
        <f ca="1">+IFERROR(VLOOKUP($H$28&amp;";"&amp;$H$51&amp;";"&amp;$B117,BD!$A:$Q,J$8,0),0)</f>
        <v>0</v>
      </c>
      <c r="K117" s="44">
        <f ca="1">+IFERROR(VLOOKUP($H$28&amp;";"&amp;$H$51&amp;";"&amp;$B117,BD!$A:$Q,K$8,0),0)</f>
        <v>0</v>
      </c>
      <c r="L117" s="44">
        <f ca="1">+IFERROR(VLOOKUP($H$28&amp;";"&amp;$H$51&amp;";"&amp;$B117,BD!$A:$Q,L$8,0),0)</f>
        <v>0</v>
      </c>
      <c r="M117" s="44">
        <f ca="1">+IFERROR(VLOOKUP($H$28&amp;";"&amp;$H$51&amp;";"&amp;$B117,BD!$A:$Q,M$8,0),0)</f>
        <v>0</v>
      </c>
      <c r="N117" s="44">
        <f ca="1">+IFERROR(VLOOKUP($H$28&amp;";"&amp;$H$51&amp;";"&amp;$B117,BD!$A:$Q,N$8,0),0)</f>
        <v>0</v>
      </c>
      <c r="O117" s="44">
        <f ca="1">+IFERROR(VLOOKUP($H$28&amp;";"&amp;$H$51&amp;";"&amp;$B117,BD!$A:$Q,O$8,0),0)</f>
        <v>0</v>
      </c>
      <c r="P117" s="44">
        <f ca="1">+IFERROR(VLOOKUP($H$28&amp;";"&amp;$H$51&amp;";"&amp;$B117,BD!$A:$Q,P$8,0),0)/1000000</f>
        <v>0</v>
      </c>
      <c r="Q117" s="54">
        <f t="shared" ca="1" si="21"/>
        <v>0</v>
      </c>
      <c r="R117" s="40" t="e">
        <f t="shared" ca="1" si="20"/>
        <v>#DIV/0!</v>
      </c>
      <c r="V117" s="49"/>
      <c r="W117" s="49"/>
      <c r="X117" s="49"/>
    </row>
    <row r="118" spans="1:24" x14ac:dyDescent="0.25">
      <c r="B118" s="22" t="s">
        <v>354</v>
      </c>
      <c r="C118" s="22"/>
      <c r="D118" s="22"/>
      <c r="E118" s="140">
        <f ca="1">+IFERROR(VLOOKUP($H$28&amp;";"&amp;$H$51&amp;";"&amp;$B118,BD!$A:$Q,E$8,0),0)</f>
        <v>0</v>
      </c>
      <c r="F118" s="140"/>
      <c r="G118" s="40" t="e">
        <f t="shared" ca="1" si="19"/>
        <v>#DIV/0!</v>
      </c>
      <c r="H118" s="44">
        <f ca="1">+IFERROR(VLOOKUP($H$28&amp;";"&amp;$H$51&amp;";"&amp;$B118,BD!$A:$Q,H$8,0),0)</f>
        <v>0</v>
      </c>
      <c r="I118" s="44">
        <f ca="1">+IFERROR(VLOOKUP($H$28&amp;";"&amp;$H$51&amp;";"&amp;$B118,BD!$A:$Q,I$8,0),0)</f>
        <v>0</v>
      </c>
      <c r="J118" s="44">
        <f ca="1">+IFERROR(VLOOKUP($H$28&amp;";"&amp;$H$51&amp;";"&amp;$B118,BD!$A:$Q,J$8,0),0)</f>
        <v>0</v>
      </c>
      <c r="K118" s="44">
        <f ca="1">+IFERROR(VLOOKUP($H$28&amp;";"&amp;$H$51&amp;";"&amp;$B118,BD!$A:$Q,K$8,0),0)</f>
        <v>0</v>
      </c>
      <c r="L118" s="44">
        <f ca="1">+IFERROR(VLOOKUP($H$28&amp;";"&amp;$H$51&amp;";"&amp;$B118,BD!$A:$Q,L$8,0),0)</f>
        <v>0</v>
      </c>
      <c r="M118" s="44">
        <f ca="1">+IFERROR(VLOOKUP($H$28&amp;";"&amp;$H$51&amp;";"&amp;$B118,BD!$A:$Q,M$8,0),0)</f>
        <v>0</v>
      </c>
      <c r="N118" s="44">
        <f ca="1">+IFERROR(VLOOKUP($H$28&amp;";"&amp;$H$51&amp;";"&amp;$B118,BD!$A:$Q,N$8,0),0)</f>
        <v>0</v>
      </c>
      <c r="O118" s="44">
        <f ca="1">+IFERROR(VLOOKUP($H$28&amp;";"&amp;$H$51&amp;";"&amp;$B118,BD!$A:$Q,O$8,0),0)</f>
        <v>0</v>
      </c>
      <c r="P118" s="44">
        <f ca="1">+IFERROR(VLOOKUP($H$28&amp;";"&amp;$H$51&amp;";"&amp;$B118,BD!$A:$Q,P$8,0),0)/1000000</f>
        <v>0</v>
      </c>
      <c r="Q118" s="54">
        <f t="shared" ca="1" si="21"/>
        <v>0</v>
      </c>
      <c r="R118" s="40" t="e">
        <f t="shared" ca="1" si="20"/>
        <v>#DIV/0!</v>
      </c>
      <c r="V118" s="49"/>
      <c r="W118" s="49"/>
      <c r="X118" s="49"/>
    </row>
    <row r="119" spans="1:24" x14ac:dyDescent="0.25">
      <c r="B119" s="22" t="s">
        <v>355</v>
      </c>
      <c r="C119" s="22"/>
      <c r="D119" s="22"/>
      <c r="E119" s="140">
        <f ca="1">+IFERROR(VLOOKUP($H$28&amp;";"&amp;$H$51&amp;";"&amp;$B119,BD!$A:$Q,E$8,0),0)</f>
        <v>0</v>
      </c>
      <c r="F119" s="140"/>
      <c r="G119" s="40" t="e">
        <f t="shared" ca="1" si="19"/>
        <v>#DIV/0!</v>
      </c>
      <c r="H119" s="44">
        <f ca="1">+IFERROR(VLOOKUP($H$28&amp;";"&amp;$H$51&amp;";"&amp;$B119,BD!$A:$Q,H$8,0),0)</f>
        <v>0</v>
      </c>
      <c r="I119" s="44">
        <f ca="1">+IFERROR(VLOOKUP($H$28&amp;";"&amp;$H$51&amp;";"&amp;$B119,BD!$A:$Q,I$8,0),0)</f>
        <v>0</v>
      </c>
      <c r="J119" s="44">
        <f ca="1">+IFERROR(VLOOKUP($H$28&amp;";"&amp;$H$51&amp;";"&amp;$B119,BD!$A:$Q,J$8,0),0)</f>
        <v>0</v>
      </c>
      <c r="K119" s="44">
        <f ca="1">+IFERROR(VLOOKUP($H$28&amp;";"&amp;$H$51&amp;";"&amp;$B119,BD!$A:$Q,K$8,0),0)</f>
        <v>0</v>
      </c>
      <c r="L119" s="44">
        <f ca="1">+IFERROR(VLOOKUP($H$28&amp;";"&amp;$H$51&amp;";"&amp;$B119,BD!$A:$Q,L$8,0),0)</f>
        <v>0</v>
      </c>
      <c r="M119" s="44">
        <f ca="1">+IFERROR(VLOOKUP($H$28&amp;";"&amp;$H$51&amp;";"&amp;$B119,BD!$A:$Q,M$8,0),0)</f>
        <v>0</v>
      </c>
      <c r="N119" s="44">
        <f ca="1">+IFERROR(VLOOKUP($H$28&amp;";"&amp;$H$51&amp;";"&amp;$B119,BD!$A:$Q,N$8,0),0)</f>
        <v>0</v>
      </c>
      <c r="O119" s="44">
        <f ca="1">+IFERROR(VLOOKUP($H$28&amp;";"&amp;$H$51&amp;";"&amp;$B119,BD!$A:$Q,O$8,0),0)</f>
        <v>0</v>
      </c>
      <c r="P119" s="44">
        <f ca="1">+IFERROR(VLOOKUP($H$28&amp;";"&amp;$H$51&amp;";"&amp;$B119,BD!$A:$Q,P$8,0),0)/1000000</f>
        <v>0</v>
      </c>
      <c r="Q119" s="54">
        <f t="shared" ca="1" si="21"/>
        <v>0</v>
      </c>
      <c r="R119" s="40" t="e">
        <f t="shared" ca="1" si="20"/>
        <v>#DIV/0!</v>
      </c>
      <c r="V119" s="49"/>
      <c r="W119" s="49"/>
      <c r="X119" s="49"/>
    </row>
    <row r="120" spans="1:24" x14ac:dyDescent="0.25">
      <c r="B120" s="22" t="s">
        <v>356</v>
      </c>
      <c r="C120" s="22"/>
      <c r="D120" s="22"/>
      <c r="E120" s="140">
        <f ca="1">+IFERROR(VLOOKUP($H$28&amp;";"&amp;$H$51&amp;";"&amp;$B120,BD!$A:$Q,E$8,0),0)</f>
        <v>0</v>
      </c>
      <c r="F120" s="140"/>
      <c r="G120" s="40" t="e">
        <f t="shared" ca="1" si="19"/>
        <v>#DIV/0!</v>
      </c>
      <c r="H120" s="44">
        <f ca="1">+IFERROR(VLOOKUP($H$28&amp;";"&amp;$H$51&amp;";"&amp;$B120,BD!$A:$Q,H$8,0),0)</f>
        <v>0</v>
      </c>
      <c r="I120" s="44">
        <f ca="1">+IFERROR(VLOOKUP($H$28&amp;";"&amp;$H$51&amp;";"&amp;$B120,BD!$A:$Q,I$8,0),0)</f>
        <v>0</v>
      </c>
      <c r="J120" s="44">
        <f ca="1">+IFERROR(VLOOKUP($H$28&amp;";"&amp;$H$51&amp;";"&amp;$B120,BD!$A:$Q,J$8,0),0)</f>
        <v>0</v>
      </c>
      <c r="K120" s="44">
        <f ca="1">+IFERROR(VLOOKUP($H$28&amp;";"&amp;$H$51&amp;";"&amp;$B120,BD!$A:$Q,K$8,0),0)</f>
        <v>0</v>
      </c>
      <c r="L120" s="44">
        <f ca="1">+IFERROR(VLOOKUP($H$28&amp;";"&amp;$H$51&amp;";"&amp;$B120,BD!$A:$Q,L$8,0),0)</f>
        <v>0</v>
      </c>
      <c r="M120" s="44">
        <f ca="1">+IFERROR(VLOOKUP($H$28&amp;";"&amp;$H$51&amp;";"&amp;$B120,BD!$A:$Q,M$8,0),0)</f>
        <v>0</v>
      </c>
      <c r="N120" s="44">
        <f ca="1">+IFERROR(VLOOKUP($H$28&amp;";"&amp;$H$51&amp;";"&amp;$B120,BD!$A:$Q,N$8,0),0)</f>
        <v>0</v>
      </c>
      <c r="O120" s="44">
        <f ca="1">+IFERROR(VLOOKUP($H$28&amp;";"&amp;$H$51&amp;";"&amp;$B120,BD!$A:$Q,O$8,0),0)</f>
        <v>0</v>
      </c>
      <c r="P120" s="44">
        <f ca="1">+IFERROR(VLOOKUP($H$28&amp;";"&amp;$H$51&amp;";"&amp;$B120,BD!$A:$Q,P$8,0),0)/1000000</f>
        <v>0</v>
      </c>
      <c r="Q120" s="54">
        <f t="shared" ca="1" si="21"/>
        <v>0</v>
      </c>
      <c r="R120" s="40" t="e">
        <f t="shared" ca="1" si="20"/>
        <v>#DIV/0!</v>
      </c>
      <c r="V120" s="49"/>
      <c r="W120" s="49"/>
      <c r="X120" s="49"/>
    </row>
    <row r="121" spans="1:24" x14ac:dyDescent="0.25">
      <c r="B121" s="22" t="s">
        <v>357</v>
      </c>
      <c r="C121" s="22"/>
      <c r="D121" s="22"/>
      <c r="E121" s="140">
        <f ca="1">+IFERROR(VLOOKUP($H$28&amp;";"&amp;$H$51&amp;";"&amp;$B121,BD!$A:$Q,E$8,0),0)</f>
        <v>0</v>
      </c>
      <c r="F121" s="140"/>
      <c r="G121" s="40" t="e">
        <f t="shared" ca="1" si="19"/>
        <v>#DIV/0!</v>
      </c>
      <c r="H121" s="44">
        <f ca="1">+IFERROR(VLOOKUP($H$28&amp;";"&amp;$H$51&amp;";"&amp;$B121,BD!$A:$Q,H$8,0),0)</f>
        <v>0</v>
      </c>
      <c r="I121" s="44">
        <f ca="1">+IFERROR(VLOOKUP($H$28&amp;";"&amp;$H$51&amp;";"&amp;$B121,BD!$A:$Q,I$8,0),0)</f>
        <v>0</v>
      </c>
      <c r="J121" s="44">
        <f ca="1">+IFERROR(VLOOKUP($H$28&amp;";"&amp;$H$51&amp;";"&amp;$B121,BD!$A:$Q,J$8,0),0)</f>
        <v>0</v>
      </c>
      <c r="K121" s="44">
        <f ca="1">+IFERROR(VLOOKUP($H$28&amp;";"&amp;$H$51&amp;";"&amp;$B121,BD!$A:$Q,K$8,0),0)</f>
        <v>0</v>
      </c>
      <c r="L121" s="44">
        <f ca="1">+IFERROR(VLOOKUP($H$28&amp;";"&amp;$H$51&amp;";"&amp;$B121,BD!$A:$Q,L$8,0),0)</f>
        <v>0</v>
      </c>
      <c r="M121" s="44">
        <f ca="1">+IFERROR(VLOOKUP($H$28&amp;";"&amp;$H$51&amp;";"&amp;$B121,BD!$A:$Q,M$8,0),0)</f>
        <v>0</v>
      </c>
      <c r="N121" s="44">
        <f ca="1">+IFERROR(VLOOKUP($H$28&amp;";"&amp;$H$51&amp;";"&amp;$B121,BD!$A:$Q,N$8,0),0)</f>
        <v>0</v>
      </c>
      <c r="O121" s="44">
        <f ca="1">+IFERROR(VLOOKUP($H$28&amp;";"&amp;$H$51&amp;";"&amp;$B121,BD!$A:$Q,O$8,0),0)</f>
        <v>0</v>
      </c>
      <c r="P121" s="44">
        <f ca="1">+IFERROR(VLOOKUP($H$28&amp;";"&amp;$H$51&amp;";"&amp;$B121,BD!$A:$Q,P$8,0),0)/1000000</f>
        <v>0</v>
      </c>
      <c r="Q121" s="54">
        <f t="shared" ca="1" si="21"/>
        <v>0</v>
      </c>
      <c r="R121" s="40" t="e">
        <f t="shared" ca="1" si="20"/>
        <v>#DIV/0!</v>
      </c>
      <c r="V121" s="49"/>
      <c r="W121" s="49"/>
      <c r="X121" s="49"/>
    </row>
    <row r="122" spans="1:24" x14ac:dyDescent="0.25">
      <c r="B122" s="22" t="s">
        <v>358</v>
      </c>
      <c r="C122" s="22"/>
      <c r="D122" s="22"/>
      <c r="E122" s="140">
        <f ca="1">+IFERROR(VLOOKUP($H$28&amp;";"&amp;$H$51&amp;";"&amp;$B122,BD!$A:$Q,E$8,0),0)</f>
        <v>0</v>
      </c>
      <c r="F122" s="140"/>
      <c r="G122" s="40" t="e">
        <f t="shared" ca="1" si="19"/>
        <v>#DIV/0!</v>
      </c>
      <c r="H122" s="44">
        <f ca="1">+IFERROR(VLOOKUP($H$28&amp;";"&amp;$H$51&amp;";"&amp;$B122,BD!$A:$Q,H$8,0),0)</f>
        <v>0</v>
      </c>
      <c r="I122" s="44">
        <f ca="1">+IFERROR(VLOOKUP($H$28&amp;";"&amp;$H$51&amp;";"&amp;$B122,BD!$A:$Q,I$8,0),0)</f>
        <v>0</v>
      </c>
      <c r="J122" s="44">
        <f ca="1">+IFERROR(VLOOKUP($H$28&amp;";"&amp;$H$51&amp;";"&amp;$B122,BD!$A:$Q,J$8,0),0)</f>
        <v>0</v>
      </c>
      <c r="K122" s="44">
        <f ca="1">+IFERROR(VLOOKUP($H$28&amp;";"&amp;$H$51&amp;";"&amp;$B122,BD!$A:$Q,K$8,0),0)</f>
        <v>0</v>
      </c>
      <c r="L122" s="44">
        <f ca="1">+IFERROR(VLOOKUP($H$28&amp;";"&amp;$H$51&amp;";"&amp;$B122,BD!$A:$Q,L$8,0),0)</f>
        <v>0</v>
      </c>
      <c r="M122" s="44">
        <f ca="1">+IFERROR(VLOOKUP($H$28&amp;";"&amp;$H$51&amp;";"&amp;$B122,BD!$A:$Q,M$8,0),0)</f>
        <v>0</v>
      </c>
      <c r="N122" s="44">
        <f ca="1">+IFERROR(VLOOKUP($H$28&amp;";"&amp;$H$51&amp;";"&amp;$B122,BD!$A:$Q,N$8,0),0)</f>
        <v>0</v>
      </c>
      <c r="O122" s="44">
        <f ca="1">+IFERROR(VLOOKUP($H$28&amp;";"&amp;$H$51&amp;";"&amp;$B122,BD!$A:$Q,O$8,0),0)</f>
        <v>0</v>
      </c>
      <c r="P122" s="44">
        <f ca="1">+IFERROR(VLOOKUP($H$28&amp;";"&amp;$H$51&amp;";"&amp;$B122,BD!$A:$Q,P$8,0),0)/1000000</f>
        <v>0</v>
      </c>
      <c r="Q122" s="54">
        <f t="shared" ca="1" si="21"/>
        <v>0</v>
      </c>
      <c r="R122" s="40" t="e">
        <f t="shared" ca="1" si="20"/>
        <v>#DIV/0!</v>
      </c>
      <c r="V122" s="49"/>
      <c r="W122" s="49"/>
      <c r="X122" s="49"/>
    </row>
    <row r="123" spans="1:24" x14ac:dyDescent="0.25">
      <c r="A123" s="78"/>
      <c r="B123" s="85" t="s">
        <v>359</v>
      </c>
      <c r="C123" s="85"/>
      <c r="D123" s="85"/>
      <c r="E123" s="141">
        <f ca="1">+IFERROR(VLOOKUP($H$28&amp;";"&amp;$H$51&amp;";"&amp;$B123,BD!$A:$Q,E$8,0),0)</f>
        <v>0</v>
      </c>
      <c r="F123" s="141"/>
      <c r="G123" s="55" t="e">
        <f t="shared" ca="1" si="19"/>
        <v>#DIV/0!</v>
      </c>
      <c r="H123" s="56">
        <f ca="1">+IFERROR(VLOOKUP($H$28&amp;";"&amp;$H$51&amp;";"&amp;$B123,BD!$A:$Q,H$8,0),0)</f>
        <v>0</v>
      </c>
      <c r="I123" s="56">
        <f ca="1">+IFERROR(VLOOKUP($H$28&amp;";"&amp;$H$51&amp;";"&amp;$B123,BD!$A:$Q,I$8,0),0)</f>
        <v>0</v>
      </c>
      <c r="J123" s="56">
        <f ca="1">+IFERROR(VLOOKUP($H$28&amp;";"&amp;$H$51&amp;";"&amp;$B123,BD!$A:$Q,J$8,0),0)</f>
        <v>0</v>
      </c>
      <c r="K123" s="56">
        <f ca="1">+IFERROR(VLOOKUP($H$28&amp;";"&amp;$H$51&amp;";"&amp;$B123,BD!$A:$Q,K$8,0),0)</f>
        <v>0</v>
      </c>
      <c r="L123" s="56">
        <f ca="1">+IFERROR(VLOOKUP($H$28&amp;";"&amp;$H$51&amp;";"&amp;$B123,BD!$A:$Q,L$8,0),0)</f>
        <v>0</v>
      </c>
      <c r="M123" s="56">
        <f ca="1">+IFERROR(VLOOKUP($H$28&amp;";"&amp;$H$51&amp;";"&amp;$B123,BD!$A:$Q,M$8,0),0)</f>
        <v>0</v>
      </c>
      <c r="N123" s="56">
        <f ca="1">+IFERROR(VLOOKUP($H$28&amp;";"&amp;$H$51&amp;";"&amp;$B123,BD!$A:$Q,N$8,0),0)</f>
        <v>0</v>
      </c>
      <c r="O123" s="56">
        <f ca="1">+IFERROR(VLOOKUP($H$28&amp;";"&amp;$H$51&amp;";"&amp;$B123,BD!$A:$Q,O$8,0),0)</f>
        <v>0</v>
      </c>
      <c r="P123" s="56">
        <f ca="1">+IFERROR(VLOOKUP($H$28&amp;";"&amp;$H$51&amp;";"&amp;$B123,BD!$A:$Q,P$8,0),0)/1000000</f>
        <v>0</v>
      </c>
      <c r="Q123" s="32">
        <f t="shared" ca="1" si="21"/>
        <v>0</v>
      </c>
      <c r="R123" s="55" t="e">
        <f t="shared" ca="1" si="20"/>
        <v>#DIV/0!</v>
      </c>
      <c r="V123" s="49"/>
      <c r="W123" s="49"/>
      <c r="X123" s="49"/>
    </row>
    <row r="124" spans="1:24" x14ac:dyDescent="0.25">
      <c r="A124" s="78"/>
      <c r="B124" s="175" t="s">
        <v>15</v>
      </c>
      <c r="C124" s="175"/>
      <c r="D124" s="175"/>
      <c r="E124" s="176">
        <f ca="1">SUM(E103:F123)</f>
        <v>0</v>
      </c>
      <c r="F124" s="176"/>
      <c r="G124" s="52" t="e">
        <f t="shared" ref="G124:R124" ca="1" si="22">SUM(G103:G123)</f>
        <v>#DIV/0!</v>
      </c>
      <c r="H124" s="60">
        <f t="shared" ca="1" si="22"/>
        <v>0</v>
      </c>
      <c r="I124" s="60">
        <f t="shared" ca="1" si="22"/>
        <v>0</v>
      </c>
      <c r="J124" s="60">
        <f t="shared" ca="1" si="22"/>
        <v>0</v>
      </c>
      <c r="K124" s="60">
        <f t="shared" ca="1" si="22"/>
        <v>0</v>
      </c>
      <c r="L124" s="60">
        <f t="shared" ca="1" si="22"/>
        <v>0</v>
      </c>
      <c r="M124" s="60">
        <f t="shared" ca="1" si="22"/>
        <v>0</v>
      </c>
      <c r="N124" s="60">
        <f t="shared" ca="1" si="22"/>
        <v>0</v>
      </c>
      <c r="O124" s="60">
        <f t="shared" ca="1" si="22"/>
        <v>0</v>
      </c>
      <c r="P124" s="59">
        <f t="shared" ca="1" si="22"/>
        <v>0</v>
      </c>
      <c r="Q124" s="53">
        <f t="shared" ca="1" si="22"/>
        <v>0</v>
      </c>
      <c r="R124" s="52" t="e">
        <f t="shared" ca="1" si="22"/>
        <v>#DIV/0!</v>
      </c>
      <c r="V124" s="49"/>
      <c r="W124" s="49"/>
      <c r="X124" s="49"/>
    </row>
    <row r="126" spans="1:24" x14ac:dyDescent="0.25">
      <c r="B126" s="145" t="s">
        <v>1178</v>
      </c>
      <c r="C126" s="145"/>
      <c r="D126" s="145"/>
      <c r="E126" s="82" t="str">
        <f>+P102</f>
        <v>Municipal</v>
      </c>
      <c r="F126" s="82" t="str">
        <f>+P74</f>
        <v>Departamental</v>
      </c>
    </row>
    <row r="127" spans="1:24" x14ac:dyDescent="0.25">
      <c r="B127" s="22" t="str">
        <f>+UPPER(MID(AUXILIAR!A75,1,1))&amp;LOWER(MID(AUXILIAR!A75,2,LEN(AUXILIAR!A75)-1))</f>
        <v>Actividades artísticas, de entretenimiento y recreación</v>
      </c>
      <c r="C127" s="22"/>
      <c r="D127" s="22"/>
      <c r="E127" s="87">
        <f t="shared" ref="E127:E148" ca="1" si="23">+P103</f>
        <v>0</v>
      </c>
      <c r="F127" s="87">
        <f t="shared" ref="F127:F148" ca="1" si="24">+P75</f>
        <v>2060.3365250000002</v>
      </c>
    </row>
    <row r="128" spans="1:24" x14ac:dyDescent="0.25">
      <c r="B128" s="22" t="str">
        <f>+UPPER(MID(AUXILIAR!A76,1,1))&amp;LOWER(MID(AUXILIAR!A76,2,LEN(AUXILIAR!A76)-1))</f>
        <v>Actividades de atención de la salud humana y de asistencia social</v>
      </c>
      <c r="C128" s="22"/>
      <c r="D128" s="22"/>
      <c r="E128" s="87">
        <f t="shared" ca="1" si="23"/>
        <v>0</v>
      </c>
      <c r="F128" s="87">
        <f t="shared" ca="1" si="24"/>
        <v>4238.9457499999999</v>
      </c>
    </row>
    <row r="129" spans="2:6" x14ac:dyDescent="0.25">
      <c r="B129" s="22" t="str">
        <f>+UPPER(MID(AUXILIAR!A77,1,1))&amp;LOWER(MID(AUXILIAR!A77,2,LEN(AUXILIAR!A77)-1))</f>
        <v>Actividades de los hogares individuales en calidad de empleadores; actividades no diferenciadas de los hogares individuales como productores de bienes y servicios para uso propio</v>
      </c>
      <c r="C129" s="22"/>
      <c r="D129" s="22"/>
      <c r="E129" s="87">
        <f t="shared" ca="1" si="23"/>
        <v>0</v>
      </c>
      <c r="F129" s="87">
        <f t="shared" ca="1" si="24"/>
        <v>10.127000000000001</v>
      </c>
    </row>
    <row r="130" spans="2:6" x14ac:dyDescent="0.25">
      <c r="B130" s="22" t="str">
        <f>+UPPER(MID(AUXILIAR!A78,1,1))&amp;LOWER(MID(AUXILIAR!A78,2,LEN(AUXILIAR!A78)-1))</f>
        <v>Actividades de servicios administrativos y de apoyo</v>
      </c>
      <c r="C130" s="22"/>
      <c r="D130" s="22"/>
      <c r="E130" s="87">
        <f t="shared" ca="1" si="23"/>
        <v>0</v>
      </c>
      <c r="F130" s="87">
        <f t="shared" ca="1" si="24"/>
        <v>22093.292000000001</v>
      </c>
    </row>
    <row r="131" spans="2:6" x14ac:dyDescent="0.25">
      <c r="B131" s="22" t="str">
        <f>+UPPER(MID(AUXILIAR!A79,1,1))&amp;LOWER(MID(AUXILIAR!A79,2,LEN(AUXILIAR!A79)-1))</f>
        <v>Actividades financieras y de seguros</v>
      </c>
      <c r="C131" s="22"/>
      <c r="D131" s="22"/>
      <c r="E131" s="87">
        <f t="shared" ca="1" si="23"/>
        <v>0</v>
      </c>
      <c r="F131" s="87">
        <f t="shared" ca="1" si="24"/>
        <v>396.612775</v>
      </c>
    </row>
    <row r="132" spans="2:6" x14ac:dyDescent="0.25">
      <c r="B132" s="22" t="str">
        <f>+UPPER(MID(AUXILIAR!A80,1,1))&amp;LOWER(MID(AUXILIAR!A80,2,LEN(AUXILIAR!A80)-1))</f>
        <v>Actividades inmobiliarias</v>
      </c>
      <c r="C132" s="22"/>
      <c r="D132" s="22"/>
      <c r="E132" s="87">
        <f t="shared" ca="1" si="23"/>
        <v>0</v>
      </c>
      <c r="F132" s="87">
        <f t="shared" ca="1" si="24"/>
        <v>329.53375</v>
      </c>
    </row>
    <row r="133" spans="2:6" x14ac:dyDescent="0.25">
      <c r="B133" s="22" t="str">
        <f>+UPPER(MID(AUXILIAR!A81,1,1))&amp;LOWER(MID(AUXILIAR!A81,2,LEN(AUXILIAR!A81)-1))</f>
        <v>Actividades profesionales, científicas y técnicas</v>
      </c>
      <c r="C133" s="22"/>
      <c r="D133" s="22"/>
      <c r="E133" s="87">
        <f t="shared" ca="1" si="23"/>
        <v>0</v>
      </c>
      <c r="F133" s="87">
        <f t="shared" ca="1" si="24"/>
        <v>3323.0509000000002</v>
      </c>
    </row>
    <row r="134" spans="2:6" x14ac:dyDescent="0.25">
      <c r="B134" s="22" t="str">
        <f>+UPPER(MID(AUXILIAR!A82,1,1))&amp;LOWER(MID(AUXILIAR!A82,2,LEN(AUXILIAR!A82)-1))</f>
        <v>Administración pública y defensa; planes de seguridad social de afiliación obligatoria</v>
      </c>
      <c r="C134" s="22"/>
      <c r="D134" s="22"/>
      <c r="E134" s="87">
        <f t="shared" ca="1" si="23"/>
        <v>0</v>
      </c>
      <c r="F134" s="87">
        <f t="shared" ca="1" si="24"/>
        <v>2.6370499999999999</v>
      </c>
    </row>
    <row r="135" spans="2:6" x14ac:dyDescent="0.25">
      <c r="B135" s="22" t="str">
        <f>+UPPER(MID(AUXILIAR!A83,1,1))&amp;LOWER(MID(AUXILIAR!A83,2,LEN(AUXILIAR!A83)-1))</f>
        <v>Agricultura, ganadería, caza, silvicultura y pesca</v>
      </c>
      <c r="C135" s="22"/>
      <c r="D135" s="22"/>
      <c r="E135" s="87">
        <f t="shared" ca="1" si="23"/>
        <v>0</v>
      </c>
      <c r="F135" s="87">
        <f t="shared" ca="1" si="24"/>
        <v>2784.6490749999998</v>
      </c>
    </row>
    <row r="136" spans="2:6" x14ac:dyDescent="0.25">
      <c r="B136" s="22" t="str">
        <f>+UPPER(MID(AUXILIAR!A84,1,1))&amp;LOWER(MID(AUXILIAR!A84,2,LEN(AUXILIAR!A84)-1))</f>
        <v>Alojamiento y servicios de comida</v>
      </c>
      <c r="C136" s="22"/>
      <c r="D136" s="22"/>
      <c r="E136" s="87">
        <f t="shared" ca="1" si="23"/>
        <v>0</v>
      </c>
      <c r="F136" s="87">
        <f t="shared" ca="1" si="24"/>
        <v>2404.1946499999999</v>
      </c>
    </row>
    <row r="137" spans="2:6" x14ac:dyDescent="0.25">
      <c r="B137" s="22" t="str">
        <f>+UPPER(MID(AUXILIAR!A85,1,1))&amp;LOWER(MID(AUXILIAR!A85,2,LEN(AUXILIAR!A85)-1))</f>
        <v>Comercio al por mayor y al por menor; reparación de vehículos automotores y motocicletas</v>
      </c>
      <c r="C137" s="22"/>
      <c r="D137" s="22"/>
      <c r="E137" s="87">
        <f t="shared" ca="1" si="23"/>
        <v>0</v>
      </c>
      <c r="F137" s="87">
        <f t="shared" ca="1" si="24"/>
        <v>10161.304400000001</v>
      </c>
    </row>
    <row r="138" spans="2:6" x14ac:dyDescent="0.25">
      <c r="B138" s="22" t="str">
        <f>+UPPER(MID(AUXILIAR!A86,1,1))&amp;LOWER(MID(AUXILIAR!A86,2,LEN(AUXILIAR!A86)-1))</f>
        <v>Construcción</v>
      </c>
      <c r="C138" s="22"/>
      <c r="D138" s="22"/>
      <c r="E138" s="87">
        <f t="shared" ca="1" si="23"/>
        <v>0</v>
      </c>
      <c r="F138" s="87">
        <f t="shared" ca="1" si="24"/>
        <v>5468.363875</v>
      </c>
    </row>
    <row r="139" spans="2:6" x14ac:dyDescent="0.25">
      <c r="B139" s="22" t="str">
        <f>+UPPER(MID(AUXILIAR!A87,1,1))&amp;LOWER(MID(AUXILIAR!A87,2,LEN(AUXILIAR!A87)-1))</f>
        <v>Distribución de agua; evacuación y tratamiento de aguas residuales, gestión de desechos y actividades de saneamiento ambiental</v>
      </c>
      <c r="C139" s="22"/>
      <c r="D139" s="22"/>
      <c r="E139" s="87">
        <f t="shared" ca="1" si="23"/>
        <v>0</v>
      </c>
      <c r="F139" s="87">
        <f t="shared" ca="1" si="24"/>
        <v>101.5638</v>
      </c>
    </row>
    <row r="140" spans="2:6" x14ac:dyDescent="0.25">
      <c r="B140" s="22" t="str">
        <f>+UPPER(MID(AUXILIAR!A88,1,1))&amp;LOWER(MID(AUXILIAR!A88,2,LEN(AUXILIAR!A88)-1))</f>
        <v>Educación</v>
      </c>
      <c r="C140" s="22"/>
      <c r="D140" s="22"/>
      <c r="E140" s="87">
        <f t="shared" ca="1" si="23"/>
        <v>0</v>
      </c>
      <c r="F140" s="87">
        <f t="shared" ca="1" si="24"/>
        <v>513.32937500000003</v>
      </c>
    </row>
    <row r="141" spans="2:6" x14ac:dyDescent="0.25">
      <c r="B141" s="22" t="str">
        <f>+UPPER(MID(AUXILIAR!A89,1,1))&amp;LOWER(MID(AUXILIAR!A89,2,LEN(AUXILIAR!A89)-1))</f>
        <v>Explotación de minas y canteras</v>
      </c>
      <c r="C141" s="22"/>
      <c r="D141" s="22"/>
      <c r="E141" s="87">
        <f t="shared" ca="1" si="23"/>
        <v>0</v>
      </c>
      <c r="F141" s="87">
        <f t="shared" ca="1" si="24"/>
        <v>34.427574999999997</v>
      </c>
    </row>
    <row r="142" spans="2:6" x14ac:dyDescent="0.25">
      <c r="B142" s="22" t="str">
        <f>+UPPER(MID(AUXILIAR!A90,1,1))&amp;LOWER(MID(AUXILIAR!A90,2,LEN(AUXILIAR!A90)-1))</f>
        <v>Industrias manufactureras</v>
      </c>
      <c r="C142" s="22"/>
      <c r="D142" s="22"/>
      <c r="E142" s="87">
        <f t="shared" ca="1" si="23"/>
        <v>0</v>
      </c>
      <c r="F142" s="87">
        <f t="shared" ca="1" si="24"/>
        <v>13508.150175000001</v>
      </c>
    </row>
    <row r="143" spans="2:6" x14ac:dyDescent="0.25">
      <c r="B143" s="22" t="str">
        <f>+UPPER(MID(AUXILIAR!A91,1,1))&amp;LOWER(MID(AUXILIAR!A91,2,LEN(AUXILIAR!A91)-1))</f>
        <v>Información y comunicaciones</v>
      </c>
      <c r="C143" s="22"/>
      <c r="D143" s="22"/>
      <c r="E143" s="87">
        <f t="shared" ca="1" si="23"/>
        <v>0</v>
      </c>
      <c r="F143" s="87">
        <f t="shared" ca="1" si="24"/>
        <v>2614.1007749999999</v>
      </c>
    </row>
    <row r="144" spans="2:6" x14ac:dyDescent="0.25">
      <c r="B144" s="22" t="str">
        <f>+UPPER(MID(AUXILIAR!A92,1,1))&amp;LOWER(MID(AUXILIAR!A92,2,LEN(AUXILIAR!A92)-1))</f>
        <v>Otras</v>
      </c>
      <c r="C144" s="22"/>
      <c r="D144" s="22"/>
      <c r="E144" s="87">
        <f t="shared" ca="1" si="23"/>
        <v>0</v>
      </c>
      <c r="F144" s="87">
        <f t="shared" ca="1" si="24"/>
        <v>24.19755</v>
      </c>
    </row>
    <row r="145" spans="2:18" x14ac:dyDescent="0.25">
      <c r="B145" s="22" t="str">
        <f>+UPPER(MID(AUXILIAR!A93,1,1))&amp;LOWER(MID(AUXILIAR!A93,2,LEN(AUXILIAR!A93)-1))</f>
        <v>Otras actividades de servicios</v>
      </c>
      <c r="C145" s="22"/>
      <c r="D145" s="22"/>
      <c r="E145" s="87">
        <f t="shared" ca="1" si="23"/>
        <v>0</v>
      </c>
      <c r="F145" s="87">
        <f t="shared" ca="1" si="24"/>
        <v>535.67637500000001</v>
      </c>
    </row>
    <row r="146" spans="2:18" x14ac:dyDescent="0.25">
      <c r="B146" s="22" t="str">
        <f>+UPPER(MID(AUXILIAR!A94,1,1))&amp;LOWER(MID(AUXILIAR!A94,2,LEN(AUXILIAR!A94)-1))</f>
        <v>Suministro de electricidad, gas, vapor y aire acondicionado</v>
      </c>
      <c r="C146" s="22"/>
      <c r="D146" s="22"/>
      <c r="E146" s="88">
        <f t="shared" ca="1" si="23"/>
        <v>0</v>
      </c>
      <c r="F146" s="87">
        <f t="shared" ca="1" si="24"/>
        <v>137.685925</v>
      </c>
    </row>
    <row r="147" spans="2:18" x14ac:dyDescent="0.25">
      <c r="B147" s="22" t="str">
        <f>+UPPER(MID(AUXILIAR!A95,1,1))&amp;LOWER(MID(AUXILIAR!A95,2,LEN(AUXILIAR!A95)-1))</f>
        <v>Transporte y almacenamiento</v>
      </c>
      <c r="C147" s="22"/>
      <c r="D147" s="22"/>
      <c r="E147" s="87">
        <f t="shared" ca="1" si="23"/>
        <v>0</v>
      </c>
      <c r="F147" s="87">
        <f t="shared" ca="1" si="24"/>
        <v>5954.1111499999997</v>
      </c>
    </row>
    <row r="148" spans="2:18" x14ac:dyDescent="0.25">
      <c r="B148" s="145" t="s">
        <v>15</v>
      </c>
      <c r="C148" s="145"/>
      <c r="D148" s="145"/>
      <c r="E148" s="88">
        <f t="shared" ca="1" si="23"/>
        <v>0</v>
      </c>
      <c r="F148" s="88">
        <f t="shared" ca="1" si="24"/>
        <v>76696.290449999986</v>
      </c>
    </row>
    <row r="150" spans="2:18" x14ac:dyDescent="0.25">
      <c r="B150" s="97">
        <f>+L28</f>
        <v>0</v>
      </c>
      <c r="C150" s="97"/>
      <c r="D150" s="97"/>
      <c r="E150" s="22"/>
      <c r="F150" s="22"/>
      <c r="G150" s="22"/>
      <c r="H150" s="173" t="s">
        <v>1148</v>
      </c>
      <c r="I150" s="173"/>
      <c r="J150" s="173" t="s">
        <v>1149</v>
      </c>
      <c r="K150" s="173"/>
      <c r="L150" s="173" t="s">
        <v>1150</v>
      </c>
      <c r="M150" s="173"/>
      <c r="N150" s="173" t="s">
        <v>1151</v>
      </c>
      <c r="O150" s="173"/>
      <c r="P150" s="77" t="s">
        <v>1163</v>
      </c>
      <c r="Q150" s="77"/>
      <c r="R150" s="22"/>
    </row>
    <row r="151" spans="2:18" x14ac:dyDescent="0.25">
      <c r="B151" s="105" t="s">
        <v>1</v>
      </c>
      <c r="C151" s="105"/>
      <c r="D151" s="105"/>
      <c r="E151" s="174" t="s">
        <v>1162</v>
      </c>
      <c r="F151" s="174"/>
      <c r="G151" s="50" t="s">
        <v>422</v>
      </c>
      <c r="H151" s="19" t="s">
        <v>1152</v>
      </c>
      <c r="I151" s="50" t="s">
        <v>1154</v>
      </c>
      <c r="J151" s="19" t="s">
        <v>1152</v>
      </c>
      <c r="K151" s="50" t="s">
        <v>1154</v>
      </c>
      <c r="L151" s="19" t="s">
        <v>1152</v>
      </c>
      <c r="M151" s="50" t="s">
        <v>1154</v>
      </c>
      <c r="N151" s="19" t="s">
        <v>1152</v>
      </c>
      <c r="O151" s="50" t="s">
        <v>1154</v>
      </c>
      <c r="P151" s="80" t="s">
        <v>1179</v>
      </c>
      <c r="Q151" s="51" t="s">
        <v>423</v>
      </c>
      <c r="R151" s="50" t="s">
        <v>422</v>
      </c>
    </row>
    <row r="152" spans="2:18" x14ac:dyDescent="0.25">
      <c r="B152" s="96" t="str" cm="1">
        <f t="array" aca="1" ref="B152:B276" ca="1">INDIRECT(L2)</f>
        <v>MEDELLÍN</v>
      </c>
      <c r="C152" s="96"/>
      <c r="D152" s="96"/>
      <c r="E152" s="146">
        <f ca="1">+IFERROR(VLOOKUP($H$28&amp;";"&amp;$B152&amp;";Total",BD!$A:$Q,E$8,0),0)</f>
        <v>1230</v>
      </c>
      <c r="F152" s="146"/>
      <c r="G152" s="57">
        <f ca="1">+E152/$E$37</f>
        <v>0.64770932069510267</v>
      </c>
      <c r="H152" s="58">
        <f ca="1">+IFERROR(VLOOKUP($H$28&amp;";"&amp;$B152&amp;";Total",BD!$A:$Q,H$8,0),0)</f>
        <v>151</v>
      </c>
      <c r="I152" s="58">
        <f ca="1">+IFERROR(VLOOKUP($H$28&amp;";"&amp;$B152&amp;";Total",BD!$A:$Q,I$8,0),0)</f>
        <v>136</v>
      </c>
      <c r="J152" s="58">
        <f ca="1">+IFERROR(VLOOKUP($H$28&amp;";"&amp;$B152&amp;";Total",BD!$A:$Q,J$8,0),0)</f>
        <v>66732</v>
      </c>
      <c r="K152" s="58">
        <f ca="1">+IFERROR(VLOOKUP($H$28&amp;";"&amp;$B152&amp;";Total",BD!$A:$Q,K$8,0),0)</f>
        <v>29050</v>
      </c>
      <c r="L152" s="58">
        <f ca="1">+IFERROR(VLOOKUP($H$28&amp;";"&amp;$B152&amp;";Total",BD!$A:$Q,L$8,0),0)</f>
        <v>27786</v>
      </c>
      <c r="M152" s="58">
        <f ca="1">+IFERROR(VLOOKUP($H$28&amp;";"&amp;$B152&amp;";Total",BD!$A:$Q,M$8,0),0)</f>
        <v>6494</v>
      </c>
      <c r="N152" s="58">
        <f ca="1">+IFERROR(VLOOKUP($H$28&amp;";"&amp;$B152&amp;";Total",BD!$A:$Q,N$8,0),0)</f>
        <v>29348</v>
      </c>
      <c r="O152" s="58">
        <f ca="1">+IFERROR(VLOOKUP($H$28&amp;";"&amp;$B152&amp;";Total",BD!$A:$Q,O$8,0),0)</f>
        <v>6100</v>
      </c>
      <c r="P152" s="58">
        <f ca="1">+IFERROR(VLOOKUP($H$28&amp;";"&amp;$B152&amp;";Total",BD!$A:$Q,P$8,0),0)/1000000</f>
        <v>59825.300275000001</v>
      </c>
      <c r="Q152" s="45">
        <f ca="1">+SUM(H152:O152)</f>
        <v>165797</v>
      </c>
      <c r="R152" s="57">
        <f ca="1">+Q152/$Q$37</f>
        <v>0.77945089558553904</v>
      </c>
    </row>
    <row r="153" spans="2:18" x14ac:dyDescent="0.25">
      <c r="B153" t="str">
        <f ca="1"/>
        <v>ABEJORRAL</v>
      </c>
      <c r="E153" s="140">
        <f ca="1">+IFERROR(VLOOKUP($H$28&amp;";"&amp;$B153&amp;";Total",BD!$A:$Q,E$8,0),0)</f>
        <v>3</v>
      </c>
      <c r="F153" s="140"/>
      <c r="G153" s="40">
        <f t="shared" ref="G153:G216" ca="1" si="25">+E153/$E$37</f>
        <v>1.5797788309636651E-3</v>
      </c>
      <c r="H153" s="44">
        <f ca="1">+IFERROR(VLOOKUP($H$28&amp;";"&amp;$B153&amp;";Total",BD!$A:$Q,H$8,0),0)</f>
        <v>0</v>
      </c>
      <c r="I153" s="44">
        <f ca="1">+IFERROR(VLOOKUP($H$28&amp;";"&amp;$B153&amp;";Total",BD!$A:$Q,I$8,0),0)</f>
        <v>0</v>
      </c>
      <c r="J153" s="44">
        <f ca="1">+IFERROR(VLOOKUP($H$28&amp;";"&amp;$B153&amp;";Total",BD!$A:$Q,J$8,0),0)</f>
        <v>8</v>
      </c>
      <c r="K153" s="44">
        <f ca="1">+IFERROR(VLOOKUP($H$28&amp;";"&amp;$B153&amp;";Total",BD!$A:$Q,K$8,0),0)</f>
        <v>3</v>
      </c>
      <c r="L153" s="44">
        <f ca="1">+IFERROR(VLOOKUP($H$28&amp;";"&amp;$B153&amp;";Total",BD!$A:$Q,L$8,0),0)</f>
        <v>0</v>
      </c>
      <c r="M153" s="44">
        <f ca="1">+IFERROR(VLOOKUP($H$28&amp;";"&amp;$B153&amp;";Total",BD!$A:$Q,M$8,0),0)</f>
        <v>2</v>
      </c>
      <c r="N153" s="44">
        <f ca="1">+IFERROR(VLOOKUP($H$28&amp;";"&amp;$B153&amp;";Total",BD!$A:$Q,N$8,0),0)</f>
        <v>11</v>
      </c>
      <c r="O153" s="44">
        <f ca="1">+IFERROR(VLOOKUP($H$28&amp;";"&amp;$B153&amp;";Total",BD!$A:$Q,O$8,0),0)</f>
        <v>2</v>
      </c>
      <c r="P153" s="44">
        <f ca="1">+IFERROR(VLOOKUP($H$28&amp;";"&amp;$B153&amp;";Total",BD!$A:$Q,P$8,0),0)/1000000</f>
        <v>8.7613500000000002</v>
      </c>
      <c r="Q153" s="54">
        <f t="shared" ref="Q153:Q216" ca="1" si="26">+SUM(H153:O153)</f>
        <v>26</v>
      </c>
      <c r="R153" s="40">
        <f t="shared" ref="R153:R216" ca="1" si="27">+Q153/$Q$37</f>
        <v>1.2223214705467538E-4</v>
      </c>
    </row>
    <row r="154" spans="2:18" x14ac:dyDescent="0.25">
      <c r="B154" t="str">
        <f ca="1"/>
        <v>ABRIAQUÍ</v>
      </c>
      <c r="E154" s="140">
        <f ca="1">+IFERROR(VLOOKUP($H$28&amp;";"&amp;$B154&amp;";Total",BD!$A:$Q,E$8,0),0)</f>
        <v>0</v>
      </c>
      <c r="F154" s="140"/>
      <c r="G154" s="40">
        <f t="shared" ca="1" si="25"/>
        <v>0</v>
      </c>
      <c r="H154" s="44">
        <f ca="1">+IFERROR(VLOOKUP($H$28&amp;";"&amp;$B154&amp;";Total",BD!$A:$Q,H$8,0),0)</f>
        <v>0</v>
      </c>
      <c r="I154" s="44">
        <f ca="1">+IFERROR(VLOOKUP($H$28&amp;";"&amp;$B154&amp;";Total",BD!$A:$Q,I$8,0),0)</f>
        <v>0</v>
      </c>
      <c r="J154" s="44">
        <f ca="1">+IFERROR(VLOOKUP($H$28&amp;";"&amp;$B154&amp;";Total",BD!$A:$Q,J$8,0),0)</f>
        <v>0</v>
      </c>
      <c r="K154" s="44">
        <f ca="1">+IFERROR(VLOOKUP($H$28&amp;";"&amp;$B154&amp;";Total",BD!$A:$Q,K$8,0),0)</f>
        <v>0</v>
      </c>
      <c r="L154" s="44">
        <f ca="1">+IFERROR(VLOOKUP($H$28&amp;";"&amp;$B154&amp;";Total",BD!$A:$Q,L$8,0),0)</f>
        <v>0</v>
      </c>
      <c r="M154" s="44">
        <f ca="1">+IFERROR(VLOOKUP($H$28&amp;";"&amp;$B154&amp;";Total",BD!$A:$Q,M$8,0),0)</f>
        <v>0</v>
      </c>
      <c r="N154" s="44">
        <f ca="1">+IFERROR(VLOOKUP($H$28&amp;";"&amp;$B154&amp;";Total",BD!$A:$Q,N$8,0),0)</f>
        <v>0</v>
      </c>
      <c r="O154" s="44">
        <f ca="1">+IFERROR(VLOOKUP($H$28&amp;";"&amp;$B154&amp;";Total",BD!$A:$Q,O$8,0),0)</f>
        <v>0</v>
      </c>
      <c r="P154" s="44">
        <f ca="1">+IFERROR(VLOOKUP($H$28&amp;";"&amp;$B154&amp;";Total",BD!$A:$Q,P$8,0),0)/1000000</f>
        <v>0</v>
      </c>
      <c r="Q154" s="54">
        <f t="shared" ca="1" si="26"/>
        <v>0</v>
      </c>
      <c r="R154" s="40">
        <f t="shared" ca="1" si="27"/>
        <v>0</v>
      </c>
    </row>
    <row r="155" spans="2:18" x14ac:dyDescent="0.25">
      <c r="B155" t="str">
        <f ca="1"/>
        <v>ALEJANDRÍA</v>
      </c>
      <c r="E155" s="140">
        <f ca="1">+IFERROR(VLOOKUP($H$28&amp;";"&amp;$B155&amp;";Total",BD!$A:$Q,E$8,0),0)</f>
        <v>0</v>
      </c>
      <c r="F155" s="140"/>
      <c r="G155" s="40">
        <f t="shared" ca="1" si="25"/>
        <v>0</v>
      </c>
      <c r="H155" s="44">
        <f ca="1">+IFERROR(VLOOKUP($H$28&amp;";"&amp;$B155&amp;";Total",BD!$A:$Q,H$8,0),0)</f>
        <v>0</v>
      </c>
      <c r="I155" s="44">
        <f ca="1">+IFERROR(VLOOKUP($H$28&amp;";"&amp;$B155&amp;";Total",BD!$A:$Q,I$8,0),0)</f>
        <v>0</v>
      </c>
      <c r="J155" s="44">
        <f ca="1">+IFERROR(VLOOKUP($H$28&amp;";"&amp;$B155&amp;";Total",BD!$A:$Q,J$8,0),0)</f>
        <v>0</v>
      </c>
      <c r="K155" s="44">
        <f ca="1">+IFERROR(VLOOKUP($H$28&amp;";"&amp;$B155&amp;";Total",BD!$A:$Q,K$8,0),0)</f>
        <v>0</v>
      </c>
      <c r="L155" s="44">
        <f ca="1">+IFERROR(VLOOKUP($H$28&amp;";"&amp;$B155&amp;";Total",BD!$A:$Q,L$8,0),0)</f>
        <v>0</v>
      </c>
      <c r="M155" s="44">
        <f ca="1">+IFERROR(VLOOKUP($H$28&amp;";"&amp;$B155&amp;";Total",BD!$A:$Q,M$8,0),0)</f>
        <v>0</v>
      </c>
      <c r="N155" s="44">
        <f ca="1">+IFERROR(VLOOKUP($H$28&amp;";"&amp;$B155&amp;";Total",BD!$A:$Q,N$8,0),0)</f>
        <v>0</v>
      </c>
      <c r="O155" s="44">
        <f ca="1">+IFERROR(VLOOKUP($H$28&amp;";"&amp;$B155&amp;";Total",BD!$A:$Q,O$8,0),0)</f>
        <v>0</v>
      </c>
      <c r="P155" s="44">
        <f ca="1">+IFERROR(VLOOKUP($H$28&amp;";"&amp;$B155&amp;";Total",BD!$A:$Q,P$8,0),0)/1000000</f>
        <v>0</v>
      </c>
      <c r="Q155" s="54">
        <f t="shared" ca="1" si="26"/>
        <v>0</v>
      </c>
      <c r="R155" s="40">
        <f t="shared" ca="1" si="27"/>
        <v>0</v>
      </c>
    </row>
    <row r="156" spans="2:18" x14ac:dyDescent="0.25">
      <c r="B156" t="str">
        <f ca="1"/>
        <v>AMAGÁ</v>
      </c>
      <c r="E156" s="140">
        <f ca="1">+IFERROR(VLOOKUP($H$28&amp;";"&amp;$B156&amp;";Total",BD!$A:$Q,E$8,0),0)</f>
        <v>2</v>
      </c>
      <c r="F156" s="140"/>
      <c r="G156" s="40">
        <f t="shared" ca="1" si="25"/>
        <v>1.05318588730911E-3</v>
      </c>
      <c r="H156" s="44">
        <f ca="1">+IFERROR(VLOOKUP($H$28&amp;";"&amp;$B156&amp;";Total",BD!$A:$Q,H$8,0),0)</f>
        <v>0</v>
      </c>
      <c r="I156" s="44">
        <f ca="1">+IFERROR(VLOOKUP($H$28&amp;";"&amp;$B156&amp;";Total",BD!$A:$Q,I$8,0),0)</f>
        <v>0</v>
      </c>
      <c r="J156" s="44">
        <f ca="1">+IFERROR(VLOOKUP($H$28&amp;";"&amp;$B156&amp;";Total",BD!$A:$Q,J$8,0),0)</f>
        <v>274</v>
      </c>
      <c r="K156" s="44">
        <f ca="1">+IFERROR(VLOOKUP($H$28&amp;";"&amp;$B156&amp;";Total",BD!$A:$Q,K$8,0),0)</f>
        <v>151</v>
      </c>
      <c r="L156" s="44">
        <f ca="1">+IFERROR(VLOOKUP($H$28&amp;";"&amp;$B156&amp;";Total",BD!$A:$Q,L$8,0),0)</f>
        <v>35</v>
      </c>
      <c r="M156" s="44">
        <f ca="1">+IFERROR(VLOOKUP($H$28&amp;";"&amp;$B156&amp;";Total",BD!$A:$Q,M$8,0),0)</f>
        <v>46</v>
      </c>
      <c r="N156" s="44">
        <f ca="1">+IFERROR(VLOOKUP($H$28&amp;";"&amp;$B156&amp;";Total",BD!$A:$Q,N$8,0),0)</f>
        <v>97</v>
      </c>
      <c r="O156" s="44">
        <f ca="1">+IFERROR(VLOOKUP($H$28&amp;";"&amp;$B156&amp;";Total",BD!$A:$Q,O$8,0),0)</f>
        <v>18</v>
      </c>
      <c r="P156" s="44">
        <f ca="1">+IFERROR(VLOOKUP($H$28&amp;";"&amp;$B156&amp;";Total",BD!$A:$Q,P$8,0),0)/1000000</f>
        <v>240.65535</v>
      </c>
      <c r="Q156" s="54">
        <f t="shared" ca="1" si="26"/>
        <v>621</v>
      </c>
      <c r="R156" s="40">
        <f t="shared" ca="1" si="27"/>
        <v>2.9194678200366695E-3</v>
      </c>
    </row>
    <row r="157" spans="2:18" x14ac:dyDescent="0.25">
      <c r="B157" t="str">
        <f ca="1"/>
        <v>AMALFI</v>
      </c>
      <c r="E157" s="140">
        <f ca="1">+IFERROR(VLOOKUP($H$28&amp;";"&amp;$B157&amp;";Total",BD!$A:$Q,E$8,0),0)</f>
        <v>1</v>
      </c>
      <c r="F157" s="140"/>
      <c r="G157" s="40">
        <f t="shared" ca="1" si="25"/>
        <v>5.2659294365455498E-4</v>
      </c>
      <c r="H157" s="44">
        <f ca="1">+IFERROR(VLOOKUP($H$28&amp;";"&amp;$B157&amp;";Total",BD!$A:$Q,H$8,0),0)</f>
        <v>0</v>
      </c>
      <c r="I157" s="44">
        <f ca="1">+IFERROR(VLOOKUP($H$28&amp;";"&amp;$B157&amp;";Total",BD!$A:$Q,I$8,0),0)</f>
        <v>0</v>
      </c>
      <c r="J157" s="44">
        <f ca="1">+IFERROR(VLOOKUP($H$28&amp;";"&amp;$B157&amp;";Total",BD!$A:$Q,J$8,0),0)</f>
        <v>0</v>
      </c>
      <c r="K157" s="44">
        <f ca="1">+IFERROR(VLOOKUP($H$28&amp;";"&amp;$B157&amp;";Total",BD!$A:$Q,K$8,0),0)</f>
        <v>0</v>
      </c>
      <c r="L157" s="44">
        <f ca="1">+IFERROR(VLOOKUP($H$28&amp;";"&amp;$B157&amp;";Total",BD!$A:$Q,L$8,0),0)</f>
        <v>3</v>
      </c>
      <c r="M157" s="44">
        <f ca="1">+IFERROR(VLOOKUP($H$28&amp;";"&amp;$B157&amp;";Total",BD!$A:$Q,M$8,0),0)</f>
        <v>1</v>
      </c>
      <c r="N157" s="44">
        <f ca="1">+IFERROR(VLOOKUP($H$28&amp;";"&amp;$B157&amp;";Total",BD!$A:$Q,N$8,0),0)</f>
        <v>3</v>
      </c>
      <c r="O157" s="44">
        <f ca="1">+IFERROR(VLOOKUP($H$28&amp;";"&amp;$B157&amp;";Total",BD!$A:$Q,O$8,0),0)</f>
        <v>1</v>
      </c>
      <c r="P157" s="44">
        <f ca="1">+IFERROR(VLOOKUP($H$28&amp;";"&amp;$B157&amp;";Total",BD!$A:$Q,P$8,0),0)/1000000</f>
        <v>2.08</v>
      </c>
      <c r="Q157" s="54">
        <f t="shared" ca="1" si="26"/>
        <v>8</v>
      </c>
      <c r="R157" s="40">
        <f t="shared" ca="1" si="27"/>
        <v>3.7609891401438576E-5</v>
      </c>
    </row>
    <row r="158" spans="2:18" x14ac:dyDescent="0.25">
      <c r="B158" t="str">
        <f ca="1"/>
        <v>ANDES</v>
      </c>
      <c r="E158" s="140">
        <f ca="1">+IFERROR(VLOOKUP($H$28&amp;";"&amp;$B158&amp;";Total",BD!$A:$Q,E$8,0),0)</f>
        <v>1</v>
      </c>
      <c r="F158" s="140"/>
      <c r="G158" s="40">
        <f t="shared" ca="1" si="25"/>
        <v>5.2659294365455498E-4</v>
      </c>
      <c r="H158" s="44">
        <f ca="1">+IFERROR(VLOOKUP($H$28&amp;";"&amp;$B158&amp;";Total",BD!$A:$Q,H$8,0),0)</f>
        <v>0</v>
      </c>
      <c r="I158" s="44">
        <f ca="1">+IFERROR(VLOOKUP($H$28&amp;";"&amp;$B158&amp;";Total",BD!$A:$Q,I$8,0),0)</f>
        <v>0</v>
      </c>
      <c r="J158" s="44">
        <f ca="1">+IFERROR(VLOOKUP($H$28&amp;";"&amp;$B158&amp;";Total",BD!$A:$Q,J$8,0),0)</f>
        <v>0</v>
      </c>
      <c r="K158" s="44">
        <f ca="1">+IFERROR(VLOOKUP($H$28&amp;";"&amp;$B158&amp;";Total",BD!$A:$Q,K$8,0),0)</f>
        <v>2</v>
      </c>
      <c r="L158" s="44">
        <f ca="1">+IFERROR(VLOOKUP($H$28&amp;";"&amp;$B158&amp;";Total",BD!$A:$Q,L$8,0),0)</f>
        <v>0</v>
      </c>
      <c r="M158" s="44">
        <f ca="1">+IFERROR(VLOOKUP($H$28&amp;";"&amp;$B158&amp;";Total",BD!$A:$Q,M$8,0),0)</f>
        <v>0</v>
      </c>
      <c r="N158" s="44">
        <f ca="1">+IFERROR(VLOOKUP($H$28&amp;";"&amp;$B158&amp;";Total",BD!$A:$Q,N$8,0),0)</f>
        <v>0</v>
      </c>
      <c r="O158" s="44">
        <f ca="1">+IFERROR(VLOOKUP($H$28&amp;";"&amp;$B158&amp;";Total",BD!$A:$Q,O$8,0),0)</f>
        <v>0</v>
      </c>
      <c r="P158" s="44">
        <f ca="1">+IFERROR(VLOOKUP($H$28&amp;";"&amp;$B158&amp;";Total",BD!$A:$Q,P$8,0),0)/1000000</f>
        <v>1.04</v>
      </c>
      <c r="Q158" s="54">
        <f t="shared" ca="1" si="26"/>
        <v>2</v>
      </c>
      <c r="R158" s="40">
        <f t="shared" ca="1" si="27"/>
        <v>9.402472850359644E-6</v>
      </c>
    </row>
    <row r="159" spans="2:18" x14ac:dyDescent="0.25">
      <c r="B159" t="str">
        <f ca="1"/>
        <v>ANGELÓPOLIS</v>
      </c>
      <c r="E159" s="140">
        <f ca="1">+IFERROR(VLOOKUP($H$28&amp;";"&amp;$B159&amp;";Total",BD!$A:$Q,E$8,0),0)</f>
        <v>0</v>
      </c>
      <c r="F159" s="140"/>
      <c r="G159" s="40">
        <f t="shared" ca="1" si="25"/>
        <v>0</v>
      </c>
      <c r="H159" s="44">
        <f ca="1">+IFERROR(VLOOKUP($H$28&amp;";"&amp;$B159&amp;";Total",BD!$A:$Q,H$8,0),0)</f>
        <v>0</v>
      </c>
      <c r="I159" s="44">
        <f ca="1">+IFERROR(VLOOKUP($H$28&amp;";"&amp;$B159&amp;";Total",BD!$A:$Q,I$8,0),0)</f>
        <v>0</v>
      </c>
      <c r="J159" s="44">
        <f ca="1">+IFERROR(VLOOKUP($H$28&amp;";"&amp;$B159&amp;";Total",BD!$A:$Q,J$8,0),0)</f>
        <v>0</v>
      </c>
      <c r="K159" s="44">
        <f ca="1">+IFERROR(VLOOKUP($H$28&amp;";"&amp;$B159&amp;";Total",BD!$A:$Q,K$8,0),0)</f>
        <v>0</v>
      </c>
      <c r="L159" s="44">
        <f ca="1">+IFERROR(VLOOKUP($H$28&amp;";"&amp;$B159&amp;";Total",BD!$A:$Q,L$8,0),0)</f>
        <v>0</v>
      </c>
      <c r="M159" s="44">
        <f ca="1">+IFERROR(VLOOKUP($H$28&amp;";"&amp;$B159&amp;";Total",BD!$A:$Q,M$8,0),0)</f>
        <v>0</v>
      </c>
      <c r="N159" s="44">
        <f ca="1">+IFERROR(VLOOKUP($H$28&amp;";"&amp;$B159&amp;";Total",BD!$A:$Q,N$8,0),0)</f>
        <v>0</v>
      </c>
      <c r="O159" s="44">
        <f ca="1">+IFERROR(VLOOKUP($H$28&amp;";"&amp;$B159&amp;";Total",BD!$A:$Q,O$8,0),0)</f>
        <v>0</v>
      </c>
      <c r="P159" s="44">
        <f ca="1">+IFERROR(VLOOKUP($H$28&amp;";"&amp;$B159&amp;";Total",BD!$A:$Q,P$8,0),0)/1000000</f>
        <v>0</v>
      </c>
      <c r="Q159" s="54">
        <f t="shared" ca="1" si="26"/>
        <v>0</v>
      </c>
      <c r="R159" s="40">
        <f t="shared" ca="1" si="27"/>
        <v>0</v>
      </c>
    </row>
    <row r="160" spans="2:18" x14ac:dyDescent="0.25">
      <c r="B160" t="str">
        <f ca="1"/>
        <v>ANGOSTURA</v>
      </c>
      <c r="E160" s="140">
        <f ca="1">+IFERROR(VLOOKUP($H$28&amp;";"&amp;$B160&amp;";Total",BD!$A:$Q,E$8,0),0)</f>
        <v>0</v>
      </c>
      <c r="F160" s="140"/>
      <c r="G160" s="40">
        <f t="shared" ca="1" si="25"/>
        <v>0</v>
      </c>
      <c r="H160" s="44">
        <f ca="1">+IFERROR(VLOOKUP($H$28&amp;";"&amp;$B160&amp;";Total",BD!$A:$Q,H$8,0),0)</f>
        <v>0</v>
      </c>
      <c r="I160" s="44">
        <f ca="1">+IFERROR(VLOOKUP($H$28&amp;";"&amp;$B160&amp;";Total",BD!$A:$Q,I$8,0),0)</f>
        <v>0</v>
      </c>
      <c r="J160" s="44">
        <f ca="1">+IFERROR(VLOOKUP($H$28&amp;";"&amp;$B160&amp;";Total",BD!$A:$Q,J$8,0),0)</f>
        <v>0</v>
      </c>
      <c r="K160" s="44">
        <f ca="1">+IFERROR(VLOOKUP($H$28&amp;";"&amp;$B160&amp;";Total",BD!$A:$Q,K$8,0),0)</f>
        <v>0</v>
      </c>
      <c r="L160" s="44">
        <f ca="1">+IFERROR(VLOOKUP($H$28&amp;";"&amp;$B160&amp;";Total",BD!$A:$Q,L$8,0),0)</f>
        <v>0</v>
      </c>
      <c r="M160" s="44">
        <f ca="1">+IFERROR(VLOOKUP($H$28&amp;";"&amp;$B160&amp;";Total",BD!$A:$Q,M$8,0),0)</f>
        <v>0</v>
      </c>
      <c r="N160" s="44">
        <f ca="1">+IFERROR(VLOOKUP($H$28&amp;";"&amp;$B160&amp;";Total",BD!$A:$Q,N$8,0),0)</f>
        <v>0</v>
      </c>
      <c r="O160" s="44">
        <f ca="1">+IFERROR(VLOOKUP($H$28&amp;";"&amp;$B160&amp;";Total",BD!$A:$Q,O$8,0),0)</f>
        <v>0</v>
      </c>
      <c r="P160" s="44">
        <f ca="1">+IFERROR(VLOOKUP($H$28&amp;";"&amp;$B160&amp;";Total",BD!$A:$Q,P$8,0),0)/1000000</f>
        <v>0</v>
      </c>
      <c r="Q160" s="54">
        <f t="shared" ca="1" si="26"/>
        <v>0</v>
      </c>
      <c r="R160" s="40">
        <f t="shared" ca="1" si="27"/>
        <v>0</v>
      </c>
    </row>
    <row r="161" spans="2:18" x14ac:dyDescent="0.25">
      <c r="B161" t="str">
        <f ca="1"/>
        <v>ANORÍ</v>
      </c>
      <c r="E161" s="140">
        <f ca="1">+IFERROR(VLOOKUP($H$28&amp;";"&amp;$B161&amp;";Total",BD!$A:$Q,E$8,0),0)</f>
        <v>0</v>
      </c>
      <c r="F161" s="140"/>
      <c r="G161" s="40">
        <f t="shared" ca="1" si="25"/>
        <v>0</v>
      </c>
      <c r="H161" s="44">
        <f ca="1">+IFERROR(VLOOKUP($H$28&amp;";"&amp;$B161&amp;";Total",BD!$A:$Q,H$8,0),0)</f>
        <v>0</v>
      </c>
      <c r="I161" s="44">
        <f ca="1">+IFERROR(VLOOKUP($H$28&amp;";"&amp;$B161&amp;";Total",BD!$A:$Q,I$8,0),0)</f>
        <v>0</v>
      </c>
      <c r="J161" s="44">
        <f ca="1">+IFERROR(VLOOKUP($H$28&amp;";"&amp;$B161&amp;";Total",BD!$A:$Q,J$8,0),0)</f>
        <v>0</v>
      </c>
      <c r="K161" s="44">
        <f ca="1">+IFERROR(VLOOKUP($H$28&amp;";"&amp;$B161&amp;";Total",BD!$A:$Q,K$8,0),0)</f>
        <v>0</v>
      </c>
      <c r="L161" s="44">
        <f ca="1">+IFERROR(VLOOKUP($H$28&amp;";"&amp;$B161&amp;";Total",BD!$A:$Q,L$8,0),0)</f>
        <v>0</v>
      </c>
      <c r="M161" s="44">
        <f ca="1">+IFERROR(VLOOKUP($H$28&amp;";"&amp;$B161&amp;";Total",BD!$A:$Q,M$8,0),0)</f>
        <v>0</v>
      </c>
      <c r="N161" s="44">
        <f ca="1">+IFERROR(VLOOKUP($H$28&amp;";"&amp;$B161&amp;";Total",BD!$A:$Q,N$8,0),0)</f>
        <v>0</v>
      </c>
      <c r="O161" s="44">
        <f ca="1">+IFERROR(VLOOKUP($H$28&amp;";"&amp;$B161&amp;";Total",BD!$A:$Q,O$8,0),0)</f>
        <v>0</v>
      </c>
      <c r="P161" s="44">
        <f ca="1">+IFERROR(VLOOKUP($H$28&amp;";"&amp;$B161&amp;";Total",BD!$A:$Q,P$8,0),0)/1000000</f>
        <v>0</v>
      </c>
      <c r="Q161" s="54">
        <f t="shared" ca="1" si="26"/>
        <v>0</v>
      </c>
      <c r="R161" s="40">
        <f t="shared" ca="1" si="27"/>
        <v>0</v>
      </c>
    </row>
    <row r="162" spans="2:18" x14ac:dyDescent="0.25">
      <c r="B162" t="str">
        <f ca="1"/>
        <v>SANTA FÉ DE ANTIOQUIA</v>
      </c>
      <c r="E162" s="140">
        <f ca="1">+IFERROR(VLOOKUP($H$28&amp;";"&amp;$B162&amp;";Total",BD!$A:$Q,E$8,0),0)</f>
        <v>6</v>
      </c>
      <c r="F162" s="140"/>
      <c r="G162" s="40">
        <f t="shared" ca="1" si="25"/>
        <v>3.1595576619273301E-3</v>
      </c>
      <c r="H162" s="44">
        <f ca="1">+IFERROR(VLOOKUP($H$28&amp;";"&amp;$B162&amp;";Total",BD!$A:$Q,H$8,0),0)</f>
        <v>0</v>
      </c>
      <c r="I162" s="44">
        <f ca="1">+IFERROR(VLOOKUP($H$28&amp;";"&amp;$B162&amp;";Total",BD!$A:$Q,I$8,0),0)</f>
        <v>0</v>
      </c>
      <c r="J162" s="44">
        <f ca="1">+IFERROR(VLOOKUP($H$28&amp;";"&amp;$B162&amp;";Total",BD!$A:$Q,J$8,0),0)</f>
        <v>11</v>
      </c>
      <c r="K162" s="44">
        <f ca="1">+IFERROR(VLOOKUP($H$28&amp;";"&amp;$B162&amp;";Total",BD!$A:$Q,K$8,0),0)</f>
        <v>11</v>
      </c>
      <c r="L162" s="44">
        <f ca="1">+IFERROR(VLOOKUP($H$28&amp;";"&amp;$B162&amp;";Total",BD!$A:$Q,L$8,0),0)</f>
        <v>8</v>
      </c>
      <c r="M162" s="44">
        <f ca="1">+IFERROR(VLOOKUP($H$28&amp;";"&amp;$B162&amp;";Total",BD!$A:$Q,M$8,0),0)</f>
        <v>11</v>
      </c>
      <c r="N162" s="44">
        <f ca="1">+IFERROR(VLOOKUP($H$28&amp;";"&amp;$B162&amp;";Total",BD!$A:$Q,N$8,0),0)</f>
        <v>4</v>
      </c>
      <c r="O162" s="44">
        <f ca="1">+IFERROR(VLOOKUP($H$28&amp;";"&amp;$B162&amp;";Total",BD!$A:$Q,O$8,0),0)</f>
        <v>1</v>
      </c>
      <c r="P162" s="44">
        <f ca="1">+IFERROR(VLOOKUP($H$28&amp;";"&amp;$B162&amp;";Total",BD!$A:$Q,P$8,0),0)/1000000</f>
        <v>17.9543</v>
      </c>
      <c r="Q162" s="54">
        <f t="shared" ca="1" si="26"/>
        <v>46</v>
      </c>
      <c r="R162" s="40">
        <f t="shared" ca="1" si="27"/>
        <v>2.1625687555827184E-4</v>
      </c>
    </row>
    <row r="163" spans="2:18" x14ac:dyDescent="0.25">
      <c r="B163" t="str">
        <f ca="1"/>
        <v>ANZÁ</v>
      </c>
      <c r="E163" s="140">
        <f ca="1">+IFERROR(VLOOKUP($H$28&amp;";"&amp;$B163&amp;";Total",BD!$A:$Q,E$8,0),0)</f>
        <v>1</v>
      </c>
      <c r="F163" s="140"/>
      <c r="G163" s="40">
        <f t="shared" ca="1" si="25"/>
        <v>5.2659294365455498E-4</v>
      </c>
      <c r="H163" s="44">
        <f ca="1">+IFERROR(VLOOKUP($H$28&amp;";"&amp;$B163&amp;";Total",BD!$A:$Q,H$8,0),0)</f>
        <v>0</v>
      </c>
      <c r="I163" s="44">
        <f ca="1">+IFERROR(VLOOKUP($H$28&amp;";"&amp;$B163&amp;";Total",BD!$A:$Q,I$8,0),0)</f>
        <v>0</v>
      </c>
      <c r="J163" s="44">
        <f ca="1">+IFERROR(VLOOKUP($H$28&amp;";"&amp;$B163&amp;";Total",BD!$A:$Q,J$8,0),0)</f>
        <v>6</v>
      </c>
      <c r="K163" s="44">
        <f ca="1">+IFERROR(VLOOKUP($H$28&amp;";"&amp;$B163&amp;";Total",BD!$A:$Q,K$8,0),0)</f>
        <v>0</v>
      </c>
      <c r="L163" s="44">
        <f ca="1">+IFERROR(VLOOKUP($H$28&amp;";"&amp;$B163&amp;";Total",BD!$A:$Q,L$8,0),0)</f>
        <v>1</v>
      </c>
      <c r="M163" s="44">
        <f ca="1">+IFERROR(VLOOKUP($H$28&amp;";"&amp;$B163&amp;";Total",BD!$A:$Q,M$8,0),0)</f>
        <v>0</v>
      </c>
      <c r="N163" s="44">
        <f ca="1">+IFERROR(VLOOKUP($H$28&amp;";"&amp;$B163&amp;";Total",BD!$A:$Q,N$8,0),0)</f>
        <v>0</v>
      </c>
      <c r="O163" s="44">
        <f ca="1">+IFERROR(VLOOKUP($H$28&amp;";"&amp;$B163&amp;";Total",BD!$A:$Q,O$8,0),0)</f>
        <v>0</v>
      </c>
      <c r="P163" s="44">
        <f ca="1">+IFERROR(VLOOKUP($H$28&amp;";"&amp;$B163&amp;";Total",BD!$A:$Q,P$8,0),0)/1000000</f>
        <v>2.6370499999999999</v>
      </c>
      <c r="Q163" s="54">
        <f t="shared" ca="1" si="26"/>
        <v>7</v>
      </c>
      <c r="R163" s="40">
        <f t="shared" ca="1" si="27"/>
        <v>3.2908654976258753E-5</v>
      </c>
    </row>
    <row r="164" spans="2:18" x14ac:dyDescent="0.25">
      <c r="B164" t="str">
        <f ca="1"/>
        <v>APARTADÓ</v>
      </c>
      <c r="E164" s="140">
        <f ca="1">+IFERROR(VLOOKUP($H$28&amp;";"&amp;$B164&amp;";Total",BD!$A:$Q,E$8,0),0)</f>
        <v>17</v>
      </c>
      <c r="F164" s="140"/>
      <c r="G164" s="40">
        <f t="shared" ca="1" si="25"/>
        <v>8.9520800421274346E-3</v>
      </c>
      <c r="H164" s="44">
        <f ca="1">+IFERROR(VLOOKUP($H$28&amp;";"&amp;$B164&amp;";Total",BD!$A:$Q,H$8,0),0)</f>
        <v>0</v>
      </c>
      <c r="I164" s="44">
        <f ca="1">+IFERROR(VLOOKUP($H$28&amp;";"&amp;$B164&amp;";Total",BD!$A:$Q,I$8,0),0)</f>
        <v>0</v>
      </c>
      <c r="J164" s="44">
        <f ca="1">+IFERROR(VLOOKUP($H$28&amp;";"&amp;$B164&amp;";Total",BD!$A:$Q,J$8,0),0)</f>
        <v>127</v>
      </c>
      <c r="K164" s="44">
        <f ca="1">+IFERROR(VLOOKUP($H$28&amp;";"&amp;$B164&amp;";Total",BD!$A:$Q,K$8,0),0)</f>
        <v>180</v>
      </c>
      <c r="L164" s="44">
        <f ca="1">+IFERROR(VLOOKUP($H$28&amp;";"&amp;$B164&amp;";Total",BD!$A:$Q,L$8,0),0)</f>
        <v>35</v>
      </c>
      <c r="M164" s="44">
        <f ca="1">+IFERROR(VLOOKUP($H$28&amp;";"&amp;$B164&amp;";Total",BD!$A:$Q,M$8,0),0)</f>
        <v>18</v>
      </c>
      <c r="N164" s="44">
        <f ca="1">+IFERROR(VLOOKUP($H$28&amp;";"&amp;$B164&amp;";Total",BD!$A:$Q,N$8,0),0)</f>
        <v>20</v>
      </c>
      <c r="O164" s="44">
        <f ca="1">+IFERROR(VLOOKUP($H$28&amp;";"&amp;$B164&amp;";Total",BD!$A:$Q,O$8,0),0)</f>
        <v>10</v>
      </c>
      <c r="P164" s="44">
        <f ca="1">+IFERROR(VLOOKUP($H$28&amp;";"&amp;$B164&amp;";Total",BD!$A:$Q,P$8,0),0)/1000000</f>
        <v>169.87035</v>
      </c>
      <c r="Q164" s="54">
        <f t="shared" ca="1" si="26"/>
        <v>390</v>
      </c>
      <c r="R164" s="40">
        <f t="shared" ca="1" si="27"/>
        <v>1.8334822058201307E-3</v>
      </c>
    </row>
    <row r="165" spans="2:18" x14ac:dyDescent="0.25">
      <c r="B165" t="str">
        <f ca="1"/>
        <v>ARBOLETES</v>
      </c>
      <c r="E165" s="140">
        <f ca="1">+IFERROR(VLOOKUP($H$28&amp;";"&amp;$B165&amp;";Total",BD!$A:$Q,E$8,0),0)</f>
        <v>1</v>
      </c>
      <c r="F165" s="140"/>
      <c r="G165" s="40">
        <f t="shared" ca="1" si="25"/>
        <v>5.2659294365455498E-4</v>
      </c>
      <c r="H165" s="44">
        <f ca="1">+IFERROR(VLOOKUP($H$28&amp;";"&amp;$B165&amp;";Total",BD!$A:$Q,H$8,0),0)</f>
        <v>0</v>
      </c>
      <c r="I165" s="44">
        <f ca="1">+IFERROR(VLOOKUP($H$28&amp;";"&amp;$B165&amp;";Total",BD!$A:$Q,I$8,0),0)</f>
        <v>0</v>
      </c>
      <c r="J165" s="44">
        <f ca="1">+IFERROR(VLOOKUP($H$28&amp;";"&amp;$B165&amp;";Total",BD!$A:$Q,J$8,0),0)</f>
        <v>0</v>
      </c>
      <c r="K165" s="44">
        <f ca="1">+IFERROR(VLOOKUP($H$28&amp;";"&amp;$B165&amp;";Total",BD!$A:$Q,K$8,0),0)</f>
        <v>1</v>
      </c>
      <c r="L165" s="44">
        <f ca="1">+IFERROR(VLOOKUP($H$28&amp;";"&amp;$B165&amp;";Total",BD!$A:$Q,L$8,0),0)</f>
        <v>1</v>
      </c>
      <c r="M165" s="44">
        <f ca="1">+IFERROR(VLOOKUP($H$28&amp;";"&amp;$B165&amp;";Total",BD!$A:$Q,M$8,0),0)</f>
        <v>1</v>
      </c>
      <c r="N165" s="44">
        <f ca="1">+IFERROR(VLOOKUP($H$28&amp;";"&amp;$B165&amp;";Total",BD!$A:$Q,N$8,0),0)</f>
        <v>0</v>
      </c>
      <c r="O165" s="44">
        <f ca="1">+IFERROR(VLOOKUP($H$28&amp;";"&amp;$B165&amp;";Total",BD!$A:$Q,O$8,0),0)</f>
        <v>1</v>
      </c>
      <c r="P165" s="44">
        <f ca="1">+IFERROR(VLOOKUP($H$28&amp;";"&amp;$B165&amp;";Total",BD!$A:$Q,P$8,0),0)/1000000</f>
        <v>1.4950000000000001</v>
      </c>
      <c r="Q165" s="54">
        <f t="shared" ca="1" si="26"/>
        <v>4</v>
      </c>
      <c r="R165" s="40">
        <f t="shared" ca="1" si="27"/>
        <v>1.8804945700719288E-5</v>
      </c>
    </row>
    <row r="166" spans="2:18" x14ac:dyDescent="0.25">
      <c r="B166" t="str">
        <f ca="1"/>
        <v>ARGELIA</v>
      </c>
      <c r="E166" s="140">
        <f ca="1">+IFERROR(VLOOKUP($H$28&amp;";"&amp;$B166&amp;";Total",BD!$A:$Q,E$8,0),0)</f>
        <v>0</v>
      </c>
      <c r="F166" s="140"/>
      <c r="G166" s="40">
        <f t="shared" ca="1" si="25"/>
        <v>0</v>
      </c>
      <c r="H166" s="44">
        <f ca="1">+IFERROR(VLOOKUP($H$28&amp;";"&amp;$B166&amp;";Total",BD!$A:$Q,H$8,0),0)</f>
        <v>0</v>
      </c>
      <c r="I166" s="44">
        <f ca="1">+IFERROR(VLOOKUP($H$28&amp;";"&amp;$B166&amp;";Total",BD!$A:$Q,I$8,0),0)</f>
        <v>0</v>
      </c>
      <c r="J166" s="44">
        <f ca="1">+IFERROR(VLOOKUP($H$28&amp;";"&amp;$B166&amp;";Total",BD!$A:$Q,J$8,0),0)</f>
        <v>0</v>
      </c>
      <c r="K166" s="44">
        <f ca="1">+IFERROR(VLOOKUP($H$28&amp;";"&amp;$B166&amp;";Total",BD!$A:$Q,K$8,0),0)</f>
        <v>0</v>
      </c>
      <c r="L166" s="44">
        <f ca="1">+IFERROR(VLOOKUP($H$28&amp;";"&amp;$B166&amp;";Total",BD!$A:$Q,L$8,0),0)</f>
        <v>0</v>
      </c>
      <c r="M166" s="44">
        <f ca="1">+IFERROR(VLOOKUP($H$28&amp;";"&amp;$B166&amp;";Total",BD!$A:$Q,M$8,0),0)</f>
        <v>0</v>
      </c>
      <c r="N166" s="44">
        <f ca="1">+IFERROR(VLOOKUP($H$28&amp;";"&amp;$B166&amp;";Total",BD!$A:$Q,N$8,0),0)</f>
        <v>0</v>
      </c>
      <c r="O166" s="44">
        <f ca="1">+IFERROR(VLOOKUP($H$28&amp;";"&amp;$B166&amp;";Total",BD!$A:$Q,O$8,0),0)</f>
        <v>0</v>
      </c>
      <c r="P166" s="44">
        <f ca="1">+IFERROR(VLOOKUP($H$28&amp;";"&amp;$B166&amp;";Total",BD!$A:$Q,P$8,0),0)/1000000</f>
        <v>0</v>
      </c>
      <c r="Q166" s="54">
        <f t="shared" ca="1" si="26"/>
        <v>0</v>
      </c>
      <c r="R166" s="40">
        <f t="shared" ca="1" si="27"/>
        <v>0</v>
      </c>
    </row>
    <row r="167" spans="2:18" x14ac:dyDescent="0.25">
      <c r="B167" t="str">
        <f ca="1"/>
        <v>ARMENIA</v>
      </c>
      <c r="E167" s="140">
        <f ca="1">+IFERROR(VLOOKUP($H$28&amp;";"&amp;$B167&amp;";Total",BD!$A:$Q,E$8,0),0)</f>
        <v>3</v>
      </c>
      <c r="F167" s="140"/>
      <c r="G167" s="40">
        <f t="shared" ca="1" si="25"/>
        <v>1.5797788309636651E-3</v>
      </c>
      <c r="H167" s="44">
        <f ca="1">+IFERROR(VLOOKUP($H$28&amp;";"&amp;$B167&amp;";Total",BD!$A:$Q,H$8,0),0)</f>
        <v>0</v>
      </c>
      <c r="I167" s="44">
        <f ca="1">+IFERROR(VLOOKUP($H$28&amp;";"&amp;$B167&amp;";Total",BD!$A:$Q,I$8,0),0)</f>
        <v>0</v>
      </c>
      <c r="J167" s="44">
        <f ca="1">+IFERROR(VLOOKUP($H$28&amp;";"&amp;$B167&amp;";Total",BD!$A:$Q,J$8,0),0)</f>
        <v>35</v>
      </c>
      <c r="K167" s="44">
        <f ca="1">+IFERROR(VLOOKUP($H$28&amp;";"&amp;$B167&amp;";Total",BD!$A:$Q,K$8,0),0)</f>
        <v>9</v>
      </c>
      <c r="L167" s="44">
        <f ca="1">+IFERROR(VLOOKUP($H$28&amp;";"&amp;$B167&amp;";Total",BD!$A:$Q,L$8,0),0)</f>
        <v>9</v>
      </c>
      <c r="M167" s="44">
        <f ca="1">+IFERROR(VLOOKUP($H$28&amp;";"&amp;$B167&amp;";Total",BD!$A:$Q,M$8,0),0)</f>
        <v>13</v>
      </c>
      <c r="N167" s="44">
        <f ca="1">+IFERROR(VLOOKUP($H$28&amp;";"&amp;$B167&amp;";Total",BD!$A:$Q,N$8,0),0)</f>
        <v>1</v>
      </c>
      <c r="O167" s="44">
        <f ca="1">+IFERROR(VLOOKUP($H$28&amp;";"&amp;$B167&amp;";Total",BD!$A:$Q,O$8,0),0)</f>
        <v>14</v>
      </c>
      <c r="P167" s="44">
        <f ca="1">+IFERROR(VLOOKUP($H$28&amp;";"&amp;$B167&amp;";Total",BD!$A:$Q,P$8,0),0)/1000000</f>
        <v>31.287749999999999</v>
      </c>
      <c r="Q167" s="54">
        <f t="shared" ca="1" si="26"/>
        <v>81</v>
      </c>
      <c r="R167" s="40">
        <f t="shared" ca="1" si="27"/>
        <v>3.8080015043956563E-4</v>
      </c>
    </row>
    <row r="168" spans="2:18" x14ac:dyDescent="0.25">
      <c r="B168" t="str">
        <f ca="1"/>
        <v>BARBOSA</v>
      </c>
      <c r="E168" s="140">
        <f ca="1">+IFERROR(VLOOKUP($H$28&amp;";"&amp;$B168&amp;";Total",BD!$A:$Q,E$8,0),0)</f>
        <v>0</v>
      </c>
      <c r="F168" s="140"/>
      <c r="G168" s="40">
        <f t="shared" ca="1" si="25"/>
        <v>0</v>
      </c>
      <c r="H168" s="44">
        <f ca="1">+IFERROR(VLOOKUP($H$28&amp;";"&amp;$B168&amp;";Total",BD!$A:$Q,H$8,0),0)</f>
        <v>0</v>
      </c>
      <c r="I168" s="44">
        <f ca="1">+IFERROR(VLOOKUP($H$28&amp;";"&amp;$B168&amp;";Total",BD!$A:$Q,I$8,0),0)</f>
        <v>0</v>
      </c>
      <c r="J168" s="44">
        <f ca="1">+IFERROR(VLOOKUP($H$28&amp;";"&amp;$B168&amp;";Total",BD!$A:$Q,J$8,0),0)</f>
        <v>0</v>
      </c>
      <c r="K168" s="44">
        <f ca="1">+IFERROR(VLOOKUP($H$28&amp;";"&amp;$B168&amp;";Total",BD!$A:$Q,K$8,0),0)</f>
        <v>0</v>
      </c>
      <c r="L168" s="44">
        <f ca="1">+IFERROR(VLOOKUP($H$28&amp;";"&amp;$B168&amp;";Total",BD!$A:$Q,L$8,0),0)</f>
        <v>0</v>
      </c>
      <c r="M168" s="44">
        <f ca="1">+IFERROR(VLOOKUP($H$28&amp;";"&amp;$B168&amp;";Total",BD!$A:$Q,M$8,0),0)</f>
        <v>0</v>
      </c>
      <c r="N168" s="44">
        <f ca="1">+IFERROR(VLOOKUP($H$28&amp;";"&amp;$B168&amp;";Total",BD!$A:$Q,N$8,0),0)</f>
        <v>0</v>
      </c>
      <c r="O168" s="44">
        <f ca="1">+IFERROR(VLOOKUP($H$28&amp;";"&amp;$B168&amp;";Total",BD!$A:$Q,O$8,0),0)</f>
        <v>0</v>
      </c>
      <c r="P168" s="44">
        <f ca="1">+IFERROR(VLOOKUP($H$28&amp;";"&amp;$B168&amp;";Total",BD!$A:$Q,P$8,0),0)/1000000</f>
        <v>0</v>
      </c>
      <c r="Q168" s="54">
        <f t="shared" ca="1" si="26"/>
        <v>0</v>
      </c>
      <c r="R168" s="40">
        <f t="shared" ca="1" si="27"/>
        <v>0</v>
      </c>
    </row>
    <row r="169" spans="2:18" x14ac:dyDescent="0.25">
      <c r="B169" t="str">
        <f ca="1"/>
        <v>BELMIRA</v>
      </c>
      <c r="E169" s="140">
        <f ca="1">+IFERROR(VLOOKUP($H$28&amp;";"&amp;$B169&amp;";Total",BD!$A:$Q,E$8,0),0)</f>
        <v>0</v>
      </c>
      <c r="F169" s="140"/>
      <c r="G169" s="40">
        <f t="shared" ca="1" si="25"/>
        <v>0</v>
      </c>
      <c r="H169" s="44">
        <f ca="1">+IFERROR(VLOOKUP($H$28&amp;";"&amp;$B169&amp;";Total",BD!$A:$Q,H$8,0),0)</f>
        <v>0</v>
      </c>
      <c r="I169" s="44">
        <f ca="1">+IFERROR(VLOOKUP($H$28&amp;";"&amp;$B169&amp;";Total",BD!$A:$Q,I$8,0),0)</f>
        <v>0</v>
      </c>
      <c r="J169" s="44">
        <f ca="1">+IFERROR(VLOOKUP($H$28&amp;";"&amp;$B169&amp;";Total",BD!$A:$Q,J$8,0),0)</f>
        <v>0</v>
      </c>
      <c r="K169" s="44">
        <f ca="1">+IFERROR(VLOOKUP($H$28&amp;";"&amp;$B169&amp;";Total",BD!$A:$Q,K$8,0),0)</f>
        <v>0</v>
      </c>
      <c r="L169" s="44">
        <f ca="1">+IFERROR(VLOOKUP($H$28&amp;";"&amp;$B169&amp;";Total",BD!$A:$Q,L$8,0),0)</f>
        <v>0</v>
      </c>
      <c r="M169" s="44">
        <f ca="1">+IFERROR(VLOOKUP($H$28&amp;";"&amp;$B169&amp;";Total",BD!$A:$Q,M$8,0),0)</f>
        <v>0</v>
      </c>
      <c r="N169" s="44">
        <f ca="1">+IFERROR(VLOOKUP($H$28&amp;";"&amp;$B169&amp;";Total",BD!$A:$Q,N$8,0),0)</f>
        <v>0</v>
      </c>
      <c r="O169" s="44">
        <f ca="1">+IFERROR(VLOOKUP($H$28&amp;";"&amp;$B169&amp;";Total",BD!$A:$Q,O$8,0),0)</f>
        <v>0</v>
      </c>
      <c r="P169" s="44">
        <f ca="1">+IFERROR(VLOOKUP($H$28&amp;";"&amp;$B169&amp;";Total",BD!$A:$Q,P$8,0),0)/1000000</f>
        <v>0</v>
      </c>
      <c r="Q169" s="54">
        <f t="shared" ca="1" si="26"/>
        <v>0</v>
      </c>
      <c r="R169" s="40">
        <f t="shared" ca="1" si="27"/>
        <v>0</v>
      </c>
    </row>
    <row r="170" spans="2:18" x14ac:dyDescent="0.25">
      <c r="B170" t="str">
        <f ca="1"/>
        <v>BELLO</v>
      </c>
      <c r="E170" s="140">
        <f ca="1">+IFERROR(VLOOKUP($H$28&amp;";"&amp;$B170&amp;";Total",BD!$A:$Q,E$8,0),0)</f>
        <v>47</v>
      </c>
      <c r="F170" s="140"/>
      <c r="G170" s="40">
        <f t="shared" ca="1" si="25"/>
        <v>2.4749868351764088E-2</v>
      </c>
      <c r="H170" s="44">
        <f ca="1">+IFERROR(VLOOKUP($H$28&amp;";"&amp;$B170&amp;";Total",BD!$A:$Q,H$8,0),0)</f>
        <v>0</v>
      </c>
      <c r="I170" s="44">
        <f ca="1">+IFERROR(VLOOKUP($H$28&amp;";"&amp;$B170&amp;";Total",BD!$A:$Q,I$8,0),0)</f>
        <v>0</v>
      </c>
      <c r="J170" s="44">
        <f ca="1">+IFERROR(VLOOKUP($H$28&amp;";"&amp;$B170&amp;";Total",BD!$A:$Q,J$8,0),0)</f>
        <v>426</v>
      </c>
      <c r="K170" s="44">
        <f ca="1">+IFERROR(VLOOKUP($H$28&amp;";"&amp;$B170&amp;";Total",BD!$A:$Q,K$8,0),0)</f>
        <v>160</v>
      </c>
      <c r="L170" s="44">
        <f ca="1">+IFERROR(VLOOKUP($H$28&amp;";"&amp;$B170&amp;";Total",BD!$A:$Q,L$8,0),0)</f>
        <v>832</v>
      </c>
      <c r="M170" s="44">
        <f ca="1">+IFERROR(VLOOKUP($H$28&amp;";"&amp;$B170&amp;";Total",BD!$A:$Q,M$8,0),0)</f>
        <v>199</v>
      </c>
      <c r="N170" s="44">
        <f ca="1">+IFERROR(VLOOKUP($H$28&amp;";"&amp;$B170&amp;";Total",BD!$A:$Q,N$8,0),0)</f>
        <v>341</v>
      </c>
      <c r="O170" s="44">
        <f ca="1">+IFERROR(VLOOKUP($H$28&amp;";"&amp;$B170&amp;";Total",BD!$A:$Q,O$8,0),0)</f>
        <v>106</v>
      </c>
      <c r="P170" s="44">
        <f ca="1">+IFERROR(VLOOKUP($H$28&amp;";"&amp;$B170&amp;";Total",BD!$A:$Q,P$8,0),0)/1000000</f>
        <v>652.78589999999997</v>
      </c>
      <c r="Q170" s="54">
        <f t="shared" ca="1" si="26"/>
        <v>2064</v>
      </c>
      <c r="R170" s="40">
        <f t="shared" ca="1" si="27"/>
        <v>9.7033519815711532E-3</v>
      </c>
    </row>
    <row r="171" spans="2:18" x14ac:dyDescent="0.25">
      <c r="B171" t="str">
        <f ca="1"/>
        <v>BETANIA</v>
      </c>
      <c r="E171" s="140">
        <f ca="1">+IFERROR(VLOOKUP($H$28&amp;";"&amp;$B171&amp;";Total",BD!$A:$Q,E$8,0),0)</f>
        <v>0</v>
      </c>
      <c r="F171" s="140"/>
      <c r="G171" s="40">
        <f t="shared" ca="1" si="25"/>
        <v>0</v>
      </c>
      <c r="H171" s="44">
        <f ca="1">+IFERROR(VLOOKUP($H$28&amp;";"&amp;$B171&amp;";Total",BD!$A:$Q,H$8,0),0)</f>
        <v>0</v>
      </c>
      <c r="I171" s="44">
        <f ca="1">+IFERROR(VLOOKUP($H$28&amp;";"&amp;$B171&amp;";Total",BD!$A:$Q,I$8,0),0)</f>
        <v>0</v>
      </c>
      <c r="J171" s="44">
        <f ca="1">+IFERROR(VLOOKUP($H$28&amp;";"&amp;$B171&amp;";Total",BD!$A:$Q,J$8,0),0)</f>
        <v>0</v>
      </c>
      <c r="K171" s="44">
        <f ca="1">+IFERROR(VLOOKUP($H$28&amp;";"&amp;$B171&amp;";Total",BD!$A:$Q,K$8,0),0)</f>
        <v>0</v>
      </c>
      <c r="L171" s="44">
        <f ca="1">+IFERROR(VLOOKUP($H$28&amp;";"&amp;$B171&amp;";Total",BD!$A:$Q,L$8,0),0)</f>
        <v>0</v>
      </c>
      <c r="M171" s="44">
        <f ca="1">+IFERROR(VLOOKUP($H$28&amp;";"&amp;$B171&amp;";Total",BD!$A:$Q,M$8,0),0)</f>
        <v>0</v>
      </c>
      <c r="N171" s="44">
        <f ca="1">+IFERROR(VLOOKUP($H$28&amp;";"&amp;$B171&amp;";Total",BD!$A:$Q,N$8,0),0)</f>
        <v>0</v>
      </c>
      <c r="O171" s="44">
        <f ca="1">+IFERROR(VLOOKUP($H$28&amp;";"&amp;$B171&amp;";Total",BD!$A:$Q,O$8,0),0)</f>
        <v>0</v>
      </c>
      <c r="P171" s="44">
        <f ca="1">+IFERROR(VLOOKUP($H$28&amp;";"&amp;$B171&amp;";Total",BD!$A:$Q,P$8,0),0)/1000000</f>
        <v>0</v>
      </c>
      <c r="Q171" s="54">
        <f t="shared" ca="1" si="26"/>
        <v>0</v>
      </c>
      <c r="R171" s="40">
        <f t="shared" ca="1" si="27"/>
        <v>0</v>
      </c>
    </row>
    <row r="172" spans="2:18" x14ac:dyDescent="0.25">
      <c r="B172" t="str">
        <f ca="1"/>
        <v>BETULIA</v>
      </c>
      <c r="E172" s="140">
        <f ca="1">+IFERROR(VLOOKUP($H$28&amp;";"&amp;$B172&amp;";Total",BD!$A:$Q,E$8,0),0)</f>
        <v>0</v>
      </c>
      <c r="F172" s="140"/>
      <c r="G172" s="40">
        <f t="shared" ca="1" si="25"/>
        <v>0</v>
      </c>
      <c r="H172" s="44">
        <f ca="1">+IFERROR(VLOOKUP($H$28&amp;";"&amp;$B172&amp;";Total",BD!$A:$Q,H$8,0),0)</f>
        <v>0</v>
      </c>
      <c r="I172" s="44">
        <f ca="1">+IFERROR(VLOOKUP($H$28&amp;";"&amp;$B172&amp;";Total",BD!$A:$Q,I$8,0),0)</f>
        <v>0</v>
      </c>
      <c r="J172" s="44">
        <f ca="1">+IFERROR(VLOOKUP($H$28&amp;";"&amp;$B172&amp;";Total",BD!$A:$Q,J$8,0),0)</f>
        <v>0</v>
      </c>
      <c r="K172" s="44">
        <f ca="1">+IFERROR(VLOOKUP($H$28&amp;";"&amp;$B172&amp;";Total",BD!$A:$Q,K$8,0),0)</f>
        <v>0</v>
      </c>
      <c r="L172" s="44">
        <f ca="1">+IFERROR(VLOOKUP($H$28&amp;";"&amp;$B172&amp;";Total",BD!$A:$Q,L$8,0),0)</f>
        <v>0</v>
      </c>
      <c r="M172" s="44">
        <f ca="1">+IFERROR(VLOOKUP($H$28&amp;";"&amp;$B172&amp;";Total",BD!$A:$Q,M$8,0),0)</f>
        <v>0</v>
      </c>
      <c r="N172" s="44">
        <f ca="1">+IFERROR(VLOOKUP($H$28&amp;";"&amp;$B172&amp;";Total",BD!$A:$Q,N$8,0),0)</f>
        <v>0</v>
      </c>
      <c r="O172" s="44">
        <f ca="1">+IFERROR(VLOOKUP($H$28&amp;";"&amp;$B172&amp;";Total",BD!$A:$Q,O$8,0),0)</f>
        <v>0</v>
      </c>
      <c r="P172" s="44">
        <f ca="1">+IFERROR(VLOOKUP($H$28&amp;";"&amp;$B172&amp;";Total",BD!$A:$Q,P$8,0),0)/1000000</f>
        <v>0</v>
      </c>
      <c r="Q172" s="54">
        <f t="shared" ca="1" si="26"/>
        <v>0</v>
      </c>
      <c r="R172" s="40">
        <f t="shared" ca="1" si="27"/>
        <v>0</v>
      </c>
    </row>
    <row r="173" spans="2:18" x14ac:dyDescent="0.25">
      <c r="B173" t="str">
        <f ca="1"/>
        <v>CIUDAD BOLÍVAR</v>
      </c>
      <c r="E173" s="140">
        <f ca="1">+IFERROR(VLOOKUP($H$28&amp;";"&amp;$B173&amp;";Total",BD!$A:$Q,E$8,0),0)</f>
        <v>3</v>
      </c>
      <c r="F173" s="140"/>
      <c r="G173" s="40">
        <f t="shared" ca="1" si="25"/>
        <v>1.5797788309636651E-3</v>
      </c>
      <c r="H173" s="44">
        <f ca="1">+IFERROR(VLOOKUP($H$28&amp;";"&amp;$B173&amp;";Total",BD!$A:$Q,H$8,0),0)</f>
        <v>0</v>
      </c>
      <c r="I173" s="44">
        <f ca="1">+IFERROR(VLOOKUP($H$28&amp;";"&amp;$B173&amp;";Total",BD!$A:$Q,I$8,0),0)</f>
        <v>0</v>
      </c>
      <c r="J173" s="44">
        <f ca="1">+IFERROR(VLOOKUP($H$28&amp;";"&amp;$B173&amp;";Total",BD!$A:$Q,J$8,0),0)</f>
        <v>0</v>
      </c>
      <c r="K173" s="44">
        <f ca="1">+IFERROR(VLOOKUP($H$28&amp;";"&amp;$B173&amp;";Total",BD!$A:$Q,K$8,0),0)</f>
        <v>4</v>
      </c>
      <c r="L173" s="44">
        <f ca="1">+IFERROR(VLOOKUP($H$28&amp;";"&amp;$B173&amp;";Total",BD!$A:$Q,L$8,0),0)</f>
        <v>3</v>
      </c>
      <c r="M173" s="44">
        <f ca="1">+IFERROR(VLOOKUP($H$28&amp;";"&amp;$B173&amp;";Total",BD!$A:$Q,M$8,0),0)</f>
        <v>0</v>
      </c>
      <c r="N173" s="44">
        <f ca="1">+IFERROR(VLOOKUP($H$28&amp;";"&amp;$B173&amp;";Total",BD!$A:$Q,N$8,0),0)</f>
        <v>0</v>
      </c>
      <c r="O173" s="44">
        <f ca="1">+IFERROR(VLOOKUP($H$28&amp;";"&amp;$B173&amp;";Total",BD!$A:$Q,O$8,0),0)</f>
        <v>2</v>
      </c>
      <c r="P173" s="44">
        <f ca="1">+IFERROR(VLOOKUP($H$28&amp;";"&amp;$B173&amp;";Total",BD!$A:$Q,P$8,0),0)/1000000</f>
        <v>3.8434499999999998</v>
      </c>
      <c r="Q173" s="54">
        <f t="shared" ca="1" si="26"/>
        <v>9</v>
      </c>
      <c r="R173" s="40">
        <f t="shared" ca="1" si="27"/>
        <v>4.2311127826618399E-5</v>
      </c>
    </row>
    <row r="174" spans="2:18" x14ac:dyDescent="0.25">
      <c r="B174" t="str">
        <f ca="1"/>
        <v>BRICEÑO</v>
      </c>
      <c r="E174" s="140">
        <f ca="1">+IFERROR(VLOOKUP($H$28&amp;";"&amp;$B174&amp;";Total",BD!$A:$Q,E$8,0),0)</f>
        <v>0</v>
      </c>
      <c r="F174" s="140"/>
      <c r="G174" s="40">
        <f t="shared" ca="1" si="25"/>
        <v>0</v>
      </c>
      <c r="H174" s="44">
        <f ca="1">+IFERROR(VLOOKUP($H$28&amp;";"&amp;$B174&amp;";Total",BD!$A:$Q,H$8,0),0)</f>
        <v>0</v>
      </c>
      <c r="I174" s="44">
        <f ca="1">+IFERROR(VLOOKUP($H$28&amp;";"&amp;$B174&amp;";Total",BD!$A:$Q,I$8,0),0)</f>
        <v>0</v>
      </c>
      <c r="J174" s="44">
        <f ca="1">+IFERROR(VLOOKUP($H$28&amp;";"&amp;$B174&amp;";Total",BD!$A:$Q,J$8,0),0)</f>
        <v>0</v>
      </c>
      <c r="K174" s="44">
        <f ca="1">+IFERROR(VLOOKUP($H$28&amp;";"&amp;$B174&amp;";Total",BD!$A:$Q,K$8,0),0)</f>
        <v>0</v>
      </c>
      <c r="L174" s="44">
        <f ca="1">+IFERROR(VLOOKUP($H$28&amp;";"&amp;$B174&amp;";Total",BD!$A:$Q,L$8,0),0)</f>
        <v>0</v>
      </c>
      <c r="M174" s="44">
        <f ca="1">+IFERROR(VLOOKUP($H$28&amp;";"&amp;$B174&amp;";Total",BD!$A:$Q,M$8,0),0)</f>
        <v>0</v>
      </c>
      <c r="N174" s="44">
        <f ca="1">+IFERROR(VLOOKUP($H$28&amp;";"&amp;$B174&amp;";Total",BD!$A:$Q,N$8,0),0)</f>
        <v>0</v>
      </c>
      <c r="O174" s="44">
        <f ca="1">+IFERROR(VLOOKUP($H$28&amp;";"&amp;$B174&amp;";Total",BD!$A:$Q,O$8,0),0)</f>
        <v>0</v>
      </c>
      <c r="P174" s="44">
        <f ca="1">+IFERROR(VLOOKUP($H$28&amp;";"&amp;$B174&amp;";Total",BD!$A:$Q,P$8,0),0)/1000000</f>
        <v>0</v>
      </c>
      <c r="Q174" s="54">
        <f t="shared" ca="1" si="26"/>
        <v>0</v>
      </c>
      <c r="R174" s="40">
        <f t="shared" ca="1" si="27"/>
        <v>0</v>
      </c>
    </row>
    <row r="175" spans="2:18" x14ac:dyDescent="0.25">
      <c r="B175" t="str">
        <f ca="1"/>
        <v>BURITICÁ</v>
      </c>
      <c r="E175" s="140">
        <f ca="1">+IFERROR(VLOOKUP($H$28&amp;";"&amp;$B175&amp;";Total",BD!$A:$Q,E$8,0),0)</f>
        <v>1</v>
      </c>
      <c r="F175" s="140"/>
      <c r="G175" s="40">
        <f t="shared" ca="1" si="25"/>
        <v>5.2659294365455498E-4</v>
      </c>
      <c r="H175" s="44">
        <f ca="1">+IFERROR(VLOOKUP($H$28&amp;";"&amp;$B175&amp;";Total",BD!$A:$Q,H$8,0),0)</f>
        <v>0</v>
      </c>
      <c r="I175" s="44">
        <f ca="1">+IFERROR(VLOOKUP($H$28&amp;";"&amp;$B175&amp;";Total",BD!$A:$Q,I$8,0),0)</f>
        <v>0</v>
      </c>
      <c r="J175" s="44">
        <f ca="1">+IFERROR(VLOOKUP($H$28&amp;";"&amp;$B175&amp;";Total",BD!$A:$Q,J$8,0),0)</f>
        <v>2</v>
      </c>
      <c r="K175" s="44">
        <f ca="1">+IFERROR(VLOOKUP($H$28&amp;";"&amp;$B175&amp;";Total",BD!$A:$Q,K$8,0),0)</f>
        <v>2</v>
      </c>
      <c r="L175" s="44">
        <f ca="1">+IFERROR(VLOOKUP($H$28&amp;";"&amp;$B175&amp;";Total",BD!$A:$Q,L$8,0),0)</f>
        <v>0</v>
      </c>
      <c r="M175" s="44">
        <f ca="1">+IFERROR(VLOOKUP($H$28&amp;";"&amp;$B175&amp;";Total",BD!$A:$Q,M$8,0),0)</f>
        <v>0</v>
      </c>
      <c r="N175" s="44">
        <f ca="1">+IFERROR(VLOOKUP($H$28&amp;";"&amp;$B175&amp;";Total",BD!$A:$Q,N$8,0),0)</f>
        <v>3</v>
      </c>
      <c r="O175" s="44">
        <f ca="1">+IFERROR(VLOOKUP($H$28&amp;";"&amp;$B175&amp;";Total",BD!$A:$Q,O$8,0),0)</f>
        <v>2</v>
      </c>
      <c r="P175" s="44">
        <f ca="1">+IFERROR(VLOOKUP($H$28&amp;";"&amp;$B175&amp;";Total",BD!$A:$Q,P$8,0),0)/1000000</f>
        <v>3.0550000000000002</v>
      </c>
      <c r="Q175" s="54">
        <f t="shared" ca="1" si="26"/>
        <v>9</v>
      </c>
      <c r="R175" s="40">
        <f t="shared" ca="1" si="27"/>
        <v>4.2311127826618399E-5</v>
      </c>
    </row>
    <row r="176" spans="2:18" x14ac:dyDescent="0.25">
      <c r="B176" t="str">
        <f ca="1"/>
        <v>CÁCERES</v>
      </c>
      <c r="E176" s="140">
        <f ca="1">+IFERROR(VLOOKUP($H$28&amp;";"&amp;$B176&amp;";Total",BD!$A:$Q,E$8,0),0)</f>
        <v>0</v>
      </c>
      <c r="F176" s="140"/>
      <c r="G176" s="40">
        <f t="shared" ca="1" si="25"/>
        <v>0</v>
      </c>
      <c r="H176" s="44">
        <f ca="1">+IFERROR(VLOOKUP($H$28&amp;";"&amp;$B176&amp;";Total",BD!$A:$Q,H$8,0),0)</f>
        <v>0</v>
      </c>
      <c r="I176" s="44">
        <f ca="1">+IFERROR(VLOOKUP($H$28&amp;";"&amp;$B176&amp;";Total",BD!$A:$Q,I$8,0),0)</f>
        <v>0</v>
      </c>
      <c r="J176" s="44">
        <f ca="1">+IFERROR(VLOOKUP($H$28&amp;";"&amp;$B176&amp;";Total",BD!$A:$Q,J$8,0),0)</f>
        <v>0</v>
      </c>
      <c r="K176" s="44">
        <f ca="1">+IFERROR(VLOOKUP($H$28&amp;";"&amp;$B176&amp;";Total",BD!$A:$Q,K$8,0),0)</f>
        <v>0</v>
      </c>
      <c r="L176" s="44">
        <f ca="1">+IFERROR(VLOOKUP($H$28&amp;";"&amp;$B176&amp;";Total",BD!$A:$Q,L$8,0),0)</f>
        <v>0</v>
      </c>
      <c r="M176" s="44">
        <f ca="1">+IFERROR(VLOOKUP($H$28&amp;";"&amp;$B176&amp;";Total",BD!$A:$Q,M$8,0),0)</f>
        <v>0</v>
      </c>
      <c r="N176" s="44">
        <f ca="1">+IFERROR(VLOOKUP($H$28&amp;";"&amp;$B176&amp;";Total",BD!$A:$Q,N$8,0),0)</f>
        <v>0</v>
      </c>
      <c r="O176" s="44">
        <f ca="1">+IFERROR(VLOOKUP($H$28&amp;";"&amp;$B176&amp;";Total",BD!$A:$Q,O$8,0),0)</f>
        <v>0</v>
      </c>
      <c r="P176" s="44">
        <f ca="1">+IFERROR(VLOOKUP($H$28&amp;";"&amp;$B176&amp;";Total",BD!$A:$Q,P$8,0),0)/1000000</f>
        <v>0</v>
      </c>
      <c r="Q176" s="54">
        <f t="shared" ca="1" si="26"/>
        <v>0</v>
      </c>
      <c r="R176" s="40">
        <f t="shared" ca="1" si="27"/>
        <v>0</v>
      </c>
    </row>
    <row r="177" spans="2:18" x14ac:dyDescent="0.25">
      <c r="B177" t="str">
        <f ca="1"/>
        <v>CAICEDO</v>
      </c>
      <c r="E177" s="140">
        <f ca="1">+IFERROR(VLOOKUP($H$28&amp;";"&amp;$B177&amp;";Total",BD!$A:$Q,E$8,0),0)</f>
        <v>0</v>
      </c>
      <c r="F177" s="140"/>
      <c r="G177" s="40">
        <f t="shared" ca="1" si="25"/>
        <v>0</v>
      </c>
      <c r="H177" s="44">
        <f ca="1">+IFERROR(VLOOKUP($H$28&amp;";"&amp;$B177&amp;";Total",BD!$A:$Q,H$8,0),0)</f>
        <v>0</v>
      </c>
      <c r="I177" s="44">
        <f ca="1">+IFERROR(VLOOKUP($H$28&amp;";"&amp;$B177&amp;";Total",BD!$A:$Q,I$8,0),0)</f>
        <v>0</v>
      </c>
      <c r="J177" s="44">
        <f ca="1">+IFERROR(VLOOKUP($H$28&amp;";"&amp;$B177&amp;";Total",BD!$A:$Q,J$8,0),0)</f>
        <v>0</v>
      </c>
      <c r="K177" s="44">
        <f ca="1">+IFERROR(VLOOKUP($H$28&amp;";"&amp;$B177&amp;";Total",BD!$A:$Q,K$8,0),0)</f>
        <v>0</v>
      </c>
      <c r="L177" s="44">
        <f ca="1">+IFERROR(VLOOKUP($H$28&amp;";"&amp;$B177&amp;";Total",BD!$A:$Q,L$8,0),0)</f>
        <v>0</v>
      </c>
      <c r="M177" s="44">
        <f ca="1">+IFERROR(VLOOKUP($H$28&amp;";"&amp;$B177&amp;";Total",BD!$A:$Q,M$8,0),0)</f>
        <v>0</v>
      </c>
      <c r="N177" s="44">
        <f ca="1">+IFERROR(VLOOKUP($H$28&amp;";"&amp;$B177&amp;";Total",BD!$A:$Q,N$8,0),0)</f>
        <v>0</v>
      </c>
      <c r="O177" s="44">
        <f ca="1">+IFERROR(VLOOKUP($H$28&amp;";"&amp;$B177&amp;";Total",BD!$A:$Q,O$8,0),0)</f>
        <v>0</v>
      </c>
      <c r="P177" s="44">
        <f ca="1">+IFERROR(VLOOKUP($H$28&amp;";"&amp;$B177&amp;";Total",BD!$A:$Q,P$8,0),0)/1000000</f>
        <v>0</v>
      </c>
      <c r="Q177" s="54">
        <f t="shared" ca="1" si="26"/>
        <v>0</v>
      </c>
      <c r="R177" s="40">
        <f t="shared" ca="1" si="27"/>
        <v>0</v>
      </c>
    </row>
    <row r="178" spans="2:18" x14ac:dyDescent="0.25">
      <c r="B178" t="str">
        <f ca="1"/>
        <v>CALDAS</v>
      </c>
      <c r="E178" s="140">
        <f ca="1">+IFERROR(VLOOKUP($H$28&amp;";"&amp;$B178&amp;";Total",BD!$A:$Q,E$8,0),0)</f>
        <v>8</v>
      </c>
      <c r="F178" s="140"/>
      <c r="G178" s="40">
        <f t="shared" ca="1" si="25"/>
        <v>4.2127435492364399E-3</v>
      </c>
      <c r="H178" s="44">
        <f ca="1">+IFERROR(VLOOKUP($H$28&amp;";"&amp;$B178&amp;";Total",BD!$A:$Q,H$8,0),0)</f>
        <v>0</v>
      </c>
      <c r="I178" s="44">
        <f ca="1">+IFERROR(VLOOKUP($H$28&amp;";"&amp;$B178&amp;";Total",BD!$A:$Q,I$8,0),0)</f>
        <v>0</v>
      </c>
      <c r="J178" s="44">
        <f ca="1">+IFERROR(VLOOKUP($H$28&amp;";"&amp;$B178&amp;";Total",BD!$A:$Q,J$8,0),0)</f>
        <v>174</v>
      </c>
      <c r="K178" s="44">
        <f ca="1">+IFERROR(VLOOKUP($H$28&amp;";"&amp;$B178&amp;";Total",BD!$A:$Q,K$8,0),0)</f>
        <v>74</v>
      </c>
      <c r="L178" s="44">
        <f ca="1">+IFERROR(VLOOKUP($H$28&amp;";"&amp;$B178&amp;";Total",BD!$A:$Q,L$8,0),0)</f>
        <v>31</v>
      </c>
      <c r="M178" s="44">
        <f ca="1">+IFERROR(VLOOKUP($H$28&amp;";"&amp;$B178&amp;";Total",BD!$A:$Q,M$8,0),0)</f>
        <v>21</v>
      </c>
      <c r="N178" s="44">
        <f ca="1">+IFERROR(VLOOKUP($H$28&amp;";"&amp;$B178&amp;";Total",BD!$A:$Q,N$8,0),0)</f>
        <v>23</v>
      </c>
      <c r="O178" s="44">
        <f ca="1">+IFERROR(VLOOKUP($H$28&amp;";"&amp;$B178&amp;";Total",BD!$A:$Q,O$8,0),0)</f>
        <v>13</v>
      </c>
      <c r="P178" s="44">
        <f ca="1">+IFERROR(VLOOKUP($H$28&amp;";"&amp;$B178&amp;";Total",BD!$A:$Q,P$8,0),0)/1000000</f>
        <v>133.07839999999999</v>
      </c>
      <c r="Q178" s="54">
        <f t="shared" ca="1" si="26"/>
        <v>336</v>
      </c>
      <c r="R178" s="40">
        <f t="shared" ca="1" si="27"/>
        <v>1.5796154388604204E-3</v>
      </c>
    </row>
    <row r="179" spans="2:18" x14ac:dyDescent="0.25">
      <c r="B179" t="str">
        <f ca="1"/>
        <v>CAMPAMENTO</v>
      </c>
      <c r="E179" s="140">
        <f ca="1">+IFERROR(VLOOKUP($H$28&amp;";"&amp;$B179&amp;";Total",BD!$A:$Q,E$8,0),0)</f>
        <v>0</v>
      </c>
      <c r="F179" s="140"/>
      <c r="G179" s="40">
        <f t="shared" ca="1" si="25"/>
        <v>0</v>
      </c>
      <c r="H179" s="44">
        <f ca="1">+IFERROR(VLOOKUP($H$28&amp;";"&amp;$B179&amp;";Total",BD!$A:$Q,H$8,0),0)</f>
        <v>0</v>
      </c>
      <c r="I179" s="44">
        <f ca="1">+IFERROR(VLOOKUP($H$28&amp;";"&amp;$B179&amp;";Total",BD!$A:$Q,I$8,0),0)</f>
        <v>0</v>
      </c>
      <c r="J179" s="44">
        <f ca="1">+IFERROR(VLOOKUP($H$28&amp;";"&amp;$B179&amp;";Total",BD!$A:$Q,J$8,0),0)</f>
        <v>0</v>
      </c>
      <c r="K179" s="44">
        <f ca="1">+IFERROR(VLOOKUP($H$28&amp;";"&amp;$B179&amp;";Total",BD!$A:$Q,K$8,0),0)</f>
        <v>0</v>
      </c>
      <c r="L179" s="44">
        <f ca="1">+IFERROR(VLOOKUP($H$28&amp;";"&amp;$B179&amp;";Total",BD!$A:$Q,L$8,0),0)</f>
        <v>0</v>
      </c>
      <c r="M179" s="44">
        <f ca="1">+IFERROR(VLOOKUP($H$28&amp;";"&amp;$B179&amp;";Total",BD!$A:$Q,M$8,0),0)</f>
        <v>0</v>
      </c>
      <c r="N179" s="44">
        <f ca="1">+IFERROR(VLOOKUP($H$28&amp;";"&amp;$B179&amp;";Total",BD!$A:$Q,N$8,0),0)</f>
        <v>0</v>
      </c>
      <c r="O179" s="44">
        <f ca="1">+IFERROR(VLOOKUP($H$28&amp;";"&amp;$B179&amp;";Total",BD!$A:$Q,O$8,0),0)</f>
        <v>0</v>
      </c>
      <c r="P179" s="44">
        <f ca="1">+IFERROR(VLOOKUP($H$28&amp;";"&amp;$B179&amp;";Total",BD!$A:$Q,P$8,0),0)/1000000</f>
        <v>0</v>
      </c>
      <c r="Q179" s="54">
        <f t="shared" ca="1" si="26"/>
        <v>0</v>
      </c>
      <c r="R179" s="40">
        <f t="shared" ca="1" si="27"/>
        <v>0</v>
      </c>
    </row>
    <row r="180" spans="2:18" x14ac:dyDescent="0.25">
      <c r="B180" t="str">
        <f ca="1"/>
        <v>CAÑASGORDAS</v>
      </c>
      <c r="E180" s="140">
        <f ca="1">+IFERROR(VLOOKUP($H$28&amp;";"&amp;$B180&amp;";Total",BD!$A:$Q,E$8,0),0)</f>
        <v>0</v>
      </c>
      <c r="F180" s="140"/>
      <c r="G180" s="40">
        <f t="shared" ca="1" si="25"/>
        <v>0</v>
      </c>
      <c r="H180" s="44">
        <f ca="1">+IFERROR(VLOOKUP($H$28&amp;";"&amp;$B180&amp;";Total",BD!$A:$Q,H$8,0),0)</f>
        <v>0</v>
      </c>
      <c r="I180" s="44">
        <f ca="1">+IFERROR(VLOOKUP($H$28&amp;";"&amp;$B180&amp;";Total",BD!$A:$Q,I$8,0),0)</f>
        <v>0</v>
      </c>
      <c r="J180" s="44">
        <f ca="1">+IFERROR(VLOOKUP($H$28&amp;";"&amp;$B180&amp;";Total",BD!$A:$Q,J$8,0),0)</f>
        <v>0</v>
      </c>
      <c r="K180" s="44">
        <f ca="1">+IFERROR(VLOOKUP($H$28&amp;";"&amp;$B180&amp;";Total",BD!$A:$Q,K$8,0),0)</f>
        <v>0</v>
      </c>
      <c r="L180" s="44">
        <f ca="1">+IFERROR(VLOOKUP($H$28&amp;";"&amp;$B180&amp;";Total",BD!$A:$Q,L$8,0),0)</f>
        <v>0</v>
      </c>
      <c r="M180" s="44">
        <f ca="1">+IFERROR(VLOOKUP($H$28&amp;";"&amp;$B180&amp;";Total",BD!$A:$Q,M$8,0),0)</f>
        <v>0</v>
      </c>
      <c r="N180" s="44">
        <f ca="1">+IFERROR(VLOOKUP($H$28&amp;";"&amp;$B180&amp;";Total",BD!$A:$Q,N$8,0),0)</f>
        <v>0</v>
      </c>
      <c r="O180" s="44">
        <f ca="1">+IFERROR(VLOOKUP($H$28&amp;";"&amp;$B180&amp;";Total",BD!$A:$Q,O$8,0),0)</f>
        <v>0</v>
      </c>
      <c r="P180" s="44">
        <f ca="1">+IFERROR(VLOOKUP($H$28&amp;";"&amp;$B180&amp;";Total",BD!$A:$Q,P$8,0),0)/1000000</f>
        <v>0</v>
      </c>
      <c r="Q180" s="54">
        <f t="shared" ca="1" si="26"/>
        <v>0</v>
      </c>
      <c r="R180" s="40">
        <f t="shared" ca="1" si="27"/>
        <v>0</v>
      </c>
    </row>
    <row r="181" spans="2:18" x14ac:dyDescent="0.25">
      <c r="B181" t="str">
        <f ca="1"/>
        <v>CARACOLÍ</v>
      </c>
      <c r="E181" s="140">
        <f ca="1">+IFERROR(VLOOKUP($H$28&amp;";"&amp;$B181&amp;";Total",BD!$A:$Q,E$8,0),0)</f>
        <v>0</v>
      </c>
      <c r="F181" s="140"/>
      <c r="G181" s="40">
        <f t="shared" ca="1" si="25"/>
        <v>0</v>
      </c>
      <c r="H181" s="44">
        <f ca="1">+IFERROR(VLOOKUP($H$28&amp;";"&amp;$B181&amp;";Total",BD!$A:$Q,H$8,0),0)</f>
        <v>0</v>
      </c>
      <c r="I181" s="44">
        <f ca="1">+IFERROR(VLOOKUP($H$28&amp;";"&amp;$B181&amp;";Total",BD!$A:$Q,I$8,0),0)</f>
        <v>0</v>
      </c>
      <c r="J181" s="44">
        <f ca="1">+IFERROR(VLOOKUP($H$28&amp;";"&amp;$B181&amp;";Total",BD!$A:$Q,J$8,0),0)</f>
        <v>0</v>
      </c>
      <c r="K181" s="44">
        <f ca="1">+IFERROR(VLOOKUP($H$28&amp;";"&amp;$B181&amp;";Total",BD!$A:$Q,K$8,0),0)</f>
        <v>0</v>
      </c>
      <c r="L181" s="44">
        <f ca="1">+IFERROR(VLOOKUP($H$28&amp;";"&amp;$B181&amp;";Total",BD!$A:$Q,L$8,0),0)</f>
        <v>0</v>
      </c>
      <c r="M181" s="44">
        <f ca="1">+IFERROR(VLOOKUP($H$28&amp;";"&amp;$B181&amp;";Total",BD!$A:$Q,M$8,0),0)</f>
        <v>0</v>
      </c>
      <c r="N181" s="44">
        <f ca="1">+IFERROR(VLOOKUP($H$28&amp;";"&amp;$B181&amp;";Total",BD!$A:$Q,N$8,0),0)</f>
        <v>0</v>
      </c>
      <c r="O181" s="44">
        <f ca="1">+IFERROR(VLOOKUP($H$28&amp;";"&amp;$B181&amp;";Total",BD!$A:$Q,O$8,0),0)</f>
        <v>0</v>
      </c>
      <c r="P181" s="44">
        <f ca="1">+IFERROR(VLOOKUP($H$28&amp;";"&amp;$B181&amp;";Total",BD!$A:$Q,P$8,0),0)/1000000</f>
        <v>0</v>
      </c>
      <c r="Q181" s="54">
        <f t="shared" ca="1" si="26"/>
        <v>0</v>
      </c>
      <c r="R181" s="40">
        <f t="shared" ca="1" si="27"/>
        <v>0</v>
      </c>
    </row>
    <row r="182" spans="2:18" x14ac:dyDescent="0.25">
      <c r="B182" t="str">
        <f ca="1"/>
        <v>CARAMANTA</v>
      </c>
      <c r="E182" s="140">
        <f ca="1">+IFERROR(VLOOKUP($H$28&amp;";"&amp;$B182&amp;";Total",BD!$A:$Q,E$8,0),0)</f>
        <v>1</v>
      </c>
      <c r="F182" s="140"/>
      <c r="G182" s="40">
        <f t="shared" ca="1" si="25"/>
        <v>5.2659294365455498E-4</v>
      </c>
      <c r="H182" s="44">
        <f ca="1">+IFERROR(VLOOKUP($H$28&amp;";"&amp;$B182&amp;";Total",BD!$A:$Q,H$8,0),0)</f>
        <v>0</v>
      </c>
      <c r="I182" s="44">
        <f ca="1">+IFERROR(VLOOKUP($H$28&amp;";"&amp;$B182&amp;";Total",BD!$A:$Q,I$8,0),0)</f>
        <v>0</v>
      </c>
      <c r="J182" s="44">
        <f ca="1">+IFERROR(VLOOKUP($H$28&amp;";"&amp;$B182&amp;";Total",BD!$A:$Q,J$8,0),0)</f>
        <v>2</v>
      </c>
      <c r="K182" s="44">
        <f ca="1">+IFERROR(VLOOKUP($H$28&amp;";"&amp;$B182&amp;";Total",BD!$A:$Q,K$8,0),0)</f>
        <v>23</v>
      </c>
      <c r="L182" s="44">
        <f ca="1">+IFERROR(VLOOKUP($H$28&amp;";"&amp;$B182&amp;";Total",BD!$A:$Q,L$8,0),0)</f>
        <v>7</v>
      </c>
      <c r="M182" s="44">
        <f ca="1">+IFERROR(VLOOKUP($H$28&amp;";"&amp;$B182&amp;";Total",BD!$A:$Q,M$8,0),0)</f>
        <v>2</v>
      </c>
      <c r="N182" s="44">
        <f ca="1">+IFERROR(VLOOKUP($H$28&amp;";"&amp;$B182&amp;";Total",BD!$A:$Q,N$8,0),0)</f>
        <v>0</v>
      </c>
      <c r="O182" s="44">
        <f ca="1">+IFERROR(VLOOKUP($H$28&amp;";"&amp;$B182&amp;";Total",BD!$A:$Q,O$8,0),0)</f>
        <v>5</v>
      </c>
      <c r="P182" s="44">
        <f ca="1">+IFERROR(VLOOKUP($H$28&amp;";"&amp;$B182&amp;";Total",BD!$A:$Q,P$8,0),0)/1000000</f>
        <v>16.965</v>
      </c>
      <c r="Q182" s="54">
        <f t="shared" ca="1" si="26"/>
        <v>39</v>
      </c>
      <c r="R182" s="40">
        <f t="shared" ca="1" si="27"/>
        <v>1.8334822058201306E-4</v>
      </c>
    </row>
    <row r="183" spans="2:18" x14ac:dyDescent="0.25">
      <c r="B183" t="str">
        <f ca="1"/>
        <v>CAREPA</v>
      </c>
      <c r="E183" s="140">
        <f ca="1">+IFERROR(VLOOKUP($H$28&amp;";"&amp;$B183&amp;";Total",BD!$A:$Q,E$8,0),0)</f>
        <v>4</v>
      </c>
      <c r="F183" s="140"/>
      <c r="G183" s="40">
        <f t="shared" ca="1" si="25"/>
        <v>2.1063717746182199E-3</v>
      </c>
      <c r="H183" s="44">
        <f ca="1">+IFERROR(VLOOKUP($H$28&amp;";"&amp;$B183&amp;";Total",BD!$A:$Q,H$8,0),0)</f>
        <v>0</v>
      </c>
      <c r="I183" s="44">
        <f ca="1">+IFERROR(VLOOKUP($H$28&amp;";"&amp;$B183&amp;";Total",BD!$A:$Q,I$8,0),0)</f>
        <v>0</v>
      </c>
      <c r="J183" s="44">
        <f ca="1">+IFERROR(VLOOKUP($H$28&amp;";"&amp;$B183&amp;";Total",BD!$A:$Q,J$8,0),0)</f>
        <v>12</v>
      </c>
      <c r="K183" s="44">
        <f ca="1">+IFERROR(VLOOKUP($H$28&amp;";"&amp;$B183&amp;";Total",BD!$A:$Q,K$8,0),0)</f>
        <v>12</v>
      </c>
      <c r="L183" s="44">
        <f ca="1">+IFERROR(VLOOKUP($H$28&amp;";"&amp;$B183&amp;";Total",BD!$A:$Q,L$8,0),0)</f>
        <v>0</v>
      </c>
      <c r="M183" s="44">
        <f ca="1">+IFERROR(VLOOKUP($H$28&amp;";"&amp;$B183&amp;";Total",BD!$A:$Q,M$8,0),0)</f>
        <v>2</v>
      </c>
      <c r="N183" s="44">
        <f ca="1">+IFERROR(VLOOKUP($H$28&amp;";"&amp;$B183&amp;";Total",BD!$A:$Q,N$8,0),0)</f>
        <v>15</v>
      </c>
      <c r="O183" s="44">
        <f ca="1">+IFERROR(VLOOKUP($H$28&amp;";"&amp;$B183&amp;";Total",BD!$A:$Q,O$8,0),0)</f>
        <v>5</v>
      </c>
      <c r="P183" s="44">
        <f ca="1">+IFERROR(VLOOKUP($H$28&amp;";"&amp;$B183&amp;";Total",BD!$A:$Q,P$8,0),0)/1000000</f>
        <v>16.25</v>
      </c>
      <c r="Q183" s="54">
        <f t="shared" ca="1" si="26"/>
        <v>46</v>
      </c>
      <c r="R183" s="40">
        <f t="shared" ca="1" si="27"/>
        <v>2.1625687555827184E-4</v>
      </c>
    </row>
    <row r="184" spans="2:18" x14ac:dyDescent="0.25">
      <c r="B184" t="str">
        <f ca="1"/>
        <v>EL CARMEN DE VIBORAL</v>
      </c>
      <c r="E184" s="140">
        <f ca="1">+IFERROR(VLOOKUP($H$28&amp;";"&amp;$B184&amp;";Total",BD!$A:$Q,E$8,0),0)</f>
        <v>12</v>
      </c>
      <c r="F184" s="140"/>
      <c r="G184" s="40">
        <f t="shared" ca="1" si="25"/>
        <v>6.3191153238546603E-3</v>
      </c>
      <c r="H184" s="44">
        <f ca="1">+IFERROR(VLOOKUP($H$28&amp;";"&amp;$B184&amp;";Total",BD!$A:$Q,H$8,0),0)</f>
        <v>0</v>
      </c>
      <c r="I184" s="44">
        <f ca="1">+IFERROR(VLOOKUP($H$28&amp;";"&amp;$B184&amp;";Total",BD!$A:$Q,I$8,0),0)</f>
        <v>0</v>
      </c>
      <c r="J184" s="44">
        <f ca="1">+IFERROR(VLOOKUP($H$28&amp;";"&amp;$B184&amp;";Total",BD!$A:$Q,J$8,0),0)</f>
        <v>164</v>
      </c>
      <c r="K184" s="44">
        <f ca="1">+IFERROR(VLOOKUP($H$28&amp;";"&amp;$B184&amp;";Total",BD!$A:$Q,K$8,0),0)</f>
        <v>180</v>
      </c>
      <c r="L184" s="44">
        <f ca="1">+IFERROR(VLOOKUP($H$28&amp;";"&amp;$B184&amp;";Total",BD!$A:$Q,L$8,0),0)</f>
        <v>49</v>
      </c>
      <c r="M184" s="44">
        <f ca="1">+IFERROR(VLOOKUP($H$28&amp;";"&amp;$B184&amp;";Total",BD!$A:$Q,M$8,0),0)</f>
        <v>16</v>
      </c>
      <c r="N184" s="44">
        <f ca="1">+IFERROR(VLOOKUP($H$28&amp;";"&amp;$B184&amp;";Total",BD!$A:$Q,N$8,0),0)</f>
        <v>43</v>
      </c>
      <c r="O184" s="44">
        <f ca="1">+IFERROR(VLOOKUP($H$28&amp;";"&amp;$B184&amp;";Total",BD!$A:$Q,O$8,0),0)</f>
        <v>33</v>
      </c>
      <c r="P184" s="44">
        <f ca="1">+IFERROR(VLOOKUP($H$28&amp;";"&amp;$B184&amp;";Total",BD!$A:$Q,P$8,0),0)/1000000</f>
        <v>199.56495000000001</v>
      </c>
      <c r="Q184" s="54">
        <f t="shared" ca="1" si="26"/>
        <v>485</v>
      </c>
      <c r="R184" s="40">
        <f t="shared" ca="1" si="27"/>
        <v>2.2800996662122137E-3</v>
      </c>
    </row>
    <row r="185" spans="2:18" x14ac:dyDescent="0.25">
      <c r="B185" t="str">
        <f ca="1"/>
        <v>CAROLINA</v>
      </c>
      <c r="E185" s="140">
        <f ca="1">+IFERROR(VLOOKUP($H$28&amp;";"&amp;$B185&amp;";Total",BD!$A:$Q,E$8,0),0)</f>
        <v>0</v>
      </c>
      <c r="F185" s="140"/>
      <c r="G185" s="40">
        <f t="shared" ca="1" si="25"/>
        <v>0</v>
      </c>
      <c r="H185" s="44">
        <f ca="1">+IFERROR(VLOOKUP($H$28&amp;";"&amp;$B185&amp;";Total",BD!$A:$Q,H$8,0),0)</f>
        <v>0</v>
      </c>
      <c r="I185" s="44">
        <f ca="1">+IFERROR(VLOOKUP($H$28&amp;";"&amp;$B185&amp;";Total",BD!$A:$Q,I$8,0),0)</f>
        <v>0</v>
      </c>
      <c r="J185" s="44">
        <f ca="1">+IFERROR(VLOOKUP($H$28&amp;";"&amp;$B185&amp;";Total",BD!$A:$Q,J$8,0),0)</f>
        <v>0</v>
      </c>
      <c r="K185" s="44">
        <f ca="1">+IFERROR(VLOOKUP($H$28&amp;";"&amp;$B185&amp;";Total",BD!$A:$Q,K$8,0),0)</f>
        <v>0</v>
      </c>
      <c r="L185" s="44">
        <f ca="1">+IFERROR(VLOOKUP($H$28&amp;";"&amp;$B185&amp;";Total",BD!$A:$Q,L$8,0),0)</f>
        <v>0</v>
      </c>
      <c r="M185" s="44">
        <f ca="1">+IFERROR(VLOOKUP($H$28&amp;";"&amp;$B185&amp;";Total",BD!$A:$Q,M$8,0),0)</f>
        <v>0</v>
      </c>
      <c r="N185" s="44">
        <f ca="1">+IFERROR(VLOOKUP($H$28&amp;";"&amp;$B185&amp;";Total",BD!$A:$Q,N$8,0),0)</f>
        <v>0</v>
      </c>
      <c r="O185" s="44">
        <f ca="1">+IFERROR(VLOOKUP($H$28&amp;";"&amp;$B185&amp;";Total",BD!$A:$Q,O$8,0),0)</f>
        <v>0</v>
      </c>
      <c r="P185" s="44">
        <f ca="1">+IFERROR(VLOOKUP($H$28&amp;";"&amp;$B185&amp;";Total",BD!$A:$Q,P$8,0),0)/1000000</f>
        <v>0</v>
      </c>
      <c r="Q185" s="54">
        <f t="shared" ca="1" si="26"/>
        <v>0</v>
      </c>
      <c r="R185" s="40">
        <f t="shared" ca="1" si="27"/>
        <v>0</v>
      </c>
    </row>
    <row r="186" spans="2:18" x14ac:dyDescent="0.25">
      <c r="B186" t="str">
        <f ca="1"/>
        <v>CAUCASIA</v>
      </c>
      <c r="E186" s="140">
        <f ca="1">+IFERROR(VLOOKUP($H$28&amp;";"&amp;$B186&amp;";Total",BD!$A:$Q,E$8,0),0)</f>
        <v>3</v>
      </c>
      <c r="F186" s="140"/>
      <c r="G186" s="40">
        <f t="shared" ca="1" si="25"/>
        <v>1.5797788309636651E-3</v>
      </c>
      <c r="H186" s="44">
        <f ca="1">+IFERROR(VLOOKUP($H$28&amp;";"&amp;$B186&amp;";Total",BD!$A:$Q,H$8,0),0)</f>
        <v>0</v>
      </c>
      <c r="I186" s="44">
        <f ca="1">+IFERROR(VLOOKUP($H$28&amp;";"&amp;$B186&amp;";Total",BD!$A:$Q,I$8,0),0)</f>
        <v>0</v>
      </c>
      <c r="J186" s="44">
        <f ca="1">+IFERROR(VLOOKUP($H$28&amp;";"&amp;$B186&amp;";Total",BD!$A:$Q,J$8,0),0)</f>
        <v>7</v>
      </c>
      <c r="K186" s="44">
        <f ca="1">+IFERROR(VLOOKUP($H$28&amp;";"&amp;$B186&amp;";Total",BD!$A:$Q,K$8,0),0)</f>
        <v>19</v>
      </c>
      <c r="L186" s="44">
        <f ca="1">+IFERROR(VLOOKUP($H$28&amp;";"&amp;$B186&amp;";Total",BD!$A:$Q,L$8,0),0)</f>
        <v>14</v>
      </c>
      <c r="M186" s="44">
        <f ca="1">+IFERROR(VLOOKUP($H$28&amp;";"&amp;$B186&amp;";Total",BD!$A:$Q,M$8,0),0)</f>
        <v>0</v>
      </c>
      <c r="N186" s="44">
        <f ca="1">+IFERROR(VLOOKUP($H$28&amp;";"&amp;$B186&amp;";Total",BD!$A:$Q,N$8,0),0)</f>
        <v>5</v>
      </c>
      <c r="O186" s="44">
        <f ca="1">+IFERROR(VLOOKUP($H$28&amp;";"&amp;$B186&amp;";Total",BD!$A:$Q,O$8,0),0)</f>
        <v>0</v>
      </c>
      <c r="P186" s="44">
        <f ca="1">+IFERROR(VLOOKUP($H$28&amp;";"&amp;$B186&amp;";Total",BD!$A:$Q,P$8,0),0)/1000000</f>
        <v>17.323799999999999</v>
      </c>
      <c r="Q186" s="54">
        <f t="shared" ca="1" si="26"/>
        <v>45</v>
      </c>
      <c r="R186" s="40">
        <f t="shared" ca="1" si="27"/>
        <v>2.1155563913309201E-4</v>
      </c>
    </row>
    <row r="187" spans="2:18" x14ac:dyDescent="0.25">
      <c r="B187" t="str">
        <f ca="1"/>
        <v>CHIGORODÓ</v>
      </c>
      <c r="E187" s="140">
        <f ca="1">+IFERROR(VLOOKUP($H$28&amp;";"&amp;$B187&amp;";Total",BD!$A:$Q,E$8,0),0)</f>
        <v>0</v>
      </c>
      <c r="F187" s="140"/>
      <c r="G187" s="40">
        <f t="shared" ca="1" si="25"/>
        <v>0</v>
      </c>
      <c r="H187" s="44">
        <f ca="1">+IFERROR(VLOOKUP($H$28&amp;";"&amp;$B187&amp;";Total",BD!$A:$Q,H$8,0),0)</f>
        <v>0</v>
      </c>
      <c r="I187" s="44">
        <f ca="1">+IFERROR(VLOOKUP($H$28&amp;";"&amp;$B187&amp;";Total",BD!$A:$Q,I$8,0),0)</f>
        <v>0</v>
      </c>
      <c r="J187" s="44">
        <f ca="1">+IFERROR(VLOOKUP($H$28&amp;";"&amp;$B187&amp;";Total",BD!$A:$Q,J$8,0),0)</f>
        <v>0</v>
      </c>
      <c r="K187" s="44">
        <f ca="1">+IFERROR(VLOOKUP($H$28&amp;";"&amp;$B187&amp;";Total",BD!$A:$Q,K$8,0),0)</f>
        <v>0</v>
      </c>
      <c r="L187" s="44">
        <f ca="1">+IFERROR(VLOOKUP($H$28&amp;";"&amp;$B187&amp;";Total",BD!$A:$Q,L$8,0),0)</f>
        <v>0</v>
      </c>
      <c r="M187" s="44">
        <f ca="1">+IFERROR(VLOOKUP($H$28&amp;";"&amp;$B187&amp;";Total",BD!$A:$Q,M$8,0),0)</f>
        <v>0</v>
      </c>
      <c r="N187" s="44">
        <f ca="1">+IFERROR(VLOOKUP($H$28&amp;";"&amp;$B187&amp;";Total",BD!$A:$Q,N$8,0),0)</f>
        <v>0</v>
      </c>
      <c r="O187" s="44">
        <f ca="1">+IFERROR(VLOOKUP($H$28&amp;";"&amp;$B187&amp;";Total",BD!$A:$Q,O$8,0),0)</f>
        <v>0</v>
      </c>
      <c r="P187" s="44">
        <f ca="1">+IFERROR(VLOOKUP($H$28&amp;";"&amp;$B187&amp;";Total",BD!$A:$Q,P$8,0),0)/1000000</f>
        <v>0</v>
      </c>
      <c r="Q187" s="54">
        <f t="shared" ca="1" si="26"/>
        <v>0</v>
      </c>
      <c r="R187" s="40">
        <f t="shared" ca="1" si="27"/>
        <v>0</v>
      </c>
    </row>
    <row r="188" spans="2:18" x14ac:dyDescent="0.25">
      <c r="B188" t="str">
        <f ca="1"/>
        <v>CISNEROS</v>
      </c>
      <c r="E188" s="140">
        <f ca="1">+IFERROR(VLOOKUP($H$28&amp;";"&amp;$B188&amp;";Total",BD!$A:$Q,E$8,0),0)</f>
        <v>0</v>
      </c>
      <c r="F188" s="140"/>
      <c r="G188" s="40">
        <f t="shared" ca="1" si="25"/>
        <v>0</v>
      </c>
      <c r="H188" s="44">
        <f ca="1">+IFERROR(VLOOKUP($H$28&amp;";"&amp;$B188&amp;";Total",BD!$A:$Q,H$8,0),0)</f>
        <v>0</v>
      </c>
      <c r="I188" s="44">
        <f ca="1">+IFERROR(VLOOKUP($H$28&amp;";"&amp;$B188&amp;";Total",BD!$A:$Q,I$8,0),0)</f>
        <v>0</v>
      </c>
      <c r="J188" s="44">
        <f ca="1">+IFERROR(VLOOKUP($H$28&amp;";"&amp;$B188&amp;";Total",BD!$A:$Q,J$8,0),0)</f>
        <v>0</v>
      </c>
      <c r="K188" s="44">
        <f ca="1">+IFERROR(VLOOKUP($H$28&amp;";"&amp;$B188&amp;";Total",BD!$A:$Q,K$8,0),0)</f>
        <v>0</v>
      </c>
      <c r="L188" s="44">
        <f ca="1">+IFERROR(VLOOKUP($H$28&amp;";"&amp;$B188&amp;";Total",BD!$A:$Q,L$8,0),0)</f>
        <v>0</v>
      </c>
      <c r="M188" s="44">
        <f ca="1">+IFERROR(VLOOKUP($H$28&amp;";"&amp;$B188&amp;";Total",BD!$A:$Q,M$8,0),0)</f>
        <v>0</v>
      </c>
      <c r="N188" s="44">
        <f ca="1">+IFERROR(VLOOKUP($H$28&amp;";"&amp;$B188&amp;";Total",BD!$A:$Q,N$8,0),0)</f>
        <v>0</v>
      </c>
      <c r="O188" s="44">
        <f ca="1">+IFERROR(VLOOKUP($H$28&amp;";"&amp;$B188&amp;";Total",BD!$A:$Q,O$8,0),0)</f>
        <v>0</v>
      </c>
      <c r="P188" s="44">
        <f ca="1">+IFERROR(VLOOKUP($H$28&amp;";"&amp;$B188&amp;";Total",BD!$A:$Q,P$8,0),0)/1000000</f>
        <v>0</v>
      </c>
      <c r="Q188" s="54">
        <f t="shared" ca="1" si="26"/>
        <v>0</v>
      </c>
      <c r="R188" s="40">
        <f t="shared" ca="1" si="27"/>
        <v>0</v>
      </c>
    </row>
    <row r="189" spans="2:18" x14ac:dyDescent="0.25">
      <c r="B189" t="str">
        <f ca="1"/>
        <v>COCORNÁ</v>
      </c>
      <c r="E189" s="140">
        <f ca="1">+IFERROR(VLOOKUP($H$28&amp;";"&amp;$B189&amp;";Total",BD!$A:$Q,E$8,0),0)</f>
        <v>0</v>
      </c>
      <c r="F189" s="140"/>
      <c r="G189" s="40">
        <f t="shared" ca="1" si="25"/>
        <v>0</v>
      </c>
      <c r="H189" s="44">
        <f ca="1">+IFERROR(VLOOKUP($H$28&amp;";"&amp;$B189&amp;";Total",BD!$A:$Q,H$8,0),0)</f>
        <v>0</v>
      </c>
      <c r="I189" s="44">
        <f ca="1">+IFERROR(VLOOKUP($H$28&amp;";"&amp;$B189&amp;";Total",BD!$A:$Q,I$8,0),0)</f>
        <v>0</v>
      </c>
      <c r="J189" s="44">
        <f ca="1">+IFERROR(VLOOKUP($H$28&amp;";"&amp;$B189&amp;";Total",BD!$A:$Q,J$8,0),0)</f>
        <v>0</v>
      </c>
      <c r="K189" s="44">
        <f ca="1">+IFERROR(VLOOKUP($H$28&amp;";"&amp;$B189&amp;";Total",BD!$A:$Q,K$8,0),0)</f>
        <v>0</v>
      </c>
      <c r="L189" s="44">
        <f ca="1">+IFERROR(VLOOKUP($H$28&amp;";"&amp;$B189&amp;";Total",BD!$A:$Q,L$8,0),0)</f>
        <v>0</v>
      </c>
      <c r="M189" s="44">
        <f ca="1">+IFERROR(VLOOKUP($H$28&amp;";"&amp;$B189&amp;";Total",BD!$A:$Q,M$8,0),0)</f>
        <v>0</v>
      </c>
      <c r="N189" s="44">
        <f ca="1">+IFERROR(VLOOKUP($H$28&amp;";"&amp;$B189&amp;";Total",BD!$A:$Q,N$8,0),0)</f>
        <v>0</v>
      </c>
      <c r="O189" s="44">
        <f ca="1">+IFERROR(VLOOKUP($H$28&amp;";"&amp;$B189&amp;";Total",BD!$A:$Q,O$8,0),0)</f>
        <v>0</v>
      </c>
      <c r="P189" s="44">
        <f ca="1">+IFERROR(VLOOKUP($H$28&amp;";"&amp;$B189&amp;";Total",BD!$A:$Q,P$8,0),0)/1000000</f>
        <v>0</v>
      </c>
      <c r="Q189" s="54">
        <f t="shared" ca="1" si="26"/>
        <v>0</v>
      </c>
      <c r="R189" s="40">
        <f t="shared" ca="1" si="27"/>
        <v>0</v>
      </c>
    </row>
    <row r="190" spans="2:18" x14ac:dyDescent="0.25">
      <c r="B190" t="str">
        <f ca="1"/>
        <v>CONCEPCIÓN</v>
      </c>
      <c r="E190" s="140">
        <f ca="1">+IFERROR(VLOOKUP($H$28&amp;";"&amp;$B190&amp;";Total",BD!$A:$Q,E$8,0),0)</f>
        <v>0</v>
      </c>
      <c r="F190" s="140"/>
      <c r="G190" s="40">
        <f t="shared" ca="1" si="25"/>
        <v>0</v>
      </c>
      <c r="H190" s="44">
        <f ca="1">+IFERROR(VLOOKUP($H$28&amp;";"&amp;$B190&amp;";Total",BD!$A:$Q,H$8,0),0)</f>
        <v>0</v>
      </c>
      <c r="I190" s="44">
        <f ca="1">+IFERROR(VLOOKUP($H$28&amp;";"&amp;$B190&amp;";Total",BD!$A:$Q,I$8,0),0)</f>
        <v>0</v>
      </c>
      <c r="J190" s="44">
        <f ca="1">+IFERROR(VLOOKUP($H$28&amp;";"&amp;$B190&amp;";Total",BD!$A:$Q,J$8,0),0)</f>
        <v>0</v>
      </c>
      <c r="K190" s="44">
        <f ca="1">+IFERROR(VLOOKUP($H$28&amp;";"&amp;$B190&amp;";Total",BD!$A:$Q,K$8,0),0)</f>
        <v>0</v>
      </c>
      <c r="L190" s="44">
        <f ca="1">+IFERROR(VLOOKUP($H$28&amp;";"&amp;$B190&amp;";Total",BD!$A:$Q,L$8,0),0)</f>
        <v>0</v>
      </c>
      <c r="M190" s="44">
        <f ca="1">+IFERROR(VLOOKUP($H$28&amp;";"&amp;$B190&amp;";Total",BD!$A:$Q,M$8,0),0)</f>
        <v>0</v>
      </c>
      <c r="N190" s="44">
        <f ca="1">+IFERROR(VLOOKUP($H$28&amp;";"&amp;$B190&amp;";Total",BD!$A:$Q,N$8,0),0)</f>
        <v>0</v>
      </c>
      <c r="O190" s="44">
        <f ca="1">+IFERROR(VLOOKUP($H$28&amp;";"&amp;$B190&amp;";Total",BD!$A:$Q,O$8,0),0)</f>
        <v>0</v>
      </c>
      <c r="P190" s="44">
        <f ca="1">+IFERROR(VLOOKUP($H$28&amp;";"&amp;$B190&amp;";Total",BD!$A:$Q,P$8,0),0)/1000000</f>
        <v>0</v>
      </c>
      <c r="Q190" s="54">
        <f t="shared" ca="1" si="26"/>
        <v>0</v>
      </c>
      <c r="R190" s="40">
        <f t="shared" ca="1" si="27"/>
        <v>0</v>
      </c>
    </row>
    <row r="191" spans="2:18" x14ac:dyDescent="0.25">
      <c r="B191" t="str">
        <f ca="1"/>
        <v>CONCORDIA</v>
      </c>
      <c r="E191" s="140">
        <f ca="1">+IFERROR(VLOOKUP($H$28&amp;";"&amp;$B191&amp;";Total",BD!$A:$Q,E$8,0),0)</f>
        <v>0</v>
      </c>
      <c r="F191" s="140"/>
      <c r="G191" s="40">
        <f t="shared" ca="1" si="25"/>
        <v>0</v>
      </c>
      <c r="H191" s="44">
        <f ca="1">+IFERROR(VLOOKUP($H$28&amp;";"&amp;$B191&amp;";Total",BD!$A:$Q,H$8,0),0)</f>
        <v>0</v>
      </c>
      <c r="I191" s="44">
        <f ca="1">+IFERROR(VLOOKUP($H$28&amp;";"&amp;$B191&amp;";Total",BD!$A:$Q,I$8,0),0)</f>
        <v>0</v>
      </c>
      <c r="J191" s="44">
        <f ca="1">+IFERROR(VLOOKUP($H$28&amp;";"&amp;$B191&amp;";Total",BD!$A:$Q,J$8,0),0)</f>
        <v>0</v>
      </c>
      <c r="K191" s="44">
        <f ca="1">+IFERROR(VLOOKUP($H$28&amp;";"&amp;$B191&amp;";Total",BD!$A:$Q,K$8,0),0)</f>
        <v>0</v>
      </c>
      <c r="L191" s="44">
        <f ca="1">+IFERROR(VLOOKUP($H$28&amp;";"&amp;$B191&amp;";Total",BD!$A:$Q,L$8,0),0)</f>
        <v>0</v>
      </c>
      <c r="M191" s="44">
        <f ca="1">+IFERROR(VLOOKUP($H$28&amp;";"&amp;$B191&amp;";Total",BD!$A:$Q,M$8,0),0)</f>
        <v>0</v>
      </c>
      <c r="N191" s="44">
        <f ca="1">+IFERROR(VLOOKUP($H$28&amp;";"&amp;$B191&amp;";Total",BD!$A:$Q,N$8,0),0)</f>
        <v>0</v>
      </c>
      <c r="O191" s="44">
        <f ca="1">+IFERROR(VLOOKUP($H$28&amp;";"&amp;$B191&amp;";Total",BD!$A:$Q,O$8,0),0)</f>
        <v>0</v>
      </c>
      <c r="P191" s="44">
        <f ca="1">+IFERROR(VLOOKUP($H$28&amp;";"&amp;$B191&amp;";Total",BD!$A:$Q,P$8,0),0)/1000000</f>
        <v>0</v>
      </c>
      <c r="Q191" s="54">
        <f t="shared" ca="1" si="26"/>
        <v>0</v>
      </c>
      <c r="R191" s="40">
        <f t="shared" ca="1" si="27"/>
        <v>0</v>
      </c>
    </row>
    <row r="192" spans="2:18" x14ac:dyDescent="0.25">
      <c r="B192" t="str">
        <f ca="1"/>
        <v>COPACABANA</v>
      </c>
      <c r="E192" s="140">
        <f ca="1">+IFERROR(VLOOKUP($H$28&amp;";"&amp;$B192&amp;";Total",BD!$A:$Q,E$8,0),0)</f>
        <v>9</v>
      </c>
      <c r="F192" s="140"/>
      <c r="G192" s="40">
        <f t="shared" ca="1" si="25"/>
        <v>4.7393364928909956E-3</v>
      </c>
      <c r="H192" s="44">
        <f ca="1">+IFERROR(VLOOKUP($H$28&amp;";"&amp;$B192&amp;";Total",BD!$A:$Q,H$8,0),0)</f>
        <v>0</v>
      </c>
      <c r="I192" s="44">
        <f ca="1">+IFERROR(VLOOKUP($H$28&amp;";"&amp;$B192&amp;";Total",BD!$A:$Q,I$8,0),0)</f>
        <v>0</v>
      </c>
      <c r="J192" s="44">
        <f ca="1">+IFERROR(VLOOKUP($H$28&amp;";"&amp;$B192&amp;";Total",BD!$A:$Q,J$8,0),0)</f>
        <v>113</v>
      </c>
      <c r="K192" s="44">
        <f ca="1">+IFERROR(VLOOKUP($H$28&amp;";"&amp;$B192&amp;";Total",BD!$A:$Q,K$8,0),0)</f>
        <v>17</v>
      </c>
      <c r="L192" s="44">
        <f ca="1">+IFERROR(VLOOKUP($H$28&amp;";"&amp;$B192&amp;";Total",BD!$A:$Q,L$8,0),0)</f>
        <v>59</v>
      </c>
      <c r="M192" s="44">
        <f ca="1">+IFERROR(VLOOKUP($H$28&amp;";"&amp;$B192&amp;";Total",BD!$A:$Q,M$8,0),0)</f>
        <v>10</v>
      </c>
      <c r="N192" s="44">
        <f ca="1">+IFERROR(VLOOKUP($H$28&amp;";"&amp;$B192&amp;";Total",BD!$A:$Q,N$8,0),0)</f>
        <v>16</v>
      </c>
      <c r="O192" s="44">
        <f ca="1">+IFERROR(VLOOKUP($H$28&amp;";"&amp;$B192&amp;";Total",BD!$A:$Q,O$8,0),0)</f>
        <v>6</v>
      </c>
      <c r="P192" s="44">
        <f ca="1">+IFERROR(VLOOKUP($H$28&amp;";"&amp;$B192&amp;";Total",BD!$A:$Q,P$8,0),0)/1000000</f>
        <v>78.782274999999998</v>
      </c>
      <c r="Q192" s="54">
        <f t="shared" ca="1" si="26"/>
        <v>221</v>
      </c>
      <c r="R192" s="40">
        <f t="shared" ca="1" si="27"/>
        <v>1.0389732499647406E-3</v>
      </c>
    </row>
    <row r="193" spans="2:18" x14ac:dyDescent="0.25">
      <c r="B193" t="str">
        <f ca="1"/>
        <v>DABEIBA</v>
      </c>
      <c r="E193" s="140">
        <f ca="1">+IFERROR(VLOOKUP($H$28&amp;";"&amp;$B193&amp;";Total",BD!$A:$Q,E$8,0),0)</f>
        <v>4</v>
      </c>
      <c r="F193" s="140"/>
      <c r="G193" s="40">
        <f t="shared" ca="1" si="25"/>
        <v>2.1063717746182199E-3</v>
      </c>
      <c r="H193" s="44">
        <f ca="1">+IFERROR(VLOOKUP($H$28&amp;";"&amp;$B193&amp;";Total",BD!$A:$Q,H$8,0),0)</f>
        <v>0</v>
      </c>
      <c r="I193" s="44">
        <f ca="1">+IFERROR(VLOOKUP($H$28&amp;";"&amp;$B193&amp;";Total",BD!$A:$Q,I$8,0),0)</f>
        <v>0</v>
      </c>
      <c r="J193" s="44">
        <f ca="1">+IFERROR(VLOOKUP($H$28&amp;";"&amp;$B193&amp;";Total",BD!$A:$Q,J$8,0),0)</f>
        <v>17</v>
      </c>
      <c r="K193" s="44">
        <f ca="1">+IFERROR(VLOOKUP($H$28&amp;";"&amp;$B193&amp;";Total",BD!$A:$Q,K$8,0),0)</f>
        <v>54</v>
      </c>
      <c r="L193" s="44">
        <f ca="1">+IFERROR(VLOOKUP($H$28&amp;";"&amp;$B193&amp;";Total",BD!$A:$Q,L$8,0),0)</f>
        <v>25</v>
      </c>
      <c r="M193" s="44">
        <f ca="1">+IFERROR(VLOOKUP($H$28&amp;";"&amp;$B193&amp;";Total",BD!$A:$Q,M$8,0),0)</f>
        <v>7</v>
      </c>
      <c r="N193" s="44">
        <f ca="1">+IFERROR(VLOOKUP($H$28&amp;";"&amp;$B193&amp;";Total",BD!$A:$Q,N$8,0),0)</f>
        <v>25</v>
      </c>
      <c r="O193" s="44">
        <f ca="1">+IFERROR(VLOOKUP($H$28&amp;";"&amp;$B193&amp;";Total",BD!$A:$Q,O$8,0),0)</f>
        <v>0</v>
      </c>
      <c r="P193" s="44">
        <f ca="1">+IFERROR(VLOOKUP($H$28&amp;";"&amp;$B193&amp;";Total",BD!$A:$Q,P$8,0),0)/1000000</f>
        <v>49.691850000000002</v>
      </c>
      <c r="Q193" s="54">
        <f t="shared" ca="1" si="26"/>
        <v>128</v>
      </c>
      <c r="R193" s="40">
        <f t="shared" ca="1" si="27"/>
        <v>6.0175826242301722E-4</v>
      </c>
    </row>
    <row r="194" spans="2:18" x14ac:dyDescent="0.25">
      <c r="B194" t="str">
        <f ca="1"/>
        <v>DONMATÍAS</v>
      </c>
      <c r="E194" s="140">
        <f ca="1">+IFERROR(VLOOKUP($H$28&amp;";"&amp;$B194&amp;";Total",BD!$A:$Q,E$8,0),0)</f>
        <v>2</v>
      </c>
      <c r="F194" s="140"/>
      <c r="G194" s="40">
        <f t="shared" ca="1" si="25"/>
        <v>1.05318588730911E-3</v>
      </c>
      <c r="H194" s="44">
        <f ca="1">+IFERROR(VLOOKUP($H$28&amp;";"&amp;$B194&amp;";Total",BD!$A:$Q,H$8,0),0)</f>
        <v>0</v>
      </c>
      <c r="I194" s="44">
        <f ca="1">+IFERROR(VLOOKUP($H$28&amp;";"&amp;$B194&amp;";Total",BD!$A:$Q,I$8,0),0)</f>
        <v>0</v>
      </c>
      <c r="J194" s="44">
        <f ca="1">+IFERROR(VLOOKUP($H$28&amp;";"&amp;$B194&amp;";Total",BD!$A:$Q,J$8,0),0)</f>
        <v>27</v>
      </c>
      <c r="K194" s="44">
        <f ca="1">+IFERROR(VLOOKUP($H$28&amp;";"&amp;$B194&amp;";Total",BD!$A:$Q,K$8,0),0)</f>
        <v>3</v>
      </c>
      <c r="L194" s="44">
        <f ca="1">+IFERROR(VLOOKUP($H$28&amp;";"&amp;$B194&amp;";Total",BD!$A:$Q,L$8,0),0)</f>
        <v>32</v>
      </c>
      <c r="M194" s="44">
        <f ca="1">+IFERROR(VLOOKUP($H$28&amp;";"&amp;$B194&amp;";Total",BD!$A:$Q,M$8,0),0)</f>
        <v>6</v>
      </c>
      <c r="N194" s="44">
        <f ca="1">+IFERROR(VLOOKUP($H$28&amp;";"&amp;$B194&amp;";Total",BD!$A:$Q,N$8,0),0)</f>
        <v>46</v>
      </c>
      <c r="O194" s="44">
        <f ca="1">+IFERROR(VLOOKUP($H$28&amp;";"&amp;$B194&amp;";Total",BD!$A:$Q,O$8,0),0)</f>
        <v>6</v>
      </c>
      <c r="P194" s="44">
        <f ca="1">+IFERROR(VLOOKUP($H$28&amp;";"&amp;$B194&amp;";Total",BD!$A:$Q,P$8,0),0)/1000000</f>
        <v>34.3369</v>
      </c>
      <c r="Q194" s="54">
        <f t="shared" ca="1" si="26"/>
        <v>120</v>
      </c>
      <c r="R194" s="40">
        <f t="shared" ca="1" si="27"/>
        <v>5.6414837102157869E-4</v>
      </c>
    </row>
    <row r="195" spans="2:18" x14ac:dyDescent="0.25">
      <c r="B195" t="str">
        <f ca="1"/>
        <v>EBÉJICO</v>
      </c>
      <c r="E195" s="140">
        <f ca="1">+IFERROR(VLOOKUP($H$28&amp;";"&amp;$B195&amp;";Total",BD!$A:$Q,E$8,0),0)</f>
        <v>1</v>
      </c>
      <c r="F195" s="140"/>
      <c r="G195" s="40">
        <f t="shared" ca="1" si="25"/>
        <v>5.2659294365455498E-4</v>
      </c>
      <c r="H195" s="44">
        <f ca="1">+IFERROR(VLOOKUP($H$28&amp;";"&amp;$B195&amp;";Total",BD!$A:$Q,H$8,0),0)</f>
        <v>0</v>
      </c>
      <c r="I195" s="44">
        <f ca="1">+IFERROR(VLOOKUP($H$28&amp;";"&amp;$B195&amp;";Total",BD!$A:$Q,I$8,0),0)</f>
        <v>0</v>
      </c>
      <c r="J195" s="44">
        <f ca="1">+IFERROR(VLOOKUP($H$28&amp;";"&amp;$B195&amp;";Total",BD!$A:$Q,J$8,0),0)</f>
        <v>0</v>
      </c>
      <c r="K195" s="44">
        <f ca="1">+IFERROR(VLOOKUP($H$28&amp;";"&amp;$B195&amp;";Total",BD!$A:$Q,K$8,0),0)</f>
        <v>3</v>
      </c>
      <c r="L195" s="44">
        <f ca="1">+IFERROR(VLOOKUP($H$28&amp;";"&amp;$B195&amp;";Total",BD!$A:$Q,L$8,0),0)</f>
        <v>0</v>
      </c>
      <c r="M195" s="44">
        <f ca="1">+IFERROR(VLOOKUP($H$28&amp;";"&amp;$B195&amp;";Total",BD!$A:$Q,M$8,0),0)</f>
        <v>0</v>
      </c>
      <c r="N195" s="44">
        <f ca="1">+IFERROR(VLOOKUP($H$28&amp;";"&amp;$B195&amp;";Total",BD!$A:$Q,N$8,0),0)</f>
        <v>0</v>
      </c>
      <c r="O195" s="44">
        <f ca="1">+IFERROR(VLOOKUP($H$28&amp;";"&amp;$B195&amp;";Total",BD!$A:$Q,O$8,0),0)</f>
        <v>3</v>
      </c>
      <c r="P195" s="44">
        <f ca="1">+IFERROR(VLOOKUP($H$28&amp;";"&amp;$B195&amp;";Total",BD!$A:$Q,P$8,0),0)/1000000</f>
        <v>2.5350000000000001</v>
      </c>
      <c r="Q195" s="54">
        <f t="shared" ca="1" si="26"/>
        <v>6</v>
      </c>
      <c r="R195" s="40">
        <f t="shared" ca="1" si="27"/>
        <v>2.8207418551078934E-5</v>
      </c>
    </row>
    <row r="196" spans="2:18" x14ac:dyDescent="0.25">
      <c r="B196" t="str">
        <f ca="1"/>
        <v>EL BAGRE</v>
      </c>
      <c r="E196" s="140">
        <f ca="1">+IFERROR(VLOOKUP($H$28&amp;";"&amp;$B196&amp;";Total",BD!$A:$Q,E$8,0),0)</f>
        <v>2</v>
      </c>
      <c r="F196" s="140"/>
      <c r="G196" s="40">
        <f t="shared" ca="1" si="25"/>
        <v>1.05318588730911E-3</v>
      </c>
      <c r="H196" s="44">
        <f ca="1">+IFERROR(VLOOKUP($H$28&amp;";"&amp;$B196&amp;";Total",BD!$A:$Q,H$8,0),0)</f>
        <v>0</v>
      </c>
      <c r="I196" s="44">
        <f ca="1">+IFERROR(VLOOKUP($H$28&amp;";"&amp;$B196&amp;";Total",BD!$A:$Q,I$8,0),0)</f>
        <v>0</v>
      </c>
      <c r="J196" s="44">
        <f ca="1">+IFERROR(VLOOKUP($H$28&amp;";"&amp;$B196&amp;";Total",BD!$A:$Q,J$8,0),0)</f>
        <v>0</v>
      </c>
      <c r="K196" s="44">
        <f ca="1">+IFERROR(VLOOKUP($H$28&amp;";"&amp;$B196&amp;";Total",BD!$A:$Q,K$8,0),0)</f>
        <v>2</v>
      </c>
      <c r="L196" s="44">
        <f ca="1">+IFERROR(VLOOKUP($H$28&amp;";"&amp;$B196&amp;";Total",BD!$A:$Q,L$8,0),0)</f>
        <v>1</v>
      </c>
      <c r="M196" s="44">
        <f ca="1">+IFERROR(VLOOKUP($H$28&amp;";"&amp;$B196&amp;";Total",BD!$A:$Q,M$8,0),0)</f>
        <v>9</v>
      </c>
      <c r="N196" s="44">
        <f ca="1">+IFERROR(VLOOKUP($H$28&amp;";"&amp;$B196&amp;";Total",BD!$A:$Q,N$8,0),0)</f>
        <v>0</v>
      </c>
      <c r="O196" s="44">
        <f ca="1">+IFERROR(VLOOKUP($H$28&amp;";"&amp;$B196&amp;";Total",BD!$A:$Q,O$8,0),0)</f>
        <v>0</v>
      </c>
      <c r="P196" s="44">
        <f ca="1">+IFERROR(VLOOKUP($H$28&amp;";"&amp;$B196&amp;";Total",BD!$A:$Q,P$8,0),0)/1000000</f>
        <v>5.0076000000000001</v>
      </c>
      <c r="Q196" s="54">
        <f t="shared" ca="1" si="26"/>
        <v>12</v>
      </c>
      <c r="R196" s="40">
        <f t="shared" ca="1" si="27"/>
        <v>5.6414837102157867E-5</v>
      </c>
    </row>
    <row r="197" spans="2:18" x14ac:dyDescent="0.25">
      <c r="B197" t="str">
        <f ca="1"/>
        <v>ENTRERRÍOS</v>
      </c>
      <c r="E197" s="140">
        <f ca="1">+IFERROR(VLOOKUP($H$28&amp;";"&amp;$B197&amp;";Total",BD!$A:$Q,E$8,0),0)</f>
        <v>5</v>
      </c>
      <c r="F197" s="140"/>
      <c r="G197" s="40">
        <f t="shared" ca="1" si="25"/>
        <v>2.6329647182727752E-3</v>
      </c>
      <c r="H197" s="44">
        <f ca="1">+IFERROR(VLOOKUP($H$28&amp;";"&amp;$B197&amp;";Total",BD!$A:$Q,H$8,0),0)</f>
        <v>0</v>
      </c>
      <c r="I197" s="44">
        <f ca="1">+IFERROR(VLOOKUP($H$28&amp;";"&amp;$B197&amp;";Total",BD!$A:$Q,I$8,0),0)</f>
        <v>0</v>
      </c>
      <c r="J197" s="44">
        <f ca="1">+IFERROR(VLOOKUP($H$28&amp;";"&amp;$B197&amp;";Total",BD!$A:$Q,J$8,0),0)</f>
        <v>7</v>
      </c>
      <c r="K197" s="44">
        <f ca="1">+IFERROR(VLOOKUP($H$28&amp;";"&amp;$B197&amp;";Total",BD!$A:$Q,K$8,0),0)</f>
        <v>0</v>
      </c>
      <c r="L197" s="44">
        <f ca="1">+IFERROR(VLOOKUP($H$28&amp;";"&amp;$B197&amp;";Total",BD!$A:$Q,L$8,0),0)</f>
        <v>0</v>
      </c>
      <c r="M197" s="44">
        <f ca="1">+IFERROR(VLOOKUP($H$28&amp;";"&amp;$B197&amp;";Total",BD!$A:$Q,M$8,0),0)</f>
        <v>2</v>
      </c>
      <c r="N197" s="44">
        <f ca="1">+IFERROR(VLOOKUP($H$28&amp;";"&amp;$B197&amp;";Total",BD!$A:$Q,N$8,0),0)</f>
        <v>2</v>
      </c>
      <c r="O197" s="44">
        <f ca="1">+IFERROR(VLOOKUP($H$28&amp;";"&amp;$B197&amp;";Total",BD!$A:$Q,O$8,0),0)</f>
        <v>0</v>
      </c>
      <c r="P197" s="44">
        <f ca="1">+IFERROR(VLOOKUP($H$28&amp;";"&amp;$B197&amp;";Total",BD!$A:$Q,P$8,0),0)/1000000</f>
        <v>3.9</v>
      </c>
      <c r="Q197" s="54">
        <f t="shared" ca="1" si="26"/>
        <v>11</v>
      </c>
      <c r="R197" s="40">
        <f t="shared" ca="1" si="27"/>
        <v>5.1713600676978045E-5</v>
      </c>
    </row>
    <row r="198" spans="2:18" x14ac:dyDescent="0.25">
      <c r="B198" t="str">
        <f ca="1"/>
        <v>ENVIGADO</v>
      </c>
      <c r="E198" s="140">
        <f ca="1">+IFERROR(VLOOKUP($H$28&amp;";"&amp;$B198&amp;";Total",BD!$A:$Q,E$8,0),0)</f>
        <v>128</v>
      </c>
      <c r="F198" s="140"/>
      <c r="G198" s="40">
        <f t="shared" ca="1" si="25"/>
        <v>6.7403896787783038E-2</v>
      </c>
      <c r="H198" s="44">
        <f ca="1">+IFERROR(VLOOKUP($H$28&amp;";"&amp;$B198&amp;";Total",BD!$A:$Q,H$8,0),0)</f>
        <v>13</v>
      </c>
      <c r="I198" s="44">
        <f ca="1">+IFERROR(VLOOKUP($H$28&amp;";"&amp;$B198&amp;";Total",BD!$A:$Q,I$8,0),0)</f>
        <v>5</v>
      </c>
      <c r="J198" s="44">
        <f ca="1">+IFERROR(VLOOKUP($H$28&amp;";"&amp;$B198&amp;";Total",BD!$A:$Q,J$8,0),0)</f>
        <v>4955</v>
      </c>
      <c r="K198" s="44">
        <f ca="1">+IFERROR(VLOOKUP($H$28&amp;";"&amp;$B198&amp;";Total",BD!$A:$Q,K$8,0),0)</f>
        <v>2147</v>
      </c>
      <c r="L198" s="44">
        <f ca="1">+IFERROR(VLOOKUP($H$28&amp;";"&amp;$B198&amp;";Total",BD!$A:$Q,L$8,0),0)</f>
        <v>1720</v>
      </c>
      <c r="M198" s="44">
        <f ca="1">+IFERROR(VLOOKUP($H$28&amp;";"&amp;$B198&amp;";Total",BD!$A:$Q,M$8,0),0)</f>
        <v>444</v>
      </c>
      <c r="N198" s="44">
        <f ca="1">+IFERROR(VLOOKUP($H$28&amp;";"&amp;$B198&amp;";Total",BD!$A:$Q,N$8,0),0)</f>
        <v>1678</v>
      </c>
      <c r="O198" s="44">
        <f ca="1">+IFERROR(VLOOKUP($H$28&amp;";"&amp;$B198&amp;";Total",BD!$A:$Q,O$8,0),0)</f>
        <v>544</v>
      </c>
      <c r="P198" s="44">
        <f ca="1">+IFERROR(VLOOKUP($H$28&amp;";"&amp;$B198&amp;";Total",BD!$A:$Q,P$8,0),0)/1000000</f>
        <v>4282.8451249999998</v>
      </c>
      <c r="Q198" s="54">
        <f t="shared" ca="1" si="26"/>
        <v>11506</v>
      </c>
      <c r="R198" s="40">
        <f t="shared" ca="1" si="27"/>
        <v>5.4092426308119036E-2</v>
      </c>
    </row>
    <row r="199" spans="2:18" x14ac:dyDescent="0.25">
      <c r="B199" t="str">
        <f ca="1"/>
        <v>FREDONIA</v>
      </c>
      <c r="E199" s="140">
        <f ca="1">+IFERROR(VLOOKUP($H$28&amp;";"&amp;$B199&amp;";Total",BD!$A:$Q,E$8,0),0)</f>
        <v>2</v>
      </c>
      <c r="F199" s="140"/>
      <c r="G199" s="40">
        <f t="shared" ca="1" si="25"/>
        <v>1.05318588730911E-3</v>
      </c>
      <c r="H199" s="44">
        <f ca="1">+IFERROR(VLOOKUP($H$28&amp;";"&amp;$B199&amp;";Total",BD!$A:$Q,H$8,0),0)</f>
        <v>0</v>
      </c>
      <c r="I199" s="44">
        <f ca="1">+IFERROR(VLOOKUP($H$28&amp;";"&amp;$B199&amp;";Total",BD!$A:$Q,I$8,0),0)</f>
        <v>0</v>
      </c>
      <c r="J199" s="44">
        <f ca="1">+IFERROR(VLOOKUP($H$28&amp;";"&amp;$B199&amp;";Total",BD!$A:$Q,J$8,0),0)</f>
        <v>2</v>
      </c>
      <c r="K199" s="44">
        <f ca="1">+IFERROR(VLOOKUP($H$28&amp;";"&amp;$B199&amp;";Total",BD!$A:$Q,K$8,0),0)</f>
        <v>0</v>
      </c>
      <c r="L199" s="44">
        <f ca="1">+IFERROR(VLOOKUP($H$28&amp;";"&amp;$B199&amp;";Total",BD!$A:$Q,L$8,0),0)</f>
        <v>0</v>
      </c>
      <c r="M199" s="44">
        <f ca="1">+IFERROR(VLOOKUP($H$28&amp;";"&amp;$B199&amp;";Total",BD!$A:$Q,M$8,0),0)</f>
        <v>0</v>
      </c>
      <c r="N199" s="44">
        <f ca="1">+IFERROR(VLOOKUP($H$28&amp;";"&amp;$B199&amp;";Total",BD!$A:$Q,N$8,0),0)</f>
        <v>6</v>
      </c>
      <c r="O199" s="44">
        <f ca="1">+IFERROR(VLOOKUP($H$28&amp;";"&amp;$B199&amp;";Total",BD!$A:$Q,O$8,0),0)</f>
        <v>0</v>
      </c>
      <c r="P199" s="44">
        <f ca="1">+IFERROR(VLOOKUP($H$28&amp;";"&amp;$B199&amp;";Total",BD!$A:$Q,P$8,0),0)/1000000</f>
        <v>1.95</v>
      </c>
      <c r="Q199" s="54">
        <f t="shared" ca="1" si="26"/>
        <v>8</v>
      </c>
      <c r="R199" s="40">
        <f t="shared" ca="1" si="27"/>
        <v>3.7609891401438576E-5</v>
      </c>
    </row>
    <row r="200" spans="2:18" x14ac:dyDescent="0.25">
      <c r="B200" t="str">
        <f ca="1"/>
        <v>FRONTINO</v>
      </c>
      <c r="E200" s="140">
        <f ca="1">+IFERROR(VLOOKUP($H$28&amp;";"&amp;$B200&amp;";Total",BD!$A:$Q,E$8,0),0)</f>
        <v>0</v>
      </c>
      <c r="F200" s="140"/>
      <c r="G200" s="40">
        <f t="shared" ca="1" si="25"/>
        <v>0</v>
      </c>
      <c r="H200" s="44">
        <f ca="1">+IFERROR(VLOOKUP($H$28&amp;";"&amp;$B200&amp;";Total",BD!$A:$Q,H$8,0),0)</f>
        <v>0</v>
      </c>
      <c r="I200" s="44">
        <f ca="1">+IFERROR(VLOOKUP($H$28&amp;";"&amp;$B200&amp;";Total",BD!$A:$Q,I$8,0),0)</f>
        <v>0</v>
      </c>
      <c r="J200" s="44">
        <f ca="1">+IFERROR(VLOOKUP($H$28&amp;";"&amp;$B200&amp;";Total",BD!$A:$Q,J$8,0),0)</f>
        <v>0</v>
      </c>
      <c r="K200" s="44">
        <f ca="1">+IFERROR(VLOOKUP($H$28&amp;";"&amp;$B200&amp;";Total",BD!$A:$Q,K$8,0),0)</f>
        <v>0</v>
      </c>
      <c r="L200" s="44">
        <f ca="1">+IFERROR(VLOOKUP($H$28&amp;";"&amp;$B200&amp;";Total",BD!$A:$Q,L$8,0),0)</f>
        <v>0</v>
      </c>
      <c r="M200" s="44">
        <f ca="1">+IFERROR(VLOOKUP($H$28&amp;";"&amp;$B200&amp;";Total",BD!$A:$Q,M$8,0),0)</f>
        <v>0</v>
      </c>
      <c r="N200" s="44">
        <f ca="1">+IFERROR(VLOOKUP($H$28&amp;";"&amp;$B200&amp;";Total",BD!$A:$Q,N$8,0),0)</f>
        <v>0</v>
      </c>
      <c r="O200" s="44">
        <f ca="1">+IFERROR(VLOOKUP($H$28&amp;";"&amp;$B200&amp;";Total",BD!$A:$Q,O$8,0),0)</f>
        <v>0</v>
      </c>
      <c r="P200" s="44">
        <f ca="1">+IFERROR(VLOOKUP($H$28&amp;";"&amp;$B200&amp;";Total",BD!$A:$Q,P$8,0),0)/1000000</f>
        <v>0</v>
      </c>
      <c r="Q200" s="54">
        <f t="shared" ca="1" si="26"/>
        <v>0</v>
      </c>
      <c r="R200" s="40">
        <f t="shared" ca="1" si="27"/>
        <v>0</v>
      </c>
    </row>
    <row r="201" spans="2:18" x14ac:dyDescent="0.25">
      <c r="B201" t="str">
        <f ca="1"/>
        <v>GIRALDO</v>
      </c>
      <c r="E201" s="140">
        <f ca="1">+IFERROR(VLOOKUP($H$28&amp;";"&amp;$B201&amp;";Total",BD!$A:$Q,E$8,0),0)</f>
        <v>0</v>
      </c>
      <c r="F201" s="140"/>
      <c r="G201" s="40">
        <f t="shared" ca="1" si="25"/>
        <v>0</v>
      </c>
      <c r="H201" s="44">
        <f ca="1">+IFERROR(VLOOKUP($H$28&amp;";"&amp;$B201&amp;";Total",BD!$A:$Q,H$8,0),0)</f>
        <v>0</v>
      </c>
      <c r="I201" s="44">
        <f ca="1">+IFERROR(VLOOKUP($H$28&amp;";"&amp;$B201&amp;";Total",BD!$A:$Q,I$8,0),0)</f>
        <v>0</v>
      </c>
      <c r="J201" s="44">
        <f ca="1">+IFERROR(VLOOKUP($H$28&amp;";"&amp;$B201&amp;";Total",BD!$A:$Q,J$8,0),0)</f>
        <v>0</v>
      </c>
      <c r="K201" s="44">
        <f ca="1">+IFERROR(VLOOKUP($H$28&amp;";"&amp;$B201&amp;";Total",BD!$A:$Q,K$8,0),0)</f>
        <v>0</v>
      </c>
      <c r="L201" s="44">
        <f ca="1">+IFERROR(VLOOKUP($H$28&amp;";"&amp;$B201&amp;";Total",BD!$A:$Q,L$8,0),0)</f>
        <v>0</v>
      </c>
      <c r="M201" s="44">
        <f ca="1">+IFERROR(VLOOKUP($H$28&amp;";"&amp;$B201&amp;";Total",BD!$A:$Q,M$8,0),0)</f>
        <v>0</v>
      </c>
      <c r="N201" s="44">
        <f ca="1">+IFERROR(VLOOKUP($H$28&amp;";"&amp;$B201&amp;";Total",BD!$A:$Q,N$8,0),0)</f>
        <v>0</v>
      </c>
      <c r="O201" s="44">
        <f ca="1">+IFERROR(VLOOKUP($H$28&amp;";"&amp;$B201&amp;";Total",BD!$A:$Q,O$8,0),0)</f>
        <v>0</v>
      </c>
      <c r="P201" s="44">
        <f ca="1">+IFERROR(VLOOKUP($H$28&amp;";"&amp;$B201&amp;";Total",BD!$A:$Q,P$8,0),0)/1000000</f>
        <v>0</v>
      </c>
      <c r="Q201" s="54">
        <f t="shared" ca="1" si="26"/>
        <v>0</v>
      </c>
      <c r="R201" s="40">
        <f t="shared" ca="1" si="27"/>
        <v>0</v>
      </c>
    </row>
    <row r="202" spans="2:18" x14ac:dyDescent="0.25">
      <c r="B202" t="str">
        <f ca="1"/>
        <v>GIRARDOTA</v>
      </c>
      <c r="E202" s="140">
        <f ca="1">+IFERROR(VLOOKUP($H$28&amp;";"&amp;$B202&amp;";Total",BD!$A:$Q,E$8,0),0)</f>
        <v>17</v>
      </c>
      <c r="F202" s="140"/>
      <c r="G202" s="40">
        <f t="shared" ca="1" si="25"/>
        <v>8.9520800421274346E-3</v>
      </c>
      <c r="H202" s="44">
        <f ca="1">+IFERROR(VLOOKUP($H$28&amp;";"&amp;$B202&amp;";Total",BD!$A:$Q,H$8,0),0)</f>
        <v>0</v>
      </c>
      <c r="I202" s="44">
        <f ca="1">+IFERROR(VLOOKUP($H$28&amp;";"&amp;$B202&amp;";Total",BD!$A:$Q,I$8,0),0)</f>
        <v>0</v>
      </c>
      <c r="J202" s="44">
        <f ca="1">+IFERROR(VLOOKUP($H$28&amp;";"&amp;$B202&amp;";Total",BD!$A:$Q,J$8,0),0)</f>
        <v>877</v>
      </c>
      <c r="K202" s="44">
        <f ca="1">+IFERROR(VLOOKUP($H$28&amp;";"&amp;$B202&amp;";Total",BD!$A:$Q,K$8,0),0)</f>
        <v>324</v>
      </c>
      <c r="L202" s="44">
        <f ca="1">+IFERROR(VLOOKUP($H$28&amp;";"&amp;$B202&amp;";Total",BD!$A:$Q,L$8,0),0)</f>
        <v>170</v>
      </c>
      <c r="M202" s="44">
        <f ca="1">+IFERROR(VLOOKUP($H$28&amp;";"&amp;$B202&amp;";Total",BD!$A:$Q,M$8,0),0)</f>
        <v>51</v>
      </c>
      <c r="N202" s="44">
        <f ca="1">+IFERROR(VLOOKUP($H$28&amp;";"&amp;$B202&amp;";Total",BD!$A:$Q,N$8,0),0)</f>
        <v>182</v>
      </c>
      <c r="O202" s="44">
        <f ca="1">+IFERROR(VLOOKUP($H$28&amp;";"&amp;$B202&amp;";Total",BD!$A:$Q,O$8,0),0)</f>
        <v>27</v>
      </c>
      <c r="P202" s="44">
        <f ca="1">+IFERROR(VLOOKUP($H$28&amp;";"&amp;$B202&amp;";Total",BD!$A:$Q,P$8,0),0)/1000000</f>
        <v>629.32545000000005</v>
      </c>
      <c r="Q202" s="54">
        <f t="shared" ca="1" si="26"/>
        <v>1631</v>
      </c>
      <c r="R202" s="40">
        <f t="shared" ca="1" si="27"/>
        <v>7.6677166094682898E-3</v>
      </c>
    </row>
    <row r="203" spans="2:18" x14ac:dyDescent="0.25">
      <c r="B203" t="str">
        <f ca="1"/>
        <v>GÓMEZ PLATA</v>
      </c>
      <c r="E203" s="140">
        <f ca="1">+IFERROR(VLOOKUP($H$28&amp;";"&amp;$B203&amp;";Total",BD!$A:$Q,E$8,0),0)</f>
        <v>1</v>
      </c>
      <c r="F203" s="140"/>
      <c r="G203" s="40">
        <f t="shared" ca="1" si="25"/>
        <v>5.2659294365455498E-4</v>
      </c>
      <c r="H203" s="44">
        <f ca="1">+IFERROR(VLOOKUP($H$28&amp;";"&amp;$B203&amp;";Total",BD!$A:$Q,H$8,0),0)</f>
        <v>0</v>
      </c>
      <c r="I203" s="44">
        <f ca="1">+IFERROR(VLOOKUP($H$28&amp;";"&amp;$B203&amp;";Total",BD!$A:$Q,I$8,0),0)</f>
        <v>0</v>
      </c>
      <c r="J203" s="44">
        <f ca="1">+IFERROR(VLOOKUP($H$28&amp;";"&amp;$B203&amp;";Total",BD!$A:$Q,J$8,0),0)</f>
        <v>17</v>
      </c>
      <c r="K203" s="44">
        <f ca="1">+IFERROR(VLOOKUP($H$28&amp;";"&amp;$B203&amp;";Total",BD!$A:$Q,K$8,0),0)</f>
        <v>15</v>
      </c>
      <c r="L203" s="44">
        <f ca="1">+IFERROR(VLOOKUP($H$28&amp;";"&amp;$B203&amp;";Total",BD!$A:$Q,L$8,0),0)</f>
        <v>1</v>
      </c>
      <c r="M203" s="44">
        <f ca="1">+IFERROR(VLOOKUP($H$28&amp;";"&amp;$B203&amp;";Total",BD!$A:$Q,M$8,0),0)</f>
        <v>0</v>
      </c>
      <c r="N203" s="44">
        <f ca="1">+IFERROR(VLOOKUP($H$28&amp;";"&amp;$B203&amp;";Total",BD!$A:$Q,N$8,0),0)</f>
        <v>0</v>
      </c>
      <c r="O203" s="44">
        <f ca="1">+IFERROR(VLOOKUP($H$28&amp;";"&amp;$B203&amp;";Total",BD!$A:$Q,O$8,0),0)</f>
        <v>0</v>
      </c>
      <c r="P203" s="44">
        <f ca="1">+IFERROR(VLOOKUP($H$28&amp;";"&amp;$B203&amp;";Total",BD!$A:$Q,P$8,0),0)/1000000</f>
        <v>15.011100000000001</v>
      </c>
      <c r="Q203" s="54">
        <f t="shared" ca="1" si="26"/>
        <v>33</v>
      </c>
      <c r="R203" s="40">
        <f t="shared" ca="1" si="27"/>
        <v>1.5514080203093413E-4</v>
      </c>
    </row>
    <row r="204" spans="2:18" x14ac:dyDescent="0.25">
      <c r="B204" t="str">
        <f ca="1"/>
        <v>GRANADA</v>
      </c>
      <c r="E204" s="140">
        <f ca="1">+IFERROR(VLOOKUP($H$28&amp;";"&amp;$B204&amp;";Total",BD!$A:$Q,E$8,0),0)</f>
        <v>0</v>
      </c>
      <c r="F204" s="140"/>
      <c r="G204" s="40">
        <f t="shared" ca="1" si="25"/>
        <v>0</v>
      </c>
      <c r="H204" s="44">
        <f ca="1">+IFERROR(VLOOKUP($H$28&amp;";"&amp;$B204&amp;";Total",BD!$A:$Q,H$8,0),0)</f>
        <v>0</v>
      </c>
      <c r="I204" s="44">
        <f ca="1">+IFERROR(VLOOKUP($H$28&amp;";"&amp;$B204&amp;";Total",BD!$A:$Q,I$8,0),0)</f>
        <v>0</v>
      </c>
      <c r="J204" s="44">
        <f ca="1">+IFERROR(VLOOKUP($H$28&amp;";"&amp;$B204&amp;";Total",BD!$A:$Q,J$8,0),0)</f>
        <v>0</v>
      </c>
      <c r="K204" s="44">
        <f ca="1">+IFERROR(VLOOKUP($H$28&amp;";"&amp;$B204&amp;";Total",BD!$A:$Q,K$8,0),0)</f>
        <v>0</v>
      </c>
      <c r="L204" s="44">
        <f ca="1">+IFERROR(VLOOKUP($H$28&amp;";"&amp;$B204&amp;";Total",BD!$A:$Q,L$8,0),0)</f>
        <v>0</v>
      </c>
      <c r="M204" s="44">
        <f ca="1">+IFERROR(VLOOKUP($H$28&amp;";"&amp;$B204&amp;";Total",BD!$A:$Q,M$8,0),0)</f>
        <v>0</v>
      </c>
      <c r="N204" s="44">
        <f ca="1">+IFERROR(VLOOKUP($H$28&amp;";"&amp;$B204&amp;";Total",BD!$A:$Q,N$8,0),0)</f>
        <v>0</v>
      </c>
      <c r="O204" s="44">
        <f ca="1">+IFERROR(VLOOKUP($H$28&amp;";"&amp;$B204&amp;";Total",BD!$A:$Q,O$8,0),0)</f>
        <v>0</v>
      </c>
      <c r="P204" s="44">
        <f ca="1">+IFERROR(VLOOKUP($H$28&amp;";"&amp;$B204&amp;";Total",BD!$A:$Q,P$8,0),0)/1000000</f>
        <v>0</v>
      </c>
      <c r="Q204" s="54">
        <f t="shared" ca="1" si="26"/>
        <v>0</v>
      </c>
      <c r="R204" s="40">
        <f t="shared" ca="1" si="27"/>
        <v>0</v>
      </c>
    </row>
    <row r="205" spans="2:18" x14ac:dyDescent="0.25">
      <c r="B205" t="str">
        <f ca="1"/>
        <v>GUADALUPE</v>
      </c>
      <c r="E205" s="140">
        <f ca="1">+IFERROR(VLOOKUP($H$28&amp;";"&amp;$B205&amp;";Total",BD!$A:$Q,E$8,0),0)</f>
        <v>0</v>
      </c>
      <c r="F205" s="140"/>
      <c r="G205" s="40">
        <f t="shared" ca="1" si="25"/>
        <v>0</v>
      </c>
      <c r="H205" s="44">
        <f ca="1">+IFERROR(VLOOKUP($H$28&amp;";"&amp;$B205&amp;";Total",BD!$A:$Q,H$8,0),0)</f>
        <v>0</v>
      </c>
      <c r="I205" s="44">
        <f ca="1">+IFERROR(VLOOKUP($H$28&amp;";"&amp;$B205&amp;";Total",BD!$A:$Q,I$8,0),0)</f>
        <v>0</v>
      </c>
      <c r="J205" s="44">
        <f ca="1">+IFERROR(VLOOKUP($H$28&amp;";"&amp;$B205&amp;";Total",BD!$A:$Q,J$8,0),0)</f>
        <v>0</v>
      </c>
      <c r="K205" s="44">
        <f ca="1">+IFERROR(VLOOKUP($H$28&amp;";"&amp;$B205&amp;";Total",BD!$A:$Q,K$8,0),0)</f>
        <v>0</v>
      </c>
      <c r="L205" s="44">
        <f ca="1">+IFERROR(VLOOKUP($H$28&amp;";"&amp;$B205&amp;";Total",BD!$A:$Q,L$8,0),0)</f>
        <v>0</v>
      </c>
      <c r="M205" s="44">
        <f ca="1">+IFERROR(VLOOKUP($H$28&amp;";"&amp;$B205&amp;";Total",BD!$A:$Q,M$8,0),0)</f>
        <v>0</v>
      </c>
      <c r="N205" s="44">
        <f ca="1">+IFERROR(VLOOKUP($H$28&amp;";"&amp;$B205&amp;";Total",BD!$A:$Q,N$8,0),0)</f>
        <v>0</v>
      </c>
      <c r="O205" s="44">
        <f ca="1">+IFERROR(VLOOKUP($H$28&amp;";"&amp;$B205&amp;";Total",BD!$A:$Q,O$8,0),0)</f>
        <v>0</v>
      </c>
      <c r="P205" s="44">
        <f ca="1">+IFERROR(VLOOKUP($H$28&amp;";"&amp;$B205&amp;";Total",BD!$A:$Q,P$8,0),0)/1000000</f>
        <v>0</v>
      </c>
      <c r="Q205" s="54">
        <f t="shared" ca="1" si="26"/>
        <v>0</v>
      </c>
      <c r="R205" s="40">
        <f t="shared" ca="1" si="27"/>
        <v>0</v>
      </c>
    </row>
    <row r="206" spans="2:18" x14ac:dyDescent="0.25">
      <c r="B206" t="str">
        <f ca="1"/>
        <v>GUARNE</v>
      </c>
      <c r="E206" s="140">
        <f ca="1">+IFERROR(VLOOKUP($H$28&amp;";"&amp;$B206&amp;";Total",BD!$A:$Q,E$8,0),0)</f>
        <v>14</v>
      </c>
      <c r="F206" s="140"/>
      <c r="G206" s="40">
        <f t="shared" ca="1" si="25"/>
        <v>7.37230121116377E-3</v>
      </c>
      <c r="H206" s="44">
        <f ca="1">+IFERROR(VLOOKUP($H$28&amp;";"&amp;$B206&amp;";Total",BD!$A:$Q,H$8,0),0)</f>
        <v>26</v>
      </c>
      <c r="I206" s="44">
        <f ca="1">+IFERROR(VLOOKUP($H$28&amp;";"&amp;$B206&amp;";Total",BD!$A:$Q,I$8,0),0)</f>
        <v>0</v>
      </c>
      <c r="J206" s="44">
        <f ca="1">+IFERROR(VLOOKUP($H$28&amp;";"&amp;$B206&amp;";Total",BD!$A:$Q,J$8,0),0)</f>
        <v>513</v>
      </c>
      <c r="K206" s="44">
        <f ca="1">+IFERROR(VLOOKUP($H$28&amp;";"&amp;$B206&amp;";Total",BD!$A:$Q,K$8,0),0)</f>
        <v>71</v>
      </c>
      <c r="L206" s="44">
        <f ca="1">+IFERROR(VLOOKUP($H$28&amp;";"&amp;$B206&amp;";Total",BD!$A:$Q,L$8,0),0)</f>
        <v>364</v>
      </c>
      <c r="M206" s="44">
        <f ca="1">+IFERROR(VLOOKUP($H$28&amp;";"&amp;$B206&amp;";Total",BD!$A:$Q,M$8,0),0)</f>
        <v>21</v>
      </c>
      <c r="N206" s="44">
        <f ca="1">+IFERROR(VLOOKUP($H$28&amp;";"&amp;$B206&amp;";Total",BD!$A:$Q,N$8,0),0)</f>
        <v>73</v>
      </c>
      <c r="O206" s="44">
        <f ca="1">+IFERROR(VLOOKUP($H$28&amp;";"&amp;$B206&amp;";Total",BD!$A:$Q,O$8,0),0)</f>
        <v>3</v>
      </c>
      <c r="P206" s="44">
        <f ca="1">+IFERROR(VLOOKUP($H$28&amp;";"&amp;$B206&amp;";Total",BD!$A:$Q,P$8,0),0)/1000000</f>
        <v>371.54065000000003</v>
      </c>
      <c r="Q206" s="54">
        <f t="shared" ca="1" si="26"/>
        <v>1071</v>
      </c>
      <c r="R206" s="40">
        <f t="shared" ca="1" si="27"/>
        <v>5.03502421136759E-3</v>
      </c>
    </row>
    <row r="207" spans="2:18" x14ac:dyDescent="0.25">
      <c r="B207" t="str">
        <f ca="1"/>
        <v>GUATAPÉ</v>
      </c>
      <c r="E207" s="140">
        <f ca="1">+IFERROR(VLOOKUP($H$28&amp;";"&amp;$B207&amp;";Total",BD!$A:$Q,E$8,0),0)</f>
        <v>1</v>
      </c>
      <c r="F207" s="140"/>
      <c r="G207" s="40">
        <f t="shared" ca="1" si="25"/>
        <v>5.2659294365455498E-4</v>
      </c>
      <c r="H207" s="44">
        <f ca="1">+IFERROR(VLOOKUP($H$28&amp;";"&amp;$B207&amp;";Total",BD!$A:$Q,H$8,0),0)</f>
        <v>0</v>
      </c>
      <c r="I207" s="44">
        <f ca="1">+IFERROR(VLOOKUP($H$28&amp;";"&amp;$B207&amp;";Total",BD!$A:$Q,I$8,0),0)</f>
        <v>0</v>
      </c>
      <c r="J207" s="44">
        <f ca="1">+IFERROR(VLOOKUP($H$28&amp;";"&amp;$B207&amp;";Total",BD!$A:$Q,J$8,0),0)</f>
        <v>0</v>
      </c>
      <c r="K207" s="44">
        <f ca="1">+IFERROR(VLOOKUP($H$28&amp;";"&amp;$B207&amp;";Total",BD!$A:$Q,K$8,0),0)</f>
        <v>0</v>
      </c>
      <c r="L207" s="44">
        <f ca="1">+IFERROR(VLOOKUP($H$28&amp;";"&amp;$B207&amp;";Total",BD!$A:$Q,L$8,0),0)</f>
        <v>6</v>
      </c>
      <c r="M207" s="44">
        <f ca="1">+IFERROR(VLOOKUP($H$28&amp;";"&amp;$B207&amp;";Total",BD!$A:$Q,M$8,0),0)</f>
        <v>0</v>
      </c>
      <c r="N207" s="44">
        <f ca="1">+IFERROR(VLOOKUP($H$28&amp;";"&amp;$B207&amp;";Total",BD!$A:$Q,N$8,0),0)</f>
        <v>0</v>
      </c>
      <c r="O207" s="44">
        <f ca="1">+IFERROR(VLOOKUP($H$28&amp;";"&amp;$B207&amp;";Total",BD!$A:$Q,O$8,0),0)</f>
        <v>0</v>
      </c>
      <c r="P207" s="44">
        <f ca="1">+IFERROR(VLOOKUP($H$28&amp;";"&amp;$B207&amp;";Total",BD!$A:$Q,P$8,0),0)/1000000</f>
        <v>1.56</v>
      </c>
      <c r="Q207" s="54">
        <f t="shared" ca="1" si="26"/>
        <v>6</v>
      </c>
      <c r="R207" s="40">
        <f t="shared" ca="1" si="27"/>
        <v>2.8207418551078934E-5</v>
      </c>
    </row>
    <row r="208" spans="2:18" x14ac:dyDescent="0.25">
      <c r="B208" t="str">
        <f ca="1"/>
        <v>HELICONIA</v>
      </c>
      <c r="E208" s="140">
        <f ca="1">+IFERROR(VLOOKUP($H$28&amp;";"&amp;$B208&amp;";Total",BD!$A:$Q,E$8,0),0)</f>
        <v>0</v>
      </c>
      <c r="F208" s="140"/>
      <c r="G208" s="40">
        <f t="shared" ca="1" si="25"/>
        <v>0</v>
      </c>
      <c r="H208" s="44">
        <f ca="1">+IFERROR(VLOOKUP($H$28&amp;";"&amp;$B208&amp;";Total",BD!$A:$Q,H$8,0),0)</f>
        <v>0</v>
      </c>
      <c r="I208" s="44">
        <f ca="1">+IFERROR(VLOOKUP($H$28&amp;";"&amp;$B208&amp;";Total",BD!$A:$Q,I$8,0),0)</f>
        <v>0</v>
      </c>
      <c r="J208" s="44">
        <f ca="1">+IFERROR(VLOOKUP($H$28&amp;";"&amp;$B208&amp;";Total",BD!$A:$Q,J$8,0),0)</f>
        <v>0</v>
      </c>
      <c r="K208" s="44">
        <f ca="1">+IFERROR(VLOOKUP($H$28&amp;";"&amp;$B208&amp;";Total",BD!$A:$Q,K$8,0),0)</f>
        <v>0</v>
      </c>
      <c r="L208" s="44">
        <f ca="1">+IFERROR(VLOOKUP($H$28&amp;";"&amp;$B208&amp;";Total",BD!$A:$Q,L$8,0),0)</f>
        <v>0</v>
      </c>
      <c r="M208" s="44">
        <f ca="1">+IFERROR(VLOOKUP($H$28&amp;";"&amp;$B208&amp;";Total",BD!$A:$Q,M$8,0),0)</f>
        <v>0</v>
      </c>
      <c r="N208" s="44">
        <f ca="1">+IFERROR(VLOOKUP($H$28&amp;";"&amp;$B208&amp;";Total",BD!$A:$Q,N$8,0),0)</f>
        <v>0</v>
      </c>
      <c r="O208" s="44">
        <f ca="1">+IFERROR(VLOOKUP($H$28&amp;";"&amp;$B208&amp;";Total",BD!$A:$Q,O$8,0),0)</f>
        <v>0</v>
      </c>
      <c r="P208" s="44">
        <f ca="1">+IFERROR(VLOOKUP($H$28&amp;";"&amp;$B208&amp;";Total",BD!$A:$Q,P$8,0),0)/1000000</f>
        <v>0</v>
      </c>
      <c r="Q208" s="54">
        <f t="shared" ca="1" si="26"/>
        <v>0</v>
      </c>
      <c r="R208" s="40">
        <f t="shared" ca="1" si="27"/>
        <v>0</v>
      </c>
    </row>
    <row r="209" spans="2:18" x14ac:dyDescent="0.25">
      <c r="B209" t="str">
        <f ca="1"/>
        <v>HISPANIA</v>
      </c>
      <c r="E209" s="140">
        <f ca="1">+IFERROR(VLOOKUP($H$28&amp;";"&amp;$B209&amp;";Total",BD!$A:$Q,E$8,0),0)</f>
        <v>0</v>
      </c>
      <c r="F209" s="140"/>
      <c r="G209" s="40">
        <f t="shared" ca="1" si="25"/>
        <v>0</v>
      </c>
      <c r="H209" s="44">
        <f ca="1">+IFERROR(VLOOKUP($H$28&amp;";"&amp;$B209&amp;";Total",BD!$A:$Q,H$8,0),0)</f>
        <v>0</v>
      </c>
      <c r="I209" s="44">
        <f ca="1">+IFERROR(VLOOKUP($H$28&amp;";"&amp;$B209&amp;";Total",BD!$A:$Q,I$8,0),0)</f>
        <v>0</v>
      </c>
      <c r="J209" s="44">
        <f ca="1">+IFERROR(VLOOKUP($H$28&amp;";"&amp;$B209&amp;";Total",BD!$A:$Q,J$8,0),0)</f>
        <v>0</v>
      </c>
      <c r="K209" s="44">
        <f ca="1">+IFERROR(VLOOKUP($H$28&amp;";"&amp;$B209&amp;";Total",BD!$A:$Q,K$8,0),0)</f>
        <v>0</v>
      </c>
      <c r="L209" s="44">
        <f ca="1">+IFERROR(VLOOKUP($H$28&amp;";"&amp;$B209&amp;";Total",BD!$A:$Q,L$8,0),0)</f>
        <v>0</v>
      </c>
      <c r="M209" s="44">
        <f ca="1">+IFERROR(VLOOKUP($H$28&amp;";"&amp;$B209&amp;";Total",BD!$A:$Q,M$8,0),0)</f>
        <v>0</v>
      </c>
      <c r="N209" s="44">
        <f ca="1">+IFERROR(VLOOKUP($H$28&amp;";"&amp;$B209&amp;";Total",BD!$A:$Q,N$8,0),0)</f>
        <v>0</v>
      </c>
      <c r="O209" s="44">
        <f ca="1">+IFERROR(VLOOKUP($H$28&amp;";"&amp;$B209&amp;";Total",BD!$A:$Q,O$8,0),0)</f>
        <v>0</v>
      </c>
      <c r="P209" s="44">
        <f ca="1">+IFERROR(VLOOKUP($H$28&amp;";"&amp;$B209&amp;";Total",BD!$A:$Q,P$8,0),0)/1000000</f>
        <v>0</v>
      </c>
      <c r="Q209" s="54">
        <f t="shared" ca="1" si="26"/>
        <v>0</v>
      </c>
      <c r="R209" s="40">
        <f t="shared" ca="1" si="27"/>
        <v>0</v>
      </c>
    </row>
    <row r="210" spans="2:18" x14ac:dyDescent="0.25">
      <c r="B210" t="str">
        <f ca="1"/>
        <v>ITAGÜÍ</v>
      </c>
      <c r="E210" s="140">
        <f ca="1">+IFERROR(VLOOKUP($H$28&amp;";"&amp;$B210&amp;";Total",BD!$A:$Q,E$8,0),0)</f>
        <v>112</v>
      </c>
      <c r="F210" s="140"/>
      <c r="G210" s="40">
        <f t="shared" ca="1" si="25"/>
        <v>5.897840968931016E-2</v>
      </c>
      <c r="H210" s="44">
        <f ca="1">+IFERROR(VLOOKUP($H$28&amp;";"&amp;$B210&amp;";Total",BD!$A:$Q,H$8,0),0)</f>
        <v>3</v>
      </c>
      <c r="I210" s="44">
        <f ca="1">+IFERROR(VLOOKUP($H$28&amp;";"&amp;$B210&amp;";Total",BD!$A:$Q,I$8,0),0)</f>
        <v>14</v>
      </c>
      <c r="J210" s="44">
        <f ca="1">+IFERROR(VLOOKUP($H$28&amp;";"&amp;$B210&amp;";Total",BD!$A:$Q,J$8,0),0)</f>
        <v>4750</v>
      </c>
      <c r="K210" s="44">
        <f ca="1">+IFERROR(VLOOKUP($H$28&amp;";"&amp;$B210&amp;";Total",BD!$A:$Q,K$8,0),0)</f>
        <v>2037</v>
      </c>
      <c r="L210" s="44">
        <f ca="1">+IFERROR(VLOOKUP($H$28&amp;";"&amp;$B210&amp;";Total",BD!$A:$Q,L$8,0),0)</f>
        <v>2293</v>
      </c>
      <c r="M210" s="44">
        <f ca="1">+IFERROR(VLOOKUP($H$28&amp;";"&amp;$B210&amp;";Total",BD!$A:$Q,M$8,0),0)</f>
        <v>674</v>
      </c>
      <c r="N210" s="44">
        <f ca="1">+IFERROR(VLOOKUP($H$28&amp;";"&amp;$B210&amp;";Total",BD!$A:$Q,N$8,0),0)</f>
        <v>2839</v>
      </c>
      <c r="O210" s="44">
        <f ca="1">+IFERROR(VLOOKUP($H$28&amp;";"&amp;$B210&amp;";Total",BD!$A:$Q,O$8,0),0)</f>
        <v>728</v>
      </c>
      <c r="P210" s="44">
        <f ca="1">+IFERROR(VLOOKUP($H$28&amp;";"&amp;$B210&amp;";Total",BD!$A:$Q,P$8,0),0)/1000000</f>
        <v>4641.7995000000001</v>
      </c>
      <c r="Q210" s="54">
        <f t="shared" ca="1" si="26"/>
        <v>13338</v>
      </c>
      <c r="R210" s="40">
        <f t="shared" ca="1" si="27"/>
        <v>6.2705091439048469E-2</v>
      </c>
    </row>
    <row r="211" spans="2:18" x14ac:dyDescent="0.25">
      <c r="B211" t="str">
        <f ca="1"/>
        <v>ITUANGO</v>
      </c>
      <c r="E211" s="140">
        <f ca="1">+IFERROR(VLOOKUP($H$28&amp;";"&amp;$B211&amp;";Total",BD!$A:$Q,E$8,0),0)</f>
        <v>1</v>
      </c>
      <c r="F211" s="140"/>
      <c r="G211" s="40">
        <f t="shared" ca="1" si="25"/>
        <v>5.2659294365455498E-4</v>
      </c>
      <c r="H211" s="44">
        <f ca="1">+IFERROR(VLOOKUP($H$28&amp;";"&amp;$B211&amp;";Total",BD!$A:$Q,H$8,0),0)</f>
        <v>0</v>
      </c>
      <c r="I211" s="44">
        <f ca="1">+IFERROR(VLOOKUP($H$28&amp;";"&amp;$B211&amp;";Total",BD!$A:$Q,I$8,0),0)</f>
        <v>0</v>
      </c>
      <c r="J211" s="44">
        <f ca="1">+IFERROR(VLOOKUP($H$28&amp;";"&amp;$B211&amp;";Total",BD!$A:$Q,J$8,0),0)</f>
        <v>3</v>
      </c>
      <c r="K211" s="44">
        <f ca="1">+IFERROR(VLOOKUP($H$28&amp;";"&amp;$B211&amp;";Total",BD!$A:$Q,K$8,0),0)</f>
        <v>9</v>
      </c>
      <c r="L211" s="44">
        <f ca="1">+IFERROR(VLOOKUP($H$28&amp;";"&amp;$B211&amp;";Total",BD!$A:$Q,L$8,0),0)</f>
        <v>0</v>
      </c>
      <c r="M211" s="44">
        <f ca="1">+IFERROR(VLOOKUP($H$28&amp;";"&amp;$B211&amp;";Total",BD!$A:$Q,M$8,0),0)</f>
        <v>2</v>
      </c>
      <c r="N211" s="44">
        <f ca="1">+IFERROR(VLOOKUP($H$28&amp;";"&amp;$B211&amp;";Total",BD!$A:$Q,N$8,0),0)</f>
        <v>18</v>
      </c>
      <c r="O211" s="44">
        <f ca="1">+IFERROR(VLOOKUP($H$28&amp;";"&amp;$B211&amp;";Total",BD!$A:$Q,O$8,0),0)</f>
        <v>9</v>
      </c>
      <c r="P211" s="44">
        <f ca="1">+IFERROR(VLOOKUP($H$28&amp;";"&amp;$B211&amp;";Total",BD!$A:$Q,P$8,0),0)/1000000</f>
        <v>13.065</v>
      </c>
      <c r="Q211" s="54">
        <f t="shared" ca="1" si="26"/>
        <v>41</v>
      </c>
      <c r="R211" s="40">
        <f t="shared" ca="1" si="27"/>
        <v>1.9275069343237272E-4</v>
      </c>
    </row>
    <row r="212" spans="2:18" x14ac:dyDescent="0.25">
      <c r="B212" t="str">
        <f ca="1"/>
        <v>JARDÍN</v>
      </c>
      <c r="E212" s="140">
        <f ca="1">+IFERROR(VLOOKUP($H$28&amp;";"&amp;$B212&amp;";Total",BD!$A:$Q,E$8,0),0)</f>
        <v>1</v>
      </c>
      <c r="F212" s="140"/>
      <c r="G212" s="40">
        <f t="shared" ca="1" si="25"/>
        <v>5.2659294365455498E-4</v>
      </c>
      <c r="H212" s="44">
        <f ca="1">+IFERROR(VLOOKUP($H$28&amp;";"&amp;$B212&amp;";Total",BD!$A:$Q,H$8,0),0)</f>
        <v>0</v>
      </c>
      <c r="I212" s="44">
        <f ca="1">+IFERROR(VLOOKUP($H$28&amp;";"&amp;$B212&amp;";Total",BD!$A:$Q,I$8,0),0)</f>
        <v>0</v>
      </c>
      <c r="J212" s="44">
        <f ca="1">+IFERROR(VLOOKUP($H$28&amp;";"&amp;$B212&amp;";Total",BD!$A:$Q,J$8,0),0)</f>
        <v>0</v>
      </c>
      <c r="K212" s="44">
        <f ca="1">+IFERROR(VLOOKUP($H$28&amp;";"&amp;$B212&amp;";Total",BD!$A:$Q,K$8,0),0)</f>
        <v>3</v>
      </c>
      <c r="L212" s="44">
        <f ca="1">+IFERROR(VLOOKUP($H$28&amp;";"&amp;$B212&amp;";Total",BD!$A:$Q,L$8,0),0)</f>
        <v>0</v>
      </c>
      <c r="M212" s="44">
        <f ca="1">+IFERROR(VLOOKUP($H$28&amp;";"&amp;$B212&amp;";Total",BD!$A:$Q,M$8,0),0)</f>
        <v>0</v>
      </c>
      <c r="N212" s="44">
        <f ca="1">+IFERROR(VLOOKUP($H$28&amp;";"&amp;$B212&amp;";Total",BD!$A:$Q,N$8,0),0)</f>
        <v>9</v>
      </c>
      <c r="O212" s="44">
        <f ca="1">+IFERROR(VLOOKUP($H$28&amp;";"&amp;$B212&amp;";Total",BD!$A:$Q,O$8,0),0)</f>
        <v>0</v>
      </c>
      <c r="P212" s="44">
        <f ca="1">+IFERROR(VLOOKUP($H$28&amp;";"&amp;$B212&amp;";Total",BD!$A:$Q,P$8,0),0)/1000000</f>
        <v>3.3149999999999999</v>
      </c>
      <c r="Q212" s="54">
        <f t="shared" ca="1" si="26"/>
        <v>12</v>
      </c>
      <c r="R212" s="40">
        <f t="shared" ca="1" si="27"/>
        <v>5.6414837102157867E-5</v>
      </c>
    </row>
    <row r="213" spans="2:18" x14ac:dyDescent="0.25">
      <c r="B213" t="str">
        <f ca="1"/>
        <v>JERICÓ</v>
      </c>
      <c r="E213" s="140">
        <f ca="1">+IFERROR(VLOOKUP($H$28&amp;";"&amp;$B213&amp;";Total",BD!$A:$Q,E$8,0),0)</f>
        <v>4</v>
      </c>
      <c r="F213" s="140"/>
      <c r="G213" s="40">
        <f t="shared" ca="1" si="25"/>
        <v>2.1063717746182199E-3</v>
      </c>
      <c r="H213" s="44">
        <f ca="1">+IFERROR(VLOOKUP($H$28&amp;";"&amp;$B213&amp;";Total",BD!$A:$Q,H$8,0),0)</f>
        <v>0</v>
      </c>
      <c r="I213" s="44">
        <f ca="1">+IFERROR(VLOOKUP($H$28&amp;";"&amp;$B213&amp;";Total",BD!$A:$Q,I$8,0),0)</f>
        <v>0</v>
      </c>
      <c r="J213" s="44">
        <f ca="1">+IFERROR(VLOOKUP($H$28&amp;";"&amp;$B213&amp;";Total",BD!$A:$Q,J$8,0),0)</f>
        <v>45</v>
      </c>
      <c r="K213" s="44">
        <f ca="1">+IFERROR(VLOOKUP($H$28&amp;";"&amp;$B213&amp;";Total",BD!$A:$Q,K$8,0),0)</f>
        <v>35</v>
      </c>
      <c r="L213" s="44">
        <f ca="1">+IFERROR(VLOOKUP($H$28&amp;";"&amp;$B213&amp;";Total",BD!$A:$Q,L$8,0),0)</f>
        <v>34</v>
      </c>
      <c r="M213" s="44">
        <f ca="1">+IFERROR(VLOOKUP($H$28&amp;";"&amp;$B213&amp;";Total",BD!$A:$Q,M$8,0),0)</f>
        <v>28</v>
      </c>
      <c r="N213" s="44">
        <f ca="1">+IFERROR(VLOOKUP($H$28&amp;";"&amp;$B213&amp;";Total",BD!$A:$Q,N$8,0),0)</f>
        <v>428</v>
      </c>
      <c r="O213" s="44">
        <f ca="1">+IFERROR(VLOOKUP($H$28&amp;";"&amp;$B213&amp;";Total",BD!$A:$Q,O$8,0),0)</f>
        <v>71</v>
      </c>
      <c r="P213" s="44">
        <f ca="1">+IFERROR(VLOOKUP($H$28&amp;";"&amp;$B213&amp;";Total",BD!$A:$Q,P$8,0),0)/1000000</f>
        <v>165.62649999999999</v>
      </c>
      <c r="Q213" s="54">
        <f t="shared" ca="1" si="26"/>
        <v>641</v>
      </c>
      <c r="R213" s="40">
        <f t="shared" ca="1" si="27"/>
        <v>3.0134925485402662E-3</v>
      </c>
    </row>
    <row r="214" spans="2:18" x14ac:dyDescent="0.25">
      <c r="B214" t="str">
        <f ca="1"/>
        <v>LA CEJA</v>
      </c>
      <c r="E214" s="140">
        <f ca="1">+IFERROR(VLOOKUP($H$28&amp;";"&amp;$B214&amp;";Total",BD!$A:$Q,E$8,0),0)</f>
        <v>14</v>
      </c>
      <c r="F214" s="140"/>
      <c r="G214" s="40">
        <f t="shared" ca="1" si="25"/>
        <v>7.37230121116377E-3</v>
      </c>
      <c r="H214" s="44">
        <f ca="1">+IFERROR(VLOOKUP($H$28&amp;";"&amp;$B214&amp;";Total",BD!$A:$Q,H$8,0),0)</f>
        <v>1</v>
      </c>
      <c r="I214" s="44">
        <f ca="1">+IFERROR(VLOOKUP($H$28&amp;";"&amp;$B214&amp;";Total",BD!$A:$Q,I$8,0),0)</f>
        <v>25</v>
      </c>
      <c r="J214" s="44">
        <f ca="1">+IFERROR(VLOOKUP($H$28&amp;";"&amp;$B214&amp;";Total",BD!$A:$Q,J$8,0),0)</f>
        <v>1093</v>
      </c>
      <c r="K214" s="44">
        <f ca="1">+IFERROR(VLOOKUP($H$28&amp;";"&amp;$B214&amp;";Total",BD!$A:$Q,K$8,0),0)</f>
        <v>652</v>
      </c>
      <c r="L214" s="44">
        <f ca="1">+IFERROR(VLOOKUP($H$28&amp;";"&amp;$B214&amp;";Total",BD!$A:$Q,L$8,0),0)</f>
        <v>242</v>
      </c>
      <c r="M214" s="44">
        <f ca="1">+IFERROR(VLOOKUP($H$28&amp;";"&amp;$B214&amp;";Total",BD!$A:$Q,M$8,0),0)</f>
        <v>104</v>
      </c>
      <c r="N214" s="44">
        <f ca="1">+IFERROR(VLOOKUP($H$28&amp;";"&amp;$B214&amp;";Total",BD!$A:$Q,N$8,0),0)</f>
        <v>130</v>
      </c>
      <c r="O214" s="44">
        <f ca="1">+IFERROR(VLOOKUP($H$28&amp;";"&amp;$B214&amp;";Total",BD!$A:$Q,O$8,0),0)</f>
        <v>54</v>
      </c>
      <c r="P214" s="44">
        <f ca="1">+IFERROR(VLOOKUP($H$28&amp;";"&amp;$B214&amp;";Total",BD!$A:$Q,P$8,0),0)/1000000</f>
        <v>946.12862500000006</v>
      </c>
      <c r="Q214" s="54">
        <f t="shared" ca="1" si="26"/>
        <v>2301</v>
      </c>
      <c r="R214" s="40">
        <f t="shared" ca="1" si="27"/>
        <v>1.0817545014338771E-2</v>
      </c>
    </row>
    <row r="215" spans="2:18" x14ac:dyDescent="0.25">
      <c r="B215" t="str">
        <f ca="1"/>
        <v>LA ESTRELLA</v>
      </c>
      <c r="E215" s="140">
        <f ca="1">+IFERROR(VLOOKUP($H$28&amp;";"&amp;$B215&amp;";Total",BD!$A:$Q,E$8,0),0)</f>
        <v>43</v>
      </c>
      <c r="F215" s="140"/>
      <c r="G215" s="40">
        <f t="shared" ca="1" si="25"/>
        <v>2.2643496577145865E-2</v>
      </c>
      <c r="H215" s="44">
        <f ca="1">+IFERROR(VLOOKUP($H$28&amp;";"&amp;$B215&amp;";Total",BD!$A:$Q,H$8,0),0)</f>
        <v>0</v>
      </c>
      <c r="I215" s="44">
        <f ca="1">+IFERROR(VLOOKUP($H$28&amp;";"&amp;$B215&amp;";Total",BD!$A:$Q,I$8,0),0)</f>
        <v>0</v>
      </c>
      <c r="J215" s="44">
        <f ca="1">+IFERROR(VLOOKUP($H$28&amp;";"&amp;$B215&amp;";Total",BD!$A:$Q,J$8,0),0)</f>
        <v>790</v>
      </c>
      <c r="K215" s="44">
        <f ca="1">+IFERROR(VLOOKUP($H$28&amp;";"&amp;$B215&amp;";Total",BD!$A:$Q,K$8,0),0)</f>
        <v>162</v>
      </c>
      <c r="L215" s="44">
        <f ca="1">+IFERROR(VLOOKUP($H$28&amp;";"&amp;$B215&amp;";Total",BD!$A:$Q,L$8,0),0)</f>
        <v>349</v>
      </c>
      <c r="M215" s="44">
        <f ca="1">+IFERROR(VLOOKUP($H$28&amp;";"&amp;$B215&amp;";Total",BD!$A:$Q,M$8,0),0)</f>
        <v>124</v>
      </c>
      <c r="N215" s="44">
        <f ca="1">+IFERROR(VLOOKUP($H$28&amp;";"&amp;$B215&amp;";Total",BD!$A:$Q,N$8,0),0)</f>
        <v>197</v>
      </c>
      <c r="O215" s="44">
        <f ca="1">+IFERROR(VLOOKUP($H$28&amp;";"&amp;$B215&amp;";Total",BD!$A:$Q,O$8,0),0)</f>
        <v>54</v>
      </c>
      <c r="P215" s="44">
        <f ca="1">+IFERROR(VLOOKUP($H$28&amp;";"&amp;$B215&amp;";Total",BD!$A:$Q,P$8,0),0)/1000000</f>
        <v>598.48294999999996</v>
      </c>
      <c r="Q215" s="54">
        <f t="shared" ca="1" si="26"/>
        <v>1676</v>
      </c>
      <c r="R215" s="40">
        <f t="shared" ca="1" si="27"/>
        <v>7.8792722486013822E-3</v>
      </c>
    </row>
    <row r="216" spans="2:18" x14ac:dyDescent="0.25">
      <c r="B216" t="str">
        <f ca="1"/>
        <v>LA PINTADA</v>
      </c>
      <c r="E216" s="140">
        <f ca="1">+IFERROR(VLOOKUP($H$28&amp;";"&amp;$B216&amp;";Total",BD!$A:$Q,E$8,0),0)</f>
        <v>1</v>
      </c>
      <c r="F216" s="140"/>
      <c r="G216" s="40">
        <f t="shared" ca="1" si="25"/>
        <v>5.2659294365455498E-4</v>
      </c>
      <c r="H216" s="44">
        <f ca="1">+IFERROR(VLOOKUP($H$28&amp;";"&amp;$B216&amp;";Total",BD!$A:$Q,H$8,0),0)</f>
        <v>0</v>
      </c>
      <c r="I216" s="44">
        <f ca="1">+IFERROR(VLOOKUP($H$28&amp;";"&amp;$B216&amp;";Total",BD!$A:$Q,I$8,0),0)</f>
        <v>0</v>
      </c>
      <c r="J216" s="44">
        <f ca="1">+IFERROR(VLOOKUP($H$28&amp;";"&amp;$B216&amp;";Total",BD!$A:$Q,J$8,0),0)</f>
        <v>0</v>
      </c>
      <c r="K216" s="44">
        <f ca="1">+IFERROR(VLOOKUP($H$28&amp;";"&amp;$B216&amp;";Total",BD!$A:$Q,K$8,0),0)</f>
        <v>0</v>
      </c>
      <c r="L216" s="44">
        <f ca="1">+IFERROR(VLOOKUP($H$28&amp;";"&amp;$B216&amp;";Total",BD!$A:$Q,L$8,0),0)</f>
        <v>0</v>
      </c>
      <c r="M216" s="44">
        <f ca="1">+IFERROR(VLOOKUP($H$28&amp;";"&amp;$B216&amp;";Total",BD!$A:$Q,M$8,0),0)</f>
        <v>0</v>
      </c>
      <c r="N216" s="44">
        <f ca="1">+IFERROR(VLOOKUP($H$28&amp;";"&amp;$B216&amp;";Total",BD!$A:$Q,N$8,0),0)</f>
        <v>1</v>
      </c>
      <c r="O216" s="44">
        <f ca="1">+IFERROR(VLOOKUP($H$28&amp;";"&amp;$B216&amp;";Total",BD!$A:$Q,O$8,0),0)</f>
        <v>0</v>
      </c>
      <c r="P216" s="44">
        <f ca="1">+IFERROR(VLOOKUP($H$28&amp;";"&amp;$B216&amp;";Total",BD!$A:$Q,P$8,0),0)/1000000</f>
        <v>0.19500000000000001</v>
      </c>
      <c r="Q216" s="54">
        <f t="shared" ca="1" si="26"/>
        <v>1</v>
      </c>
      <c r="R216" s="40">
        <f t="shared" ca="1" si="27"/>
        <v>4.701236425179822E-6</v>
      </c>
    </row>
    <row r="217" spans="2:18" x14ac:dyDescent="0.25">
      <c r="B217" t="str">
        <f ca="1"/>
        <v>LA UNIÓN</v>
      </c>
      <c r="E217" s="140">
        <f ca="1">+IFERROR(VLOOKUP($H$28&amp;";"&amp;$B217&amp;";Total",BD!$A:$Q,E$8,0),0)</f>
        <v>9</v>
      </c>
      <c r="F217" s="140"/>
      <c r="G217" s="40">
        <f t="shared" ref="G217:G276" ca="1" si="28">+E217/$E$37</f>
        <v>4.7393364928909956E-3</v>
      </c>
      <c r="H217" s="44">
        <f ca="1">+IFERROR(VLOOKUP($H$28&amp;";"&amp;$B217&amp;";Total",BD!$A:$Q,H$8,0),0)</f>
        <v>6</v>
      </c>
      <c r="I217" s="44">
        <f ca="1">+IFERROR(VLOOKUP($H$28&amp;";"&amp;$B217&amp;";Total",BD!$A:$Q,I$8,0),0)</f>
        <v>0</v>
      </c>
      <c r="J217" s="44">
        <f ca="1">+IFERROR(VLOOKUP($H$28&amp;";"&amp;$B217&amp;";Total",BD!$A:$Q,J$8,0),0)</f>
        <v>174</v>
      </c>
      <c r="K217" s="44">
        <f ca="1">+IFERROR(VLOOKUP($H$28&amp;";"&amp;$B217&amp;";Total",BD!$A:$Q,K$8,0),0)</f>
        <v>98</v>
      </c>
      <c r="L217" s="44">
        <f ca="1">+IFERROR(VLOOKUP($H$28&amp;";"&amp;$B217&amp;";Total",BD!$A:$Q,L$8,0),0)</f>
        <v>52</v>
      </c>
      <c r="M217" s="44">
        <f ca="1">+IFERROR(VLOOKUP($H$28&amp;";"&amp;$B217&amp;";Total",BD!$A:$Q,M$8,0),0)</f>
        <v>41</v>
      </c>
      <c r="N217" s="44">
        <f ca="1">+IFERROR(VLOOKUP($H$28&amp;";"&amp;$B217&amp;";Total",BD!$A:$Q,N$8,0),0)</f>
        <v>86</v>
      </c>
      <c r="O217" s="44">
        <f ca="1">+IFERROR(VLOOKUP($H$28&amp;";"&amp;$B217&amp;";Total",BD!$A:$Q,O$8,0),0)</f>
        <v>39</v>
      </c>
      <c r="P217" s="44">
        <f ca="1">+IFERROR(VLOOKUP($H$28&amp;";"&amp;$B217&amp;";Total",BD!$A:$Q,P$8,0),0)/1000000</f>
        <v>182.29575</v>
      </c>
      <c r="Q217" s="54">
        <f t="shared" ref="Q217:Q276" ca="1" si="29">+SUM(H217:O217)</f>
        <v>496</v>
      </c>
      <c r="R217" s="40">
        <f t="shared" ref="R217:R276" ca="1" si="30">+Q217/$Q$37</f>
        <v>2.331813266889192E-3</v>
      </c>
    </row>
    <row r="218" spans="2:18" x14ac:dyDescent="0.25">
      <c r="B218" t="str">
        <f ca="1"/>
        <v>LIBORINA</v>
      </c>
      <c r="E218" s="140">
        <f ca="1">+IFERROR(VLOOKUP($H$28&amp;";"&amp;$B218&amp;";Total",BD!$A:$Q,E$8,0),0)</f>
        <v>0</v>
      </c>
      <c r="F218" s="140"/>
      <c r="G218" s="40">
        <f t="shared" ca="1" si="28"/>
        <v>0</v>
      </c>
      <c r="H218" s="44">
        <f ca="1">+IFERROR(VLOOKUP($H$28&amp;";"&amp;$B218&amp;";Total",BD!$A:$Q,H$8,0),0)</f>
        <v>0</v>
      </c>
      <c r="I218" s="44">
        <f ca="1">+IFERROR(VLOOKUP($H$28&amp;";"&amp;$B218&amp;";Total",BD!$A:$Q,I$8,0),0)</f>
        <v>0</v>
      </c>
      <c r="J218" s="44">
        <f ca="1">+IFERROR(VLOOKUP($H$28&amp;";"&amp;$B218&amp;";Total",BD!$A:$Q,J$8,0),0)</f>
        <v>0</v>
      </c>
      <c r="K218" s="44">
        <f ca="1">+IFERROR(VLOOKUP($H$28&amp;";"&amp;$B218&amp;";Total",BD!$A:$Q,K$8,0),0)</f>
        <v>0</v>
      </c>
      <c r="L218" s="44">
        <f ca="1">+IFERROR(VLOOKUP($H$28&amp;";"&amp;$B218&amp;";Total",BD!$A:$Q,L$8,0),0)</f>
        <v>0</v>
      </c>
      <c r="M218" s="44">
        <f ca="1">+IFERROR(VLOOKUP($H$28&amp;";"&amp;$B218&amp;";Total",BD!$A:$Q,M$8,0),0)</f>
        <v>0</v>
      </c>
      <c r="N218" s="44">
        <f ca="1">+IFERROR(VLOOKUP($H$28&amp;";"&amp;$B218&amp;";Total",BD!$A:$Q,N$8,0),0)</f>
        <v>0</v>
      </c>
      <c r="O218" s="44">
        <f ca="1">+IFERROR(VLOOKUP($H$28&amp;";"&amp;$B218&amp;";Total",BD!$A:$Q,O$8,0),0)</f>
        <v>0</v>
      </c>
      <c r="P218" s="44">
        <f ca="1">+IFERROR(VLOOKUP($H$28&amp;";"&amp;$B218&amp;";Total",BD!$A:$Q,P$8,0),0)/1000000</f>
        <v>0</v>
      </c>
      <c r="Q218" s="54">
        <f t="shared" ca="1" si="29"/>
        <v>0</v>
      </c>
      <c r="R218" s="40">
        <f t="shared" ca="1" si="30"/>
        <v>0</v>
      </c>
    </row>
    <row r="219" spans="2:18" x14ac:dyDescent="0.25">
      <c r="B219" t="str">
        <f ca="1"/>
        <v>MACEO</v>
      </c>
      <c r="E219" s="140">
        <f ca="1">+IFERROR(VLOOKUP($H$28&amp;";"&amp;$B219&amp;";Total",BD!$A:$Q,E$8,0),0)</f>
        <v>0</v>
      </c>
      <c r="F219" s="140"/>
      <c r="G219" s="40">
        <f t="shared" ca="1" si="28"/>
        <v>0</v>
      </c>
      <c r="H219" s="44">
        <f ca="1">+IFERROR(VLOOKUP($H$28&amp;";"&amp;$B219&amp;";Total",BD!$A:$Q,H$8,0),0)</f>
        <v>0</v>
      </c>
      <c r="I219" s="44">
        <f ca="1">+IFERROR(VLOOKUP($H$28&amp;";"&amp;$B219&amp;";Total",BD!$A:$Q,I$8,0),0)</f>
        <v>0</v>
      </c>
      <c r="J219" s="44">
        <f ca="1">+IFERROR(VLOOKUP($H$28&amp;";"&amp;$B219&amp;";Total",BD!$A:$Q,J$8,0),0)</f>
        <v>0</v>
      </c>
      <c r="K219" s="44">
        <f ca="1">+IFERROR(VLOOKUP($H$28&amp;";"&amp;$B219&amp;";Total",BD!$A:$Q,K$8,0),0)</f>
        <v>0</v>
      </c>
      <c r="L219" s="44">
        <f ca="1">+IFERROR(VLOOKUP($H$28&amp;";"&amp;$B219&amp;";Total",BD!$A:$Q,L$8,0),0)</f>
        <v>0</v>
      </c>
      <c r="M219" s="44">
        <f ca="1">+IFERROR(VLOOKUP($H$28&amp;";"&amp;$B219&amp;";Total",BD!$A:$Q,M$8,0),0)</f>
        <v>0</v>
      </c>
      <c r="N219" s="44">
        <f ca="1">+IFERROR(VLOOKUP($H$28&amp;";"&amp;$B219&amp;";Total",BD!$A:$Q,N$8,0),0)</f>
        <v>0</v>
      </c>
      <c r="O219" s="44">
        <f ca="1">+IFERROR(VLOOKUP($H$28&amp;";"&amp;$B219&amp;";Total",BD!$A:$Q,O$8,0),0)</f>
        <v>0</v>
      </c>
      <c r="P219" s="44">
        <f ca="1">+IFERROR(VLOOKUP($H$28&amp;";"&amp;$B219&amp;";Total",BD!$A:$Q,P$8,0),0)/1000000</f>
        <v>0</v>
      </c>
      <c r="Q219" s="54">
        <f t="shared" ca="1" si="29"/>
        <v>0</v>
      </c>
      <c r="R219" s="40">
        <f t="shared" ca="1" si="30"/>
        <v>0</v>
      </c>
    </row>
    <row r="220" spans="2:18" x14ac:dyDescent="0.25">
      <c r="B220" t="str">
        <f ca="1"/>
        <v>MARINILLA</v>
      </c>
      <c r="E220" s="140">
        <f ca="1">+IFERROR(VLOOKUP($H$28&amp;";"&amp;$B220&amp;";Total",BD!$A:$Q,E$8,0),0)</f>
        <v>7</v>
      </c>
      <c r="F220" s="140"/>
      <c r="G220" s="40">
        <f t="shared" ca="1" si="28"/>
        <v>3.686150605581885E-3</v>
      </c>
      <c r="H220" s="44">
        <f ca="1">+IFERROR(VLOOKUP($H$28&amp;";"&amp;$B220&amp;";Total",BD!$A:$Q,H$8,0),0)</f>
        <v>0</v>
      </c>
      <c r="I220" s="44">
        <f ca="1">+IFERROR(VLOOKUP($H$28&amp;";"&amp;$B220&amp;";Total",BD!$A:$Q,I$8,0),0)</f>
        <v>0</v>
      </c>
      <c r="J220" s="44">
        <f ca="1">+IFERROR(VLOOKUP($H$28&amp;";"&amp;$B220&amp;";Total",BD!$A:$Q,J$8,0),0)</f>
        <v>103</v>
      </c>
      <c r="K220" s="44">
        <f ca="1">+IFERROR(VLOOKUP($H$28&amp;";"&amp;$B220&amp;";Total",BD!$A:$Q,K$8,0),0)</f>
        <v>17</v>
      </c>
      <c r="L220" s="44">
        <f ca="1">+IFERROR(VLOOKUP($H$28&amp;";"&amp;$B220&amp;";Total",BD!$A:$Q,L$8,0),0)</f>
        <v>32</v>
      </c>
      <c r="M220" s="44">
        <f ca="1">+IFERROR(VLOOKUP($H$28&amp;";"&amp;$B220&amp;";Total",BD!$A:$Q,M$8,0),0)</f>
        <v>7</v>
      </c>
      <c r="N220" s="44">
        <f ca="1">+IFERROR(VLOOKUP($H$28&amp;";"&amp;$B220&amp;";Total",BD!$A:$Q,N$8,0),0)</f>
        <v>17</v>
      </c>
      <c r="O220" s="44">
        <f ca="1">+IFERROR(VLOOKUP($H$28&amp;";"&amp;$B220&amp;";Total",BD!$A:$Q,O$8,0),0)</f>
        <v>17</v>
      </c>
      <c r="P220" s="44">
        <f ca="1">+IFERROR(VLOOKUP($H$28&amp;";"&amp;$B220&amp;";Total",BD!$A:$Q,P$8,0),0)/1000000</f>
        <v>69.264324999999999</v>
      </c>
      <c r="Q220" s="54">
        <f t="shared" ca="1" si="29"/>
        <v>193</v>
      </c>
      <c r="R220" s="40">
        <f t="shared" ca="1" si="30"/>
        <v>9.0733863005970574E-4</v>
      </c>
    </row>
    <row r="221" spans="2:18" x14ac:dyDescent="0.25">
      <c r="B221" t="str">
        <f ca="1"/>
        <v>MONTEBELLO</v>
      </c>
      <c r="E221" s="140">
        <f ca="1">+IFERROR(VLOOKUP($H$28&amp;";"&amp;$B221&amp;";Total",BD!$A:$Q,E$8,0),0)</f>
        <v>0</v>
      </c>
      <c r="F221" s="140"/>
      <c r="G221" s="40">
        <f t="shared" ca="1" si="28"/>
        <v>0</v>
      </c>
      <c r="H221" s="44">
        <f ca="1">+IFERROR(VLOOKUP($H$28&amp;";"&amp;$B221&amp;";Total",BD!$A:$Q,H$8,0),0)</f>
        <v>0</v>
      </c>
      <c r="I221" s="44">
        <f ca="1">+IFERROR(VLOOKUP($H$28&amp;";"&amp;$B221&amp;";Total",BD!$A:$Q,I$8,0),0)</f>
        <v>0</v>
      </c>
      <c r="J221" s="44">
        <f ca="1">+IFERROR(VLOOKUP($H$28&amp;";"&amp;$B221&amp;";Total",BD!$A:$Q,J$8,0),0)</f>
        <v>0</v>
      </c>
      <c r="K221" s="44">
        <f ca="1">+IFERROR(VLOOKUP($H$28&amp;";"&amp;$B221&amp;";Total",BD!$A:$Q,K$8,0),0)</f>
        <v>0</v>
      </c>
      <c r="L221" s="44">
        <f ca="1">+IFERROR(VLOOKUP($H$28&amp;";"&amp;$B221&amp;";Total",BD!$A:$Q,L$8,0),0)</f>
        <v>0</v>
      </c>
      <c r="M221" s="44">
        <f ca="1">+IFERROR(VLOOKUP($H$28&amp;";"&amp;$B221&amp;";Total",BD!$A:$Q,M$8,0),0)</f>
        <v>0</v>
      </c>
      <c r="N221" s="44">
        <f ca="1">+IFERROR(VLOOKUP($H$28&amp;";"&amp;$B221&amp;";Total",BD!$A:$Q,N$8,0),0)</f>
        <v>0</v>
      </c>
      <c r="O221" s="44">
        <f ca="1">+IFERROR(VLOOKUP($H$28&amp;";"&amp;$B221&amp;";Total",BD!$A:$Q,O$8,0),0)</f>
        <v>0</v>
      </c>
      <c r="P221" s="44">
        <f ca="1">+IFERROR(VLOOKUP($H$28&amp;";"&amp;$B221&amp;";Total",BD!$A:$Q,P$8,0),0)/1000000</f>
        <v>0</v>
      </c>
      <c r="Q221" s="54">
        <f t="shared" ca="1" si="29"/>
        <v>0</v>
      </c>
      <c r="R221" s="40">
        <f t="shared" ca="1" si="30"/>
        <v>0</v>
      </c>
    </row>
    <row r="222" spans="2:18" x14ac:dyDescent="0.25">
      <c r="B222" t="str">
        <f ca="1"/>
        <v>MURINDÓ</v>
      </c>
      <c r="E222" s="140">
        <f ca="1">+IFERROR(VLOOKUP($H$28&amp;";"&amp;$B222&amp;";Total",BD!$A:$Q,E$8,0),0)</f>
        <v>0</v>
      </c>
      <c r="F222" s="140"/>
      <c r="G222" s="40">
        <f t="shared" ca="1" si="28"/>
        <v>0</v>
      </c>
      <c r="H222" s="44">
        <f ca="1">+IFERROR(VLOOKUP($H$28&amp;";"&amp;$B222&amp;";Total",BD!$A:$Q,H$8,0),0)</f>
        <v>0</v>
      </c>
      <c r="I222" s="44">
        <f ca="1">+IFERROR(VLOOKUP($H$28&amp;";"&amp;$B222&amp;";Total",BD!$A:$Q,I$8,0),0)</f>
        <v>0</v>
      </c>
      <c r="J222" s="44">
        <f ca="1">+IFERROR(VLOOKUP($H$28&amp;";"&amp;$B222&amp;";Total",BD!$A:$Q,J$8,0),0)</f>
        <v>0</v>
      </c>
      <c r="K222" s="44">
        <f ca="1">+IFERROR(VLOOKUP($H$28&amp;";"&amp;$B222&amp;";Total",BD!$A:$Q,K$8,0),0)</f>
        <v>0</v>
      </c>
      <c r="L222" s="44">
        <f ca="1">+IFERROR(VLOOKUP($H$28&amp;";"&amp;$B222&amp;";Total",BD!$A:$Q,L$8,0),0)</f>
        <v>0</v>
      </c>
      <c r="M222" s="44">
        <f ca="1">+IFERROR(VLOOKUP($H$28&amp;";"&amp;$B222&amp;";Total",BD!$A:$Q,M$8,0),0)</f>
        <v>0</v>
      </c>
      <c r="N222" s="44">
        <f ca="1">+IFERROR(VLOOKUP($H$28&amp;";"&amp;$B222&amp;";Total",BD!$A:$Q,N$8,0),0)</f>
        <v>0</v>
      </c>
      <c r="O222" s="44">
        <f ca="1">+IFERROR(VLOOKUP($H$28&amp;";"&amp;$B222&amp;";Total",BD!$A:$Q,O$8,0),0)</f>
        <v>0</v>
      </c>
      <c r="P222" s="44">
        <f ca="1">+IFERROR(VLOOKUP($H$28&amp;";"&amp;$B222&amp;";Total",BD!$A:$Q,P$8,0),0)/1000000</f>
        <v>0</v>
      </c>
      <c r="Q222" s="54">
        <f t="shared" ca="1" si="29"/>
        <v>0</v>
      </c>
      <c r="R222" s="40">
        <f t="shared" ca="1" si="30"/>
        <v>0</v>
      </c>
    </row>
    <row r="223" spans="2:18" x14ac:dyDescent="0.25">
      <c r="B223" t="str">
        <f ca="1"/>
        <v>MUTATÁ</v>
      </c>
      <c r="E223" s="140">
        <f ca="1">+IFERROR(VLOOKUP($H$28&amp;";"&amp;$B223&amp;";Total",BD!$A:$Q,E$8,0),0)</f>
        <v>0</v>
      </c>
      <c r="F223" s="140"/>
      <c r="G223" s="40">
        <f t="shared" ca="1" si="28"/>
        <v>0</v>
      </c>
      <c r="H223" s="44">
        <f ca="1">+IFERROR(VLOOKUP($H$28&amp;";"&amp;$B223&amp;";Total",BD!$A:$Q,H$8,0),0)</f>
        <v>0</v>
      </c>
      <c r="I223" s="44">
        <f ca="1">+IFERROR(VLOOKUP($H$28&amp;";"&amp;$B223&amp;";Total",BD!$A:$Q,I$8,0),0)</f>
        <v>0</v>
      </c>
      <c r="J223" s="44">
        <f ca="1">+IFERROR(VLOOKUP($H$28&amp;";"&amp;$B223&amp;";Total",BD!$A:$Q,J$8,0),0)</f>
        <v>0</v>
      </c>
      <c r="K223" s="44">
        <f ca="1">+IFERROR(VLOOKUP($H$28&amp;";"&amp;$B223&amp;";Total",BD!$A:$Q,K$8,0),0)</f>
        <v>0</v>
      </c>
      <c r="L223" s="44">
        <f ca="1">+IFERROR(VLOOKUP($H$28&amp;";"&amp;$B223&amp;";Total",BD!$A:$Q,L$8,0),0)</f>
        <v>0</v>
      </c>
      <c r="M223" s="44">
        <f ca="1">+IFERROR(VLOOKUP($H$28&amp;";"&amp;$B223&amp;";Total",BD!$A:$Q,M$8,0),0)</f>
        <v>0</v>
      </c>
      <c r="N223" s="44">
        <f ca="1">+IFERROR(VLOOKUP($H$28&amp;";"&amp;$B223&amp;";Total",BD!$A:$Q,N$8,0),0)</f>
        <v>0</v>
      </c>
      <c r="O223" s="44">
        <f ca="1">+IFERROR(VLOOKUP($H$28&amp;";"&amp;$B223&amp;";Total",BD!$A:$Q,O$8,0),0)</f>
        <v>0</v>
      </c>
      <c r="P223" s="44">
        <f ca="1">+IFERROR(VLOOKUP($H$28&amp;";"&amp;$B223&amp;";Total",BD!$A:$Q,P$8,0),0)/1000000</f>
        <v>0</v>
      </c>
      <c r="Q223" s="54">
        <f t="shared" ca="1" si="29"/>
        <v>0</v>
      </c>
      <c r="R223" s="40">
        <f t="shared" ca="1" si="30"/>
        <v>0</v>
      </c>
    </row>
    <row r="224" spans="2:18" x14ac:dyDescent="0.25">
      <c r="B224" t="str">
        <f ca="1"/>
        <v>NARIÑO</v>
      </c>
      <c r="E224" s="140">
        <f ca="1">+IFERROR(VLOOKUP($H$28&amp;";"&amp;$B224&amp;";Total",BD!$A:$Q,E$8,0),0)</f>
        <v>0</v>
      </c>
      <c r="F224" s="140"/>
      <c r="G224" s="40">
        <f t="shared" ca="1" si="28"/>
        <v>0</v>
      </c>
      <c r="H224" s="44">
        <f ca="1">+IFERROR(VLOOKUP($H$28&amp;";"&amp;$B224&amp;";Total",BD!$A:$Q,H$8,0),0)</f>
        <v>0</v>
      </c>
      <c r="I224" s="44">
        <f ca="1">+IFERROR(VLOOKUP($H$28&amp;";"&amp;$B224&amp;";Total",BD!$A:$Q,I$8,0),0)</f>
        <v>0</v>
      </c>
      <c r="J224" s="44">
        <f ca="1">+IFERROR(VLOOKUP($H$28&amp;";"&amp;$B224&amp;";Total",BD!$A:$Q,J$8,0),0)</f>
        <v>0</v>
      </c>
      <c r="K224" s="44">
        <f ca="1">+IFERROR(VLOOKUP($H$28&amp;";"&amp;$B224&amp;";Total",BD!$A:$Q,K$8,0),0)</f>
        <v>0</v>
      </c>
      <c r="L224" s="44">
        <f ca="1">+IFERROR(VLOOKUP($H$28&amp;";"&amp;$B224&amp;";Total",BD!$A:$Q,L$8,0),0)</f>
        <v>0</v>
      </c>
      <c r="M224" s="44">
        <f ca="1">+IFERROR(VLOOKUP($H$28&amp;";"&amp;$B224&amp;";Total",BD!$A:$Q,M$8,0),0)</f>
        <v>0</v>
      </c>
      <c r="N224" s="44">
        <f ca="1">+IFERROR(VLOOKUP($H$28&amp;";"&amp;$B224&amp;";Total",BD!$A:$Q,N$8,0),0)</f>
        <v>0</v>
      </c>
      <c r="O224" s="44">
        <f ca="1">+IFERROR(VLOOKUP($H$28&amp;";"&amp;$B224&amp;";Total",BD!$A:$Q,O$8,0),0)</f>
        <v>0</v>
      </c>
      <c r="P224" s="44">
        <f ca="1">+IFERROR(VLOOKUP($H$28&amp;";"&amp;$B224&amp;";Total",BD!$A:$Q,P$8,0),0)/1000000</f>
        <v>0</v>
      </c>
      <c r="Q224" s="54">
        <f t="shared" ca="1" si="29"/>
        <v>0</v>
      </c>
      <c r="R224" s="40">
        <f t="shared" ca="1" si="30"/>
        <v>0</v>
      </c>
    </row>
    <row r="225" spans="2:18" x14ac:dyDescent="0.25">
      <c r="B225" t="str">
        <f ca="1"/>
        <v>NECOCLÍ</v>
      </c>
      <c r="E225" s="140">
        <f ca="1">+IFERROR(VLOOKUP($H$28&amp;";"&amp;$B225&amp;";Total",BD!$A:$Q,E$8,0),0)</f>
        <v>1</v>
      </c>
      <c r="F225" s="140"/>
      <c r="G225" s="40">
        <f t="shared" ca="1" si="28"/>
        <v>5.2659294365455498E-4</v>
      </c>
      <c r="H225" s="44">
        <f ca="1">+IFERROR(VLOOKUP($H$28&amp;";"&amp;$B225&amp;";Total",BD!$A:$Q,H$8,0),0)</f>
        <v>0</v>
      </c>
      <c r="I225" s="44">
        <f ca="1">+IFERROR(VLOOKUP($H$28&amp;";"&amp;$B225&amp;";Total",BD!$A:$Q,I$8,0),0)</f>
        <v>0</v>
      </c>
      <c r="J225" s="44">
        <f ca="1">+IFERROR(VLOOKUP($H$28&amp;";"&amp;$B225&amp;";Total",BD!$A:$Q,J$8,0),0)</f>
        <v>22</v>
      </c>
      <c r="K225" s="44">
        <f ca="1">+IFERROR(VLOOKUP($H$28&amp;";"&amp;$B225&amp;";Total",BD!$A:$Q,K$8,0),0)</f>
        <v>37</v>
      </c>
      <c r="L225" s="44">
        <f ca="1">+IFERROR(VLOOKUP($H$28&amp;";"&amp;$B225&amp;";Total",BD!$A:$Q,L$8,0),0)</f>
        <v>4</v>
      </c>
      <c r="M225" s="44">
        <f ca="1">+IFERROR(VLOOKUP($H$28&amp;";"&amp;$B225&amp;";Total",BD!$A:$Q,M$8,0),0)</f>
        <v>0</v>
      </c>
      <c r="N225" s="44">
        <f ca="1">+IFERROR(VLOOKUP($H$28&amp;";"&amp;$B225&amp;";Total",BD!$A:$Q,N$8,0),0)</f>
        <v>31</v>
      </c>
      <c r="O225" s="44">
        <f ca="1">+IFERROR(VLOOKUP($H$28&amp;";"&amp;$B225&amp;";Total",BD!$A:$Q,O$8,0),0)</f>
        <v>27</v>
      </c>
      <c r="P225" s="44">
        <f ca="1">+IFERROR(VLOOKUP($H$28&amp;";"&amp;$B225&amp;";Total",BD!$A:$Q,P$8,0),0)/1000000</f>
        <v>43.68</v>
      </c>
      <c r="Q225" s="54">
        <f t="shared" ca="1" si="29"/>
        <v>121</v>
      </c>
      <c r="R225" s="40">
        <f t="shared" ca="1" si="30"/>
        <v>5.6884960744675854E-4</v>
      </c>
    </row>
    <row r="226" spans="2:18" x14ac:dyDescent="0.25">
      <c r="B226" t="str">
        <f ca="1"/>
        <v>NECHÍ</v>
      </c>
      <c r="E226" s="140">
        <f ca="1">+IFERROR(VLOOKUP($H$28&amp;";"&amp;$B226&amp;";Total",BD!$A:$Q,E$8,0),0)</f>
        <v>0</v>
      </c>
      <c r="F226" s="140"/>
      <c r="G226" s="40">
        <f t="shared" ca="1" si="28"/>
        <v>0</v>
      </c>
      <c r="H226" s="44">
        <f ca="1">+IFERROR(VLOOKUP($H$28&amp;";"&amp;$B226&amp;";Total",BD!$A:$Q,H$8,0),0)</f>
        <v>0</v>
      </c>
      <c r="I226" s="44">
        <f ca="1">+IFERROR(VLOOKUP($H$28&amp;";"&amp;$B226&amp;";Total",BD!$A:$Q,I$8,0),0)</f>
        <v>0</v>
      </c>
      <c r="J226" s="44">
        <f ca="1">+IFERROR(VLOOKUP($H$28&amp;";"&amp;$B226&amp;";Total",BD!$A:$Q,J$8,0),0)</f>
        <v>0</v>
      </c>
      <c r="K226" s="44">
        <f ca="1">+IFERROR(VLOOKUP($H$28&amp;";"&amp;$B226&amp;";Total",BD!$A:$Q,K$8,0),0)</f>
        <v>0</v>
      </c>
      <c r="L226" s="44">
        <f ca="1">+IFERROR(VLOOKUP($H$28&amp;";"&amp;$B226&amp;";Total",BD!$A:$Q,L$8,0),0)</f>
        <v>0</v>
      </c>
      <c r="M226" s="44">
        <f ca="1">+IFERROR(VLOOKUP($H$28&amp;";"&amp;$B226&amp;";Total",BD!$A:$Q,M$8,0),0)</f>
        <v>0</v>
      </c>
      <c r="N226" s="44">
        <f ca="1">+IFERROR(VLOOKUP($H$28&amp;";"&amp;$B226&amp;";Total",BD!$A:$Q,N$8,0),0)</f>
        <v>0</v>
      </c>
      <c r="O226" s="44">
        <f ca="1">+IFERROR(VLOOKUP($H$28&amp;";"&amp;$B226&amp;";Total",BD!$A:$Q,O$8,0),0)</f>
        <v>0</v>
      </c>
      <c r="P226" s="44">
        <f ca="1">+IFERROR(VLOOKUP($H$28&amp;";"&amp;$B226&amp;";Total",BD!$A:$Q,P$8,0),0)/1000000</f>
        <v>0</v>
      </c>
      <c r="Q226" s="54">
        <f t="shared" ca="1" si="29"/>
        <v>0</v>
      </c>
      <c r="R226" s="40">
        <f t="shared" ca="1" si="30"/>
        <v>0</v>
      </c>
    </row>
    <row r="227" spans="2:18" x14ac:dyDescent="0.25">
      <c r="B227" t="str">
        <f ca="1"/>
        <v>OLAYA</v>
      </c>
      <c r="E227" s="140">
        <f ca="1">+IFERROR(VLOOKUP($H$28&amp;";"&amp;$B227&amp;";Total",BD!$A:$Q,E$8,0),0)</f>
        <v>0</v>
      </c>
      <c r="F227" s="140"/>
      <c r="G227" s="40">
        <f t="shared" ca="1" si="28"/>
        <v>0</v>
      </c>
      <c r="H227" s="44">
        <f ca="1">+IFERROR(VLOOKUP($H$28&amp;";"&amp;$B227&amp;";Total",BD!$A:$Q,H$8,0),0)</f>
        <v>0</v>
      </c>
      <c r="I227" s="44">
        <f ca="1">+IFERROR(VLOOKUP($H$28&amp;";"&amp;$B227&amp;";Total",BD!$A:$Q,I$8,0),0)</f>
        <v>0</v>
      </c>
      <c r="J227" s="44">
        <f ca="1">+IFERROR(VLOOKUP($H$28&amp;";"&amp;$B227&amp;";Total",BD!$A:$Q,J$8,0),0)</f>
        <v>0</v>
      </c>
      <c r="K227" s="44">
        <f ca="1">+IFERROR(VLOOKUP($H$28&amp;";"&amp;$B227&amp;";Total",BD!$A:$Q,K$8,0),0)</f>
        <v>0</v>
      </c>
      <c r="L227" s="44">
        <f ca="1">+IFERROR(VLOOKUP($H$28&amp;";"&amp;$B227&amp;";Total",BD!$A:$Q,L$8,0),0)</f>
        <v>0</v>
      </c>
      <c r="M227" s="44">
        <f ca="1">+IFERROR(VLOOKUP($H$28&amp;";"&amp;$B227&amp;";Total",BD!$A:$Q,M$8,0),0)</f>
        <v>0</v>
      </c>
      <c r="N227" s="44">
        <f ca="1">+IFERROR(VLOOKUP($H$28&amp;";"&amp;$B227&amp;";Total",BD!$A:$Q,N$8,0),0)</f>
        <v>0</v>
      </c>
      <c r="O227" s="44">
        <f ca="1">+IFERROR(VLOOKUP($H$28&amp;";"&amp;$B227&amp;";Total",BD!$A:$Q,O$8,0),0)</f>
        <v>0</v>
      </c>
      <c r="P227" s="44">
        <f ca="1">+IFERROR(VLOOKUP($H$28&amp;";"&amp;$B227&amp;";Total",BD!$A:$Q,P$8,0),0)/1000000</f>
        <v>0</v>
      </c>
      <c r="Q227" s="54">
        <f t="shared" ca="1" si="29"/>
        <v>0</v>
      </c>
      <c r="R227" s="40">
        <f t="shared" ca="1" si="30"/>
        <v>0</v>
      </c>
    </row>
    <row r="228" spans="2:18" x14ac:dyDescent="0.25">
      <c r="B228" t="str">
        <f ca="1"/>
        <v>PEÑOL</v>
      </c>
      <c r="E228" s="140">
        <f ca="1">+IFERROR(VLOOKUP($H$28&amp;";"&amp;$B228&amp;";Total",BD!$A:$Q,E$8,0),0)</f>
        <v>6</v>
      </c>
      <c r="F228" s="140"/>
      <c r="G228" s="40">
        <f t="shared" ca="1" si="28"/>
        <v>3.1595576619273301E-3</v>
      </c>
      <c r="H228" s="44">
        <f ca="1">+IFERROR(VLOOKUP($H$28&amp;";"&amp;$B228&amp;";Total",BD!$A:$Q,H$8,0),0)</f>
        <v>0</v>
      </c>
      <c r="I228" s="44">
        <f ca="1">+IFERROR(VLOOKUP($H$28&amp;";"&amp;$B228&amp;";Total",BD!$A:$Q,I$8,0),0)</f>
        <v>0</v>
      </c>
      <c r="J228" s="44">
        <f ca="1">+IFERROR(VLOOKUP($H$28&amp;";"&amp;$B228&amp;";Total",BD!$A:$Q,J$8,0),0)</f>
        <v>10</v>
      </c>
      <c r="K228" s="44">
        <f ca="1">+IFERROR(VLOOKUP($H$28&amp;";"&amp;$B228&amp;";Total",BD!$A:$Q,K$8,0),0)</f>
        <v>3</v>
      </c>
      <c r="L228" s="44">
        <f ca="1">+IFERROR(VLOOKUP($H$28&amp;";"&amp;$B228&amp;";Total",BD!$A:$Q,L$8,0),0)</f>
        <v>16</v>
      </c>
      <c r="M228" s="44">
        <f ca="1">+IFERROR(VLOOKUP($H$28&amp;";"&amp;$B228&amp;";Total",BD!$A:$Q,M$8,0),0)</f>
        <v>6</v>
      </c>
      <c r="N228" s="44">
        <f ca="1">+IFERROR(VLOOKUP($H$28&amp;";"&amp;$B228&amp;";Total",BD!$A:$Q,N$8,0),0)</f>
        <v>1</v>
      </c>
      <c r="O228" s="44">
        <f ca="1">+IFERROR(VLOOKUP($H$28&amp;";"&amp;$B228&amp;";Total",BD!$A:$Q,O$8,0),0)</f>
        <v>4</v>
      </c>
      <c r="P228" s="44">
        <f ca="1">+IFERROR(VLOOKUP($H$28&amp;";"&amp;$B228&amp;";Total",BD!$A:$Q,P$8,0),0)/1000000</f>
        <v>13.455</v>
      </c>
      <c r="Q228" s="54">
        <f t="shared" ca="1" si="29"/>
        <v>40</v>
      </c>
      <c r="R228" s="40">
        <f t="shared" ca="1" si="30"/>
        <v>1.8804945700719289E-4</v>
      </c>
    </row>
    <row r="229" spans="2:18" x14ac:dyDescent="0.25">
      <c r="B229" t="str">
        <f ca="1"/>
        <v>PEQUE</v>
      </c>
      <c r="E229" s="140">
        <f ca="1">+IFERROR(VLOOKUP($H$28&amp;";"&amp;$B229&amp;";Total",BD!$A:$Q,E$8,0),0)</f>
        <v>0</v>
      </c>
      <c r="F229" s="140"/>
      <c r="G229" s="40">
        <f t="shared" ca="1" si="28"/>
        <v>0</v>
      </c>
      <c r="H229" s="44">
        <f ca="1">+IFERROR(VLOOKUP($H$28&amp;";"&amp;$B229&amp;";Total",BD!$A:$Q,H$8,0),0)</f>
        <v>0</v>
      </c>
      <c r="I229" s="44">
        <f ca="1">+IFERROR(VLOOKUP($H$28&amp;";"&amp;$B229&amp;";Total",BD!$A:$Q,I$8,0),0)</f>
        <v>0</v>
      </c>
      <c r="J229" s="44">
        <f ca="1">+IFERROR(VLOOKUP($H$28&amp;";"&amp;$B229&amp;";Total",BD!$A:$Q,J$8,0),0)</f>
        <v>0</v>
      </c>
      <c r="K229" s="44">
        <f ca="1">+IFERROR(VLOOKUP($H$28&amp;";"&amp;$B229&amp;";Total",BD!$A:$Q,K$8,0),0)</f>
        <v>0</v>
      </c>
      <c r="L229" s="44">
        <f ca="1">+IFERROR(VLOOKUP($H$28&amp;";"&amp;$B229&amp;";Total",BD!$A:$Q,L$8,0),0)</f>
        <v>0</v>
      </c>
      <c r="M229" s="44">
        <f ca="1">+IFERROR(VLOOKUP($H$28&amp;";"&amp;$B229&amp;";Total",BD!$A:$Q,M$8,0),0)</f>
        <v>0</v>
      </c>
      <c r="N229" s="44">
        <f ca="1">+IFERROR(VLOOKUP($H$28&amp;";"&amp;$B229&amp;";Total",BD!$A:$Q,N$8,0),0)</f>
        <v>0</v>
      </c>
      <c r="O229" s="44">
        <f ca="1">+IFERROR(VLOOKUP($H$28&amp;";"&amp;$B229&amp;";Total",BD!$A:$Q,O$8,0),0)</f>
        <v>0</v>
      </c>
      <c r="P229" s="44">
        <f ca="1">+IFERROR(VLOOKUP($H$28&amp;";"&amp;$B229&amp;";Total",BD!$A:$Q,P$8,0),0)/1000000</f>
        <v>0</v>
      </c>
      <c r="Q229" s="54">
        <f t="shared" ca="1" si="29"/>
        <v>0</v>
      </c>
      <c r="R229" s="40">
        <f t="shared" ca="1" si="30"/>
        <v>0</v>
      </c>
    </row>
    <row r="230" spans="2:18" x14ac:dyDescent="0.25">
      <c r="B230" t="str">
        <f ca="1"/>
        <v>PUEBLORRICO</v>
      </c>
      <c r="E230" s="140">
        <f ca="1">+IFERROR(VLOOKUP($H$28&amp;";"&amp;$B230&amp;";Total",BD!$A:$Q,E$8,0),0)</f>
        <v>0</v>
      </c>
      <c r="F230" s="140"/>
      <c r="G230" s="40">
        <f t="shared" ca="1" si="28"/>
        <v>0</v>
      </c>
      <c r="H230" s="44">
        <f ca="1">+IFERROR(VLOOKUP($H$28&amp;";"&amp;$B230&amp;";Total",BD!$A:$Q,H$8,0),0)</f>
        <v>0</v>
      </c>
      <c r="I230" s="44">
        <f ca="1">+IFERROR(VLOOKUP($H$28&amp;";"&amp;$B230&amp;";Total",BD!$A:$Q,I$8,0),0)</f>
        <v>0</v>
      </c>
      <c r="J230" s="44">
        <f ca="1">+IFERROR(VLOOKUP($H$28&amp;";"&amp;$B230&amp;";Total",BD!$A:$Q,J$8,0),0)</f>
        <v>0</v>
      </c>
      <c r="K230" s="44">
        <f ca="1">+IFERROR(VLOOKUP($H$28&amp;";"&amp;$B230&amp;";Total",BD!$A:$Q,K$8,0),0)</f>
        <v>0</v>
      </c>
      <c r="L230" s="44">
        <f ca="1">+IFERROR(VLOOKUP($H$28&amp;";"&amp;$B230&amp;";Total",BD!$A:$Q,L$8,0),0)</f>
        <v>0</v>
      </c>
      <c r="M230" s="44">
        <f ca="1">+IFERROR(VLOOKUP($H$28&amp;";"&amp;$B230&amp;";Total",BD!$A:$Q,M$8,0),0)</f>
        <v>0</v>
      </c>
      <c r="N230" s="44">
        <f ca="1">+IFERROR(VLOOKUP($H$28&amp;";"&amp;$B230&amp;";Total",BD!$A:$Q,N$8,0),0)</f>
        <v>0</v>
      </c>
      <c r="O230" s="44">
        <f ca="1">+IFERROR(VLOOKUP($H$28&amp;";"&amp;$B230&amp;";Total",BD!$A:$Q,O$8,0),0)</f>
        <v>0</v>
      </c>
      <c r="P230" s="44">
        <f ca="1">+IFERROR(VLOOKUP($H$28&amp;";"&amp;$B230&amp;";Total",BD!$A:$Q,P$8,0),0)/1000000</f>
        <v>0</v>
      </c>
      <c r="Q230" s="54">
        <f t="shared" ca="1" si="29"/>
        <v>0</v>
      </c>
      <c r="R230" s="40">
        <f t="shared" ca="1" si="30"/>
        <v>0</v>
      </c>
    </row>
    <row r="231" spans="2:18" x14ac:dyDescent="0.25">
      <c r="B231" t="str">
        <f ca="1"/>
        <v>PUERTO BERRÍO</v>
      </c>
      <c r="E231" s="140">
        <f ca="1">+IFERROR(VLOOKUP($H$28&amp;";"&amp;$B231&amp;";Total",BD!$A:$Q,E$8,0),0)</f>
        <v>1</v>
      </c>
      <c r="F231" s="140"/>
      <c r="G231" s="40">
        <f t="shared" ca="1" si="28"/>
        <v>5.2659294365455498E-4</v>
      </c>
      <c r="H231" s="44">
        <f ca="1">+IFERROR(VLOOKUP($H$28&amp;";"&amp;$B231&amp;";Total",BD!$A:$Q,H$8,0),0)</f>
        <v>0</v>
      </c>
      <c r="I231" s="44">
        <f ca="1">+IFERROR(VLOOKUP($H$28&amp;";"&amp;$B231&amp;";Total",BD!$A:$Q,I$8,0),0)</f>
        <v>0</v>
      </c>
      <c r="J231" s="44">
        <f ca="1">+IFERROR(VLOOKUP($H$28&amp;";"&amp;$B231&amp;";Total",BD!$A:$Q,J$8,0),0)</f>
        <v>13</v>
      </c>
      <c r="K231" s="44">
        <f ca="1">+IFERROR(VLOOKUP($H$28&amp;";"&amp;$B231&amp;";Total",BD!$A:$Q,K$8,0),0)</f>
        <v>3</v>
      </c>
      <c r="L231" s="44">
        <f ca="1">+IFERROR(VLOOKUP($H$28&amp;";"&amp;$B231&amp;";Total",BD!$A:$Q,L$8,0),0)</f>
        <v>10</v>
      </c>
      <c r="M231" s="44">
        <f ca="1">+IFERROR(VLOOKUP($H$28&amp;";"&amp;$B231&amp;";Total",BD!$A:$Q,M$8,0),0)</f>
        <v>16</v>
      </c>
      <c r="N231" s="44">
        <f ca="1">+IFERROR(VLOOKUP($H$28&amp;";"&amp;$B231&amp;";Total",BD!$A:$Q,N$8,0),0)</f>
        <v>11</v>
      </c>
      <c r="O231" s="44">
        <f ca="1">+IFERROR(VLOOKUP($H$28&amp;";"&amp;$B231&amp;";Total",BD!$A:$Q,O$8,0),0)</f>
        <v>10</v>
      </c>
      <c r="P231" s="44">
        <f ca="1">+IFERROR(VLOOKUP($H$28&amp;";"&amp;$B231&amp;";Total",BD!$A:$Q,P$8,0),0)/1000000</f>
        <v>20.864999999999998</v>
      </c>
      <c r="Q231" s="54">
        <f t="shared" ca="1" si="29"/>
        <v>63</v>
      </c>
      <c r="R231" s="40">
        <f t="shared" ca="1" si="30"/>
        <v>2.9617789478632881E-4</v>
      </c>
    </row>
    <row r="232" spans="2:18" x14ac:dyDescent="0.25">
      <c r="B232" t="str">
        <f ca="1"/>
        <v>PUERTO NARE</v>
      </c>
      <c r="E232" s="140">
        <f ca="1">+IFERROR(VLOOKUP($H$28&amp;";"&amp;$B232&amp;";Total",BD!$A:$Q,E$8,0),0)</f>
        <v>0</v>
      </c>
      <c r="F232" s="140"/>
      <c r="G232" s="40">
        <f t="shared" ca="1" si="28"/>
        <v>0</v>
      </c>
      <c r="H232" s="44">
        <f ca="1">+IFERROR(VLOOKUP($H$28&amp;";"&amp;$B232&amp;";Total",BD!$A:$Q,H$8,0),0)</f>
        <v>0</v>
      </c>
      <c r="I232" s="44">
        <f ca="1">+IFERROR(VLOOKUP($H$28&amp;";"&amp;$B232&amp;";Total",BD!$A:$Q,I$8,0),0)</f>
        <v>0</v>
      </c>
      <c r="J232" s="44">
        <f ca="1">+IFERROR(VLOOKUP($H$28&amp;";"&amp;$B232&amp;";Total",BD!$A:$Q,J$8,0),0)</f>
        <v>0</v>
      </c>
      <c r="K232" s="44">
        <f ca="1">+IFERROR(VLOOKUP($H$28&amp;";"&amp;$B232&amp;";Total",BD!$A:$Q,K$8,0),0)</f>
        <v>0</v>
      </c>
      <c r="L232" s="44">
        <f ca="1">+IFERROR(VLOOKUP($H$28&amp;";"&amp;$B232&amp;";Total",BD!$A:$Q,L$8,0),0)</f>
        <v>0</v>
      </c>
      <c r="M232" s="44">
        <f ca="1">+IFERROR(VLOOKUP($H$28&amp;";"&amp;$B232&amp;";Total",BD!$A:$Q,M$8,0),0)</f>
        <v>0</v>
      </c>
      <c r="N232" s="44">
        <f ca="1">+IFERROR(VLOOKUP($H$28&amp;";"&amp;$B232&amp;";Total",BD!$A:$Q,N$8,0),0)</f>
        <v>0</v>
      </c>
      <c r="O232" s="44">
        <f ca="1">+IFERROR(VLOOKUP($H$28&amp;";"&amp;$B232&amp;";Total",BD!$A:$Q,O$8,0),0)</f>
        <v>0</v>
      </c>
      <c r="P232" s="44">
        <f ca="1">+IFERROR(VLOOKUP($H$28&amp;";"&amp;$B232&amp;";Total",BD!$A:$Q,P$8,0),0)/1000000</f>
        <v>0</v>
      </c>
      <c r="Q232" s="54">
        <f t="shared" ca="1" si="29"/>
        <v>0</v>
      </c>
      <c r="R232" s="40">
        <f t="shared" ca="1" si="30"/>
        <v>0</v>
      </c>
    </row>
    <row r="233" spans="2:18" x14ac:dyDescent="0.25">
      <c r="B233" t="str">
        <f ca="1"/>
        <v>PUERTO TRIUNFO</v>
      </c>
      <c r="E233" s="140">
        <f ca="1">+IFERROR(VLOOKUP($H$28&amp;";"&amp;$B233&amp;";Total",BD!$A:$Q,E$8,0),0)</f>
        <v>1</v>
      </c>
      <c r="F233" s="140"/>
      <c r="G233" s="40">
        <f t="shared" ca="1" si="28"/>
        <v>5.2659294365455498E-4</v>
      </c>
      <c r="H233" s="44">
        <f ca="1">+IFERROR(VLOOKUP($H$28&amp;";"&amp;$B233&amp;";Total",BD!$A:$Q,H$8,0),0)</f>
        <v>0</v>
      </c>
      <c r="I233" s="44">
        <f ca="1">+IFERROR(VLOOKUP($H$28&amp;";"&amp;$B233&amp;";Total",BD!$A:$Q,I$8,0),0)</f>
        <v>0</v>
      </c>
      <c r="J233" s="44">
        <f ca="1">+IFERROR(VLOOKUP($H$28&amp;";"&amp;$B233&amp;";Total",BD!$A:$Q,J$8,0),0)</f>
        <v>4</v>
      </c>
      <c r="K233" s="44">
        <f ca="1">+IFERROR(VLOOKUP($H$28&amp;";"&amp;$B233&amp;";Total",BD!$A:$Q,K$8,0),0)</f>
        <v>2</v>
      </c>
      <c r="L233" s="44">
        <f ca="1">+IFERROR(VLOOKUP($H$28&amp;";"&amp;$B233&amp;";Total",BD!$A:$Q,L$8,0),0)</f>
        <v>0</v>
      </c>
      <c r="M233" s="44">
        <f ca="1">+IFERROR(VLOOKUP($H$28&amp;";"&amp;$B233&amp;";Total",BD!$A:$Q,M$8,0),0)</f>
        <v>1</v>
      </c>
      <c r="N233" s="44">
        <f ca="1">+IFERROR(VLOOKUP($H$28&amp;";"&amp;$B233&amp;";Total",BD!$A:$Q,N$8,0),0)</f>
        <v>0</v>
      </c>
      <c r="O233" s="44">
        <f ca="1">+IFERROR(VLOOKUP($H$28&amp;";"&amp;$B233&amp;";Total",BD!$A:$Q,O$8,0),0)</f>
        <v>2</v>
      </c>
      <c r="P233" s="44">
        <f ca="1">+IFERROR(VLOOKUP($H$28&amp;";"&amp;$B233&amp;";Total",BD!$A:$Q,P$8,0),0)/1000000</f>
        <v>3.64</v>
      </c>
      <c r="Q233" s="54">
        <f t="shared" ca="1" si="29"/>
        <v>9</v>
      </c>
      <c r="R233" s="40">
        <f t="shared" ca="1" si="30"/>
        <v>4.2311127826618399E-5</v>
      </c>
    </row>
    <row r="234" spans="2:18" x14ac:dyDescent="0.25">
      <c r="B234" t="str">
        <f ca="1"/>
        <v>REMEDIOS</v>
      </c>
      <c r="E234" s="140">
        <f ca="1">+IFERROR(VLOOKUP($H$28&amp;";"&amp;$B234&amp;";Total",BD!$A:$Q,E$8,0),0)</f>
        <v>0</v>
      </c>
      <c r="F234" s="140"/>
      <c r="G234" s="40">
        <f t="shared" ca="1" si="28"/>
        <v>0</v>
      </c>
      <c r="H234" s="44">
        <f ca="1">+IFERROR(VLOOKUP($H$28&amp;";"&amp;$B234&amp;";Total",BD!$A:$Q,H$8,0),0)</f>
        <v>0</v>
      </c>
      <c r="I234" s="44">
        <f ca="1">+IFERROR(VLOOKUP($H$28&amp;";"&amp;$B234&amp;";Total",BD!$A:$Q,I$8,0),0)</f>
        <v>0</v>
      </c>
      <c r="J234" s="44">
        <f ca="1">+IFERROR(VLOOKUP($H$28&amp;";"&amp;$B234&amp;";Total",BD!$A:$Q,J$8,0),0)</f>
        <v>0</v>
      </c>
      <c r="K234" s="44">
        <f ca="1">+IFERROR(VLOOKUP($H$28&amp;";"&amp;$B234&amp;";Total",BD!$A:$Q,K$8,0),0)</f>
        <v>0</v>
      </c>
      <c r="L234" s="44">
        <f ca="1">+IFERROR(VLOOKUP($H$28&amp;";"&amp;$B234&amp;";Total",BD!$A:$Q,L$8,0),0)</f>
        <v>0</v>
      </c>
      <c r="M234" s="44">
        <f ca="1">+IFERROR(VLOOKUP($H$28&amp;";"&amp;$B234&amp;";Total",BD!$A:$Q,M$8,0),0)</f>
        <v>0</v>
      </c>
      <c r="N234" s="44">
        <f ca="1">+IFERROR(VLOOKUP($H$28&amp;";"&amp;$B234&amp;";Total",BD!$A:$Q,N$8,0),0)</f>
        <v>0</v>
      </c>
      <c r="O234" s="44">
        <f ca="1">+IFERROR(VLOOKUP($H$28&amp;";"&amp;$B234&amp;";Total",BD!$A:$Q,O$8,0),0)</f>
        <v>0</v>
      </c>
      <c r="P234" s="44">
        <f ca="1">+IFERROR(VLOOKUP($H$28&amp;";"&amp;$B234&amp;";Total",BD!$A:$Q,P$8,0),0)/1000000</f>
        <v>0</v>
      </c>
      <c r="Q234" s="54">
        <f t="shared" ca="1" si="29"/>
        <v>0</v>
      </c>
      <c r="R234" s="40">
        <f t="shared" ca="1" si="30"/>
        <v>0</v>
      </c>
    </row>
    <row r="235" spans="2:18" x14ac:dyDescent="0.25">
      <c r="B235" t="str">
        <f ca="1"/>
        <v>RETIRO</v>
      </c>
      <c r="E235" s="140">
        <f ca="1">+IFERROR(VLOOKUP($H$28&amp;";"&amp;$B235&amp;";Total",BD!$A:$Q,E$8,0),0)</f>
        <v>5</v>
      </c>
      <c r="F235" s="140"/>
      <c r="G235" s="40">
        <f t="shared" ca="1" si="28"/>
        <v>2.6329647182727752E-3</v>
      </c>
      <c r="H235" s="44">
        <f ca="1">+IFERROR(VLOOKUP($H$28&amp;";"&amp;$B235&amp;";Total",BD!$A:$Q,H$8,0),0)</f>
        <v>0</v>
      </c>
      <c r="I235" s="44">
        <f ca="1">+IFERROR(VLOOKUP($H$28&amp;";"&amp;$B235&amp;";Total",BD!$A:$Q,I$8,0),0)</f>
        <v>0</v>
      </c>
      <c r="J235" s="44">
        <f ca="1">+IFERROR(VLOOKUP($H$28&amp;";"&amp;$B235&amp;";Total",BD!$A:$Q,J$8,0),0)</f>
        <v>65</v>
      </c>
      <c r="K235" s="44">
        <f ca="1">+IFERROR(VLOOKUP($H$28&amp;";"&amp;$B235&amp;";Total",BD!$A:$Q,K$8,0),0)</f>
        <v>25</v>
      </c>
      <c r="L235" s="44">
        <f ca="1">+IFERROR(VLOOKUP($H$28&amp;";"&amp;$B235&amp;";Total",BD!$A:$Q,L$8,0),0)</f>
        <v>14</v>
      </c>
      <c r="M235" s="44">
        <f ca="1">+IFERROR(VLOOKUP($H$28&amp;";"&amp;$B235&amp;";Total",BD!$A:$Q,M$8,0),0)</f>
        <v>6</v>
      </c>
      <c r="N235" s="44">
        <f ca="1">+IFERROR(VLOOKUP($H$28&amp;";"&amp;$B235&amp;";Total",BD!$A:$Q,N$8,0),0)</f>
        <v>54</v>
      </c>
      <c r="O235" s="44">
        <f ca="1">+IFERROR(VLOOKUP($H$28&amp;";"&amp;$B235&amp;";Total",BD!$A:$Q,O$8,0),0)</f>
        <v>5</v>
      </c>
      <c r="P235" s="44">
        <f ca="1">+IFERROR(VLOOKUP($H$28&amp;";"&amp;$B235&amp;";Total",BD!$A:$Q,P$8,0),0)/1000000</f>
        <v>56.484999999999999</v>
      </c>
      <c r="Q235" s="54">
        <f t="shared" ca="1" si="29"/>
        <v>169</v>
      </c>
      <c r="R235" s="40">
        <f t="shared" ca="1" si="30"/>
        <v>7.9450895585538993E-4</v>
      </c>
    </row>
    <row r="236" spans="2:18" x14ac:dyDescent="0.25">
      <c r="B236" t="str">
        <f ca="1"/>
        <v>RIONEGRO</v>
      </c>
      <c r="E236" s="140">
        <f ca="1">+IFERROR(VLOOKUP($H$28&amp;";"&amp;$B236&amp;";Total",BD!$A:$Q,E$8,0),0)</f>
        <v>49</v>
      </c>
      <c r="F236" s="140"/>
      <c r="G236" s="40">
        <f t="shared" ca="1" si="28"/>
        <v>2.5803054239073198E-2</v>
      </c>
      <c r="H236" s="44">
        <f ca="1">+IFERROR(VLOOKUP($H$28&amp;";"&amp;$B236&amp;";Total",BD!$A:$Q,H$8,0),0)</f>
        <v>0</v>
      </c>
      <c r="I236" s="44">
        <f ca="1">+IFERROR(VLOOKUP($H$28&amp;";"&amp;$B236&amp;";Total",BD!$A:$Q,I$8,0),0)</f>
        <v>0</v>
      </c>
      <c r="J236" s="44">
        <f ca="1">+IFERROR(VLOOKUP($H$28&amp;";"&amp;$B236&amp;";Total",BD!$A:$Q,J$8,0),0)</f>
        <v>1543</v>
      </c>
      <c r="K236" s="44">
        <f ca="1">+IFERROR(VLOOKUP($H$28&amp;";"&amp;$B236&amp;";Total",BD!$A:$Q,K$8,0),0)</f>
        <v>477</v>
      </c>
      <c r="L236" s="44">
        <f ca="1">+IFERROR(VLOOKUP($H$28&amp;";"&amp;$B236&amp;";Total",BD!$A:$Q,L$8,0),0)</f>
        <v>386</v>
      </c>
      <c r="M236" s="44">
        <f ca="1">+IFERROR(VLOOKUP($H$28&amp;";"&amp;$B236&amp;";Total",BD!$A:$Q,M$8,0),0)</f>
        <v>108</v>
      </c>
      <c r="N236" s="44">
        <f ca="1">+IFERROR(VLOOKUP($H$28&amp;";"&amp;$B236&amp;";Total",BD!$A:$Q,N$8,0),0)</f>
        <v>233</v>
      </c>
      <c r="O236" s="44">
        <f ca="1">+IFERROR(VLOOKUP($H$28&amp;";"&amp;$B236&amp;";Total",BD!$A:$Q,O$8,0),0)</f>
        <v>69</v>
      </c>
      <c r="P236" s="44">
        <f ca="1">+IFERROR(VLOOKUP($H$28&amp;";"&amp;$B236&amp;";Total",BD!$A:$Q,P$8,0),0)/1000000</f>
        <v>1068.924675</v>
      </c>
      <c r="Q236" s="54">
        <f t="shared" ca="1" si="29"/>
        <v>2816</v>
      </c>
      <c r="R236" s="40">
        <f t="shared" ca="1" si="30"/>
        <v>1.3238681773306379E-2</v>
      </c>
    </row>
    <row r="237" spans="2:18" x14ac:dyDescent="0.25">
      <c r="B237" t="str">
        <f ca="1"/>
        <v>SABANALARGA</v>
      </c>
      <c r="E237" s="140">
        <f ca="1">+IFERROR(VLOOKUP($H$28&amp;";"&amp;$B237&amp;";Total",BD!$A:$Q,E$8,0),0)</f>
        <v>0</v>
      </c>
      <c r="F237" s="140"/>
      <c r="G237" s="40">
        <f t="shared" ca="1" si="28"/>
        <v>0</v>
      </c>
      <c r="H237" s="44">
        <f ca="1">+IFERROR(VLOOKUP($H$28&amp;";"&amp;$B237&amp;";Total",BD!$A:$Q,H$8,0),0)</f>
        <v>0</v>
      </c>
      <c r="I237" s="44">
        <f ca="1">+IFERROR(VLOOKUP($H$28&amp;";"&amp;$B237&amp;";Total",BD!$A:$Q,I$8,0),0)</f>
        <v>0</v>
      </c>
      <c r="J237" s="44">
        <f ca="1">+IFERROR(VLOOKUP($H$28&amp;";"&amp;$B237&amp;";Total",BD!$A:$Q,J$8,0),0)</f>
        <v>0</v>
      </c>
      <c r="K237" s="44">
        <f ca="1">+IFERROR(VLOOKUP($H$28&amp;";"&amp;$B237&amp;";Total",BD!$A:$Q,K$8,0),0)</f>
        <v>0</v>
      </c>
      <c r="L237" s="44">
        <f ca="1">+IFERROR(VLOOKUP($H$28&amp;";"&amp;$B237&amp;";Total",BD!$A:$Q,L$8,0),0)</f>
        <v>0</v>
      </c>
      <c r="M237" s="44">
        <f ca="1">+IFERROR(VLOOKUP($H$28&amp;";"&amp;$B237&amp;";Total",BD!$A:$Q,M$8,0),0)</f>
        <v>0</v>
      </c>
      <c r="N237" s="44">
        <f ca="1">+IFERROR(VLOOKUP($H$28&amp;";"&amp;$B237&amp;";Total",BD!$A:$Q,N$8,0),0)</f>
        <v>0</v>
      </c>
      <c r="O237" s="44">
        <f ca="1">+IFERROR(VLOOKUP($H$28&amp;";"&amp;$B237&amp;";Total",BD!$A:$Q,O$8,0),0)</f>
        <v>0</v>
      </c>
      <c r="P237" s="44">
        <f ca="1">+IFERROR(VLOOKUP($H$28&amp;";"&amp;$B237&amp;";Total",BD!$A:$Q,P$8,0),0)/1000000</f>
        <v>0</v>
      </c>
      <c r="Q237" s="54">
        <f t="shared" ca="1" si="29"/>
        <v>0</v>
      </c>
      <c r="R237" s="40">
        <f t="shared" ca="1" si="30"/>
        <v>0</v>
      </c>
    </row>
    <row r="238" spans="2:18" x14ac:dyDescent="0.25">
      <c r="B238" t="str">
        <f ca="1"/>
        <v>SABANETA</v>
      </c>
      <c r="E238" s="140">
        <f ca="1">+IFERROR(VLOOKUP($H$28&amp;";"&amp;$B238&amp;";Total",BD!$A:$Q,E$8,0),0)</f>
        <v>69</v>
      </c>
      <c r="F238" s="140"/>
      <c r="G238" s="40">
        <f t="shared" ca="1" si="28"/>
        <v>3.6334913112164295E-2</v>
      </c>
      <c r="H238" s="44">
        <f ca="1">+IFERROR(VLOOKUP($H$28&amp;";"&amp;$B238&amp;";Total",BD!$A:$Q,H$8,0),0)</f>
        <v>0</v>
      </c>
      <c r="I238" s="44">
        <f ca="1">+IFERROR(VLOOKUP($H$28&amp;";"&amp;$B238&amp;";Total",BD!$A:$Q,I$8,0),0)</f>
        <v>0</v>
      </c>
      <c r="J238" s="44">
        <f ca="1">+IFERROR(VLOOKUP($H$28&amp;";"&amp;$B238&amp;";Total",BD!$A:$Q,J$8,0),0)</f>
        <v>1325</v>
      </c>
      <c r="K238" s="44">
        <f ca="1">+IFERROR(VLOOKUP($H$28&amp;";"&amp;$B238&amp;";Total",BD!$A:$Q,K$8,0),0)</f>
        <v>471</v>
      </c>
      <c r="L238" s="44">
        <f ca="1">+IFERROR(VLOOKUP($H$28&amp;";"&amp;$B238&amp;";Total",BD!$A:$Q,L$8,0),0)</f>
        <v>418</v>
      </c>
      <c r="M238" s="44">
        <f ca="1">+IFERROR(VLOOKUP($H$28&amp;";"&amp;$B238&amp;";Total",BD!$A:$Q,M$8,0),0)</f>
        <v>181</v>
      </c>
      <c r="N238" s="44">
        <f ca="1">+IFERROR(VLOOKUP($H$28&amp;";"&amp;$B238&amp;";Total",BD!$A:$Q,N$8,0),0)</f>
        <v>1201</v>
      </c>
      <c r="O238" s="44">
        <f ca="1">+IFERROR(VLOOKUP($H$28&amp;";"&amp;$B238&amp;";Total",BD!$A:$Q,O$8,0),0)</f>
        <v>164</v>
      </c>
      <c r="P238" s="44">
        <f ca="1">+IFERROR(VLOOKUP($H$28&amp;";"&amp;$B238&amp;";Total",BD!$A:$Q,P$8,0),0)/1000000</f>
        <v>1260.674675</v>
      </c>
      <c r="Q238" s="54">
        <f t="shared" ca="1" si="29"/>
        <v>3760</v>
      </c>
      <c r="R238" s="40">
        <f t="shared" ca="1" si="30"/>
        <v>1.7676648958676131E-2</v>
      </c>
    </row>
    <row r="239" spans="2:18" x14ac:dyDescent="0.25">
      <c r="B239" t="str">
        <f ca="1"/>
        <v>SALGAR</v>
      </c>
      <c r="E239" s="140">
        <f ca="1">+IFERROR(VLOOKUP($H$28&amp;";"&amp;$B239&amp;";Total",BD!$A:$Q,E$8,0),0)</f>
        <v>1</v>
      </c>
      <c r="F239" s="140"/>
      <c r="G239" s="40">
        <f t="shared" ca="1" si="28"/>
        <v>5.2659294365455498E-4</v>
      </c>
      <c r="H239" s="44">
        <f ca="1">+IFERROR(VLOOKUP($H$28&amp;";"&amp;$B239&amp;";Total",BD!$A:$Q,H$8,0),0)</f>
        <v>0</v>
      </c>
      <c r="I239" s="44">
        <f ca="1">+IFERROR(VLOOKUP($H$28&amp;";"&amp;$B239&amp;";Total",BD!$A:$Q,I$8,0),0)</f>
        <v>0</v>
      </c>
      <c r="J239" s="44">
        <f ca="1">+IFERROR(VLOOKUP($H$28&amp;";"&amp;$B239&amp;";Total",BD!$A:$Q,J$8,0),0)</f>
        <v>192</v>
      </c>
      <c r="K239" s="44">
        <f ca="1">+IFERROR(VLOOKUP($H$28&amp;";"&amp;$B239&amp;";Total",BD!$A:$Q,K$8,0),0)</f>
        <v>191</v>
      </c>
      <c r="L239" s="44">
        <f ca="1">+IFERROR(VLOOKUP($H$28&amp;";"&amp;$B239&amp;";Total",BD!$A:$Q,L$8,0),0)</f>
        <v>45</v>
      </c>
      <c r="M239" s="44">
        <f ca="1">+IFERROR(VLOOKUP($H$28&amp;";"&amp;$B239&amp;";Total",BD!$A:$Q,M$8,0),0)</f>
        <v>96</v>
      </c>
      <c r="N239" s="44">
        <f ca="1">+IFERROR(VLOOKUP($H$28&amp;";"&amp;$B239&amp;";Total",BD!$A:$Q,N$8,0),0)</f>
        <v>278</v>
      </c>
      <c r="O239" s="44">
        <f ca="1">+IFERROR(VLOOKUP($H$28&amp;";"&amp;$B239&amp;";Total",BD!$A:$Q,O$8,0),0)</f>
        <v>246</v>
      </c>
      <c r="P239" s="44">
        <f ca="1">+IFERROR(VLOOKUP($H$28&amp;";"&amp;$B239&amp;";Total",BD!$A:$Q,P$8,0),0)/1000000</f>
        <v>372.60404999999997</v>
      </c>
      <c r="Q239" s="54">
        <f t="shared" ca="1" si="29"/>
        <v>1048</v>
      </c>
      <c r="R239" s="40">
        <f t="shared" ca="1" si="30"/>
        <v>4.9268957735884534E-3</v>
      </c>
    </row>
    <row r="240" spans="2:18" x14ac:dyDescent="0.25">
      <c r="B240" t="str">
        <f ca="1"/>
        <v>SAN ANDRÉS DE CUERQUÍA</v>
      </c>
      <c r="E240" s="140">
        <f ca="1">+IFERROR(VLOOKUP($H$28&amp;";"&amp;$B240&amp;";Total",BD!$A:$Q,E$8,0),0)</f>
        <v>1</v>
      </c>
      <c r="F240" s="140"/>
      <c r="G240" s="40">
        <f t="shared" ca="1" si="28"/>
        <v>5.2659294365455498E-4</v>
      </c>
      <c r="H240" s="44">
        <f ca="1">+IFERROR(VLOOKUP($H$28&amp;";"&amp;$B240&amp;";Total",BD!$A:$Q,H$8,0),0)</f>
        <v>0</v>
      </c>
      <c r="I240" s="44">
        <f ca="1">+IFERROR(VLOOKUP($H$28&amp;";"&amp;$B240&amp;";Total",BD!$A:$Q,I$8,0),0)</f>
        <v>0</v>
      </c>
      <c r="J240" s="44">
        <f ca="1">+IFERROR(VLOOKUP($H$28&amp;";"&amp;$B240&amp;";Total",BD!$A:$Q,J$8,0),0)</f>
        <v>0</v>
      </c>
      <c r="K240" s="44">
        <f ca="1">+IFERROR(VLOOKUP($H$28&amp;";"&amp;$B240&amp;";Total",BD!$A:$Q,K$8,0),0)</f>
        <v>0</v>
      </c>
      <c r="L240" s="44">
        <f ca="1">+IFERROR(VLOOKUP($H$28&amp;";"&amp;$B240&amp;";Total",BD!$A:$Q,L$8,0),0)</f>
        <v>0</v>
      </c>
      <c r="M240" s="44">
        <f ca="1">+IFERROR(VLOOKUP($H$28&amp;";"&amp;$B240&amp;";Total",BD!$A:$Q,M$8,0),0)</f>
        <v>0</v>
      </c>
      <c r="N240" s="44">
        <f ca="1">+IFERROR(VLOOKUP($H$28&amp;";"&amp;$B240&amp;";Total",BD!$A:$Q,N$8,0),0)</f>
        <v>0</v>
      </c>
      <c r="O240" s="44">
        <f ca="1">+IFERROR(VLOOKUP($H$28&amp;";"&amp;$B240&amp;";Total",BD!$A:$Q,O$8,0),0)</f>
        <v>10</v>
      </c>
      <c r="P240" s="44">
        <f ca="1">+IFERROR(VLOOKUP($H$28&amp;";"&amp;$B240&amp;";Total",BD!$A:$Q,P$8,0),0)/1000000</f>
        <v>3.280875</v>
      </c>
      <c r="Q240" s="54">
        <f t="shared" ca="1" si="29"/>
        <v>10</v>
      </c>
      <c r="R240" s="40">
        <f t="shared" ca="1" si="30"/>
        <v>4.7012364251798222E-5</v>
      </c>
    </row>
    <row r="241" spans="2:18" x14ac:dyDescent="0.25">
      <c r="B241" t="str">
        <f ca="1"/>
        <v>SAN CARLOS</v>
      </c>
      <c r="E241" s="140">
        <f ca="1">+IFERROR(VLOOKUP($H$28&amp;";"&amp;$B241&amp;";Total",BD!$A:$Q,E$8,0),0)</f>
        <v>1</v>
      </c>
      <c r="F241" s="140"/>
      <c r="G241" s="40">
        <f t="shared" ca="1" si="28"/>
        <v>5.2659294365455498E-4</v>
      </c>
      <c r="H241" s="44">
        <f ca="1">+IFERROR(VLOOKUP($H$28&amp;";"&amp;$B241&amp;";Total",BD!$A:$Q,H$8,0),0)</f>
        <v>0</v>
      </c>
      <c r="I241" s="44">
        <f ca="1">+IFERROR(VLOOKUP($H$28&amp;";"&amp;$B241&amp;";Total",BD!$A:$Q,I$8,0),0)</f>
        <v>0</v>
      </c>
      <c r="J241" s="44">
        <f ca="1">+IFERROR(VLOOKUP($H$28&amp;";"&amp;$B241&amp;";Total",BD!$A:$Q,J$8,0),0)</f>
        <v>0</v>
      </c>
      <c r="K241" s="44">
        <f ca="1">+IFERROR(VLOOKUP($H$28&amp;";"&amp;$B241&amp;";Total",BD!$A:$Q,K$8,0),0)</f>
        <v>5</v>
      </c>
      <c r="L241" s="44">
        <f ca="1">+IFERROR(VLOOKUP($H$28&amp;";"&amp;$B241&amp;";Total",BD!$A:$Q,L$8,0),0)</f>
        <v>0</v>
      </c>
      <c r="M241" s="44">
        <f ca="1">+IFERROR(VLOOKUP($H$28&amp;";"&amp;$B241&amp;";Total",BD!$A:$Q,M$8,0),0)</f>
        <v>2</v>
      </c>
      <c r="N241" s="44">
        <f ca="1">+IFERROR(VLOOKUP($H$28&amp;";"&amp;$B241&amp;";Total",BD!$A:$Q,N$8,0),0)</f>
        <v>2</v>
      </c>
      <c r="O241" s="44">
        <f ca="1">+IFERROR(VLOOKUP($H$28&amp;";"&amp;$B241&amp;";Total",BD!$A:$Q,O$8,0),0)</f>
        <v>0</v>
      </c>
      <c r="P241" s="44">
        <f ca="1">+IFERROR(VLOOKUP($H$28&amp;";"&amp;$B241&amp;";Total",BD!$A:$Q,P$8,0),0)/1000000</f>
        <v>4.1281499999999998</v>
      </c>
      <c r="Q241" s="54">
        <f t="shared" ca="1" si="29"/>
        <v>9</v>
      </c>
      <c r="R241" s="40">
        <f t="shared" ca="1" si="30"/>
        <v>4.2311127826618399E-5</v>
      </c>
    </row>
    <row r="242" spans="2:18" x14ac:dyDescent="0.25">
      <c r="B242" t="str">
        <f ca="1"/>
        <v>SAN FRANCISCO</v>
      </c>
      <c r="E242" s="140">
        <f ca="1">+IFERROR(VLOOKUP($H$28&amp;";"&amp;$B242&amp;";Total",BD!$A:$Q,E$8,0),0)</f>
        <v>0</v>
      </c>
      <c r="F242" s="140"/>
      <c r="G242" s="40">
        <f t="shared" ca="1" si="28"/>
        <v>0</v>
      </c>
      <c r="H242" s="44">
        <f ca="1">+IFERROR(VLOOKUP($H$28&amp;";"&amp;$B242&amp;";Total",BD!$A:$Q,H$8,0),0)</f>
        <v>0</v>
      </c>
      <c r="I242" s="44">
        <f ca="1">+IFERROR(VLOOKUP($H$28&amp;";"&amp;$B242&amp;";Total",BD!$A:$Q,I$8,0),0)</f>
        <v>0</v>
      </c>
      <c r="J242" s="44">
        <f ca="1">+IFERROR(VLOOKUP($H$28&amp;";"&amp;$B242&amp;";Total",BD!$A:$Q,J$8,0),0)</f>
        <v>0</v>
      </c>
      <c r="K242" s="44">
        <f ca="1">+IFERROR(VLOOKUP($H$28&amp;";"&amp;$B242&amp;";Total",BD!$A:$Q,K$8,0),0)</f>
        <v>0</v>
      </c>
      <c r="L242" s="44">
        <f ca="1">+IFERROR(VLOOKUP($H$28&amp;";"&amp;$B242&amp;";Total",BD!$A:$Q,L$8,0),0)</f>
        <v>0</v>
      </c>
      <c r="M242" s="44">
        <f ca="1">+IFERROR(VLOOKUP($H$28&amp;";"&amp;$B242&amp;";Total",BD!$A:$Q,M$8,0),0)</f>
        <v>0</v>
      </c>
      <c r="N242" s="44">
        <f ca="1">+IFERROR(VLOOKUP($H$28&amp;";"&amp;$B242&amp;";Total",BD!$A:$Q,N$8,0),0)</f>
        <v>0</v>
      </c>
      <c r="O242" s="44">
        <f ca="1">+IFERROR(VLOOKUP($H$28&amp;";"&amp;$B242&amp;";Total",BD!$A:$Q,O$8,0),0)</f>
        <v>0</v>
      </c>
      <c r="P242" s="44">
        <f ca="1">+IFERROR(VLOOKUP($H$28&amp;";"&amp;$B242&amp;";Total",BD!$A:$Q,P$8,0),0)/1000000</f>
        <v>0</v>
      </c>
      <c r="Q242" s="54">
        <f t="shared" ca="1" si="29"/>
        <v>0</v>
      </c>
      <c r="R242" s="40">
        <f t="shared" ca="1" si="30"/>
        <v>0</v>
      </c>
    </row>
    <row r="243" spans="2:18" x14ac:dyDescent="0.25">
      <c r="B243" t="str">
        <f ca="1"/>
        <v>SAN JERÓNIMO</v>
      </c>
      <c r="E243" s="140">
        <f ca="1">+IFERROR(VLOOKUP($H$28&amp;";"&amp;$B243&amp;";Total",BD!$A:$Q,E$8,0),0)</f>
        <v>1</v>
      </c>
      <c r="F243" s="140"/>
      <c r="G243" s="40">
        <f t="shared" ca="1" si="28"/>
        <v>5.2659294365455498E-4</v>
      </c>
      <c r="H243" s="44">
        <f ca="1">+IFERROR(VLOOKUP($H$28&amp;";"&amp;$B243&amp;";Total",BD!$A:$Q,H$8,0),0)</f>
        <v>0</v>
      </c>
      <c r="I243" s="44">
        <f ca="1">+IFERROR(VLOOKUP($H$28&amp;";"&amp;$B243&amp;";Total",BD!$A:$Q,I$8,0),0)</f>
        <v>0</v>
      </c>
      <c r="J243" s="44">
        <f ca="1">+IFERROR(VLOOKUP($H$28&amp;";"&amp;$B243&amp;";Total",BD!$A:$Q,J$8,0),0)</f>
        <v>6</v>
      </c>
      <c r="K243" s="44">
        <f ca="1">+IFERROR(VLOOKUP($H$28&amp;";"&amp;$B243&amp;";Total",BD!$A:$Q,K$8,0),0)</f>
        <v>4</v>
      </c>
      <c r="L243" s="44">
        <f ca="1">+IFERROR(VLOOKUP($H$28&amp;";"&amp;$B243&amp;";Total",BD!$A:$Q,L$8,0),0)</f>
        <v>0</v>
      </c>
      <c r="M243" s="44">
        <f ca="1">+IFERROR(VLOOKUP($H$28&amp;";"&amp;$B243&amp;";Total",BD!$A:$Q,M$8,0),0)</f>
        <v>2</v>
      </c>
      <c r="N243" s="44">
        <f ca="1">+IFERROR(VLOOKUP($H$28&amp;";"&amp;$B243&amp;";Total",BD!$A:$Q,N$8,0),0)</f>
        <v>1</v>
      </c>
      <c r="O243" s="44">
        <f ca="1">+IFERROR(VLOOKUP($H$28&amp;";"&amp;$B243&amp;";Total",BD!$A:$Q,O$8,0),0)</f>
        <v>3</v>
      </c>
      <c r="P243" s="44">
        <f ca="1">+IFERROR(VLOOKUP($H$28&amp;";"&amp;$B243&amp;";Total",BD!$A:$Q,P$8,0),0)/1000000</f>
        <v>6.37</v>
      </c>
      <c r="Q243" s="54">
        <f t="shared" ca="1" si="29"/>
        <v>16</v>
      </c>
      <c r="R243" s="40">
        <f t="shared" ca="1" si="30"/>
        <v>7.5219782802877152E-5</v>
      </c>
    </row>
    <row r="244" spans="2:18" x14ac:dyDescent="0.25">
      <c r="B244" t="str">
        <f ca="1"/>
        <v>SAN JOSÉ DE LA MONTAÑA</v>
      </c>
      <c r="E244" s="140">
        <f ca="1">+IFERROR(VLOOKUP($H$28&amp;";"&amp;$B244&amp;";Total",BD!$A:$Q,E$8,0),0)</f>
        <v>0</v>
      </c>
      <c r="F244" s="140"/>
      <c r="G244" s="40">
        <f t="shared" ca="1" si="28"/>
        <v>0</v>
      </c>
      <c r="H244" s="44">
        <f ca="1">+IFERROR(VLOOKUP($H$28&amp;";"&amp;$B244&amp;";Total",BD!$A:$Q,H$8,0),0)</f>
        <v>0</v>
      </c>
      <c r="I244" s="44">
        <f ca="1">+IFERROR(VLOOKUP($H$28&amp;";"&amp;$B244&amp;";Total",BD!$A:$Q,I$8,0),0)</f>
        <v>0</v>
      </c>
      <c r="J244" s="44">
        <f ca="1">+IFERROR(VLOOKUP($H$28&amp;";"&amp;$B244&amp;";Total",BD!$A:$Q,J$8,0),0)</f>
        <v>0</v>
      </c>
      <c r="K244" s="44">
        <f ca="1">+IFERROR(VLOOKUP($H$28&amp;";"&amp;$B244&amp;";Total",BD!$A:$Q,K$8,0),0)</f>
        <v>0</v>
      </c>
      <c r="L244" s="44">
        <f ca="1">+IFERROR(VLOOKUP($H$28&amp;";"&amp;$B244&amp;";Total",BD!$A:$Q,L$8,0),0)</f>
        <v>0</v>
      </c>
      <c r="M244" s="44">
        <f ca="1">+IFERROR(VLOOKUP($H$28&amp;";"&amp;$B244&amp;";Total",BD!$A:$Q,M$8,0),0)</f>
        <v>0</v>
      </c>
      <c r="N244" s="44">
        <f ca="1">+IFERROR(VLOOKUP($H$28&amp;";"&amp;$B244&amp;";Total",BD!$A:$Q,N$8,0),0)</f>
        <v>0</v>
      </c>
      <c r="O244" s="44">
        <f ca="1">+IFERROR(VLOOKUP($H$28&amp;";"&amp;$B244&amp;";Total",BD!$A:$Q,O$8,0),0)</f>
        <v>0</v>
      </c>
      <c r="P244" s="44">
        <f ca="1">+IFERROR(VLOOKUP($H$28&amp;";"&amp;$B244&amp;";Total",BD!$A:$Q,P$8,0),0)/1000000</f>
        <v>0</v>
      </c>
      <c r="Q244" s="54">
        <f t="shared" ca="1" si="29"/>
        <v>0</v>
      </c>
      <c r="R244" s="40">
        <f t="shared" ca="1" si="30"/>
        <v>0</v>
      </c>
    </row>
    <row r="245" spans="2:18" x14ac:dyDescent="0.25">
      <c r="B245" t="str">
        <f ca="1"/>
        <v>SAN JUAN DE URABÁ</v>
      </c>
      <c r="E245" s="140">
        <f ca="1">+IFERROR(VLOOKUP($H$28&amp;";"&amp;$B245&amp;";Total",BD!$A:$Q,E$8,0),0)</f>
        <v>0</v>
      </c>
      <c r="F245" s="140"/>
      <c r="G245" s="40">
        <f t="shared" ca="1" si="28"/>
        <v>0</v>
      </c>
      <c r="H245" s="44">
        <f ca="1">+IFERROR(VLOOKUP($H$28&amp;";"&amp;$B245&amp;";Total",BD!$A:$Q,H$8,0),0)</f>
        <v>0</v>
      </c>
      <c r="I245" s="44">
        <f ca="1">+IFERROR(VLOOKUP($H$28&amp;";"&amp;$B245&amp;";Total",BD!$A:$Q,I$8,0),0)</f>
        <v>0</v>
      </c>
      <c r="J245" s="44">
        <f ca="1">+IFERROR(VLOOKUP($H$28&amp;";"&amp;$B245&amp;";Total",BD!$A:$Q,J$8,0),0)</f>
        <v>0</v>
      </c>
      <c r="K245" s="44">
        <f ca="1">+IFERROR(VLOOKUP($H$28&amp;";"&amp;$B245&amp;";Total",BD!$A:$Q,K$8,0),0)</f>
        <v>0</v>
      </c>
      <c r="L245" s="44">
        <f ca="1">+IFERROR(VLOOKUP($H$28&amp;";"&amp;$B245&amp;";Total",BD!$A:$Q,L$8,0),0)</f>
        <v>0</v>
      </c>
      <c r="M245" s="44">
        <f ca="1">+IFERROR(VLOOKUP($H$28&amp;";"&amp;$B245&amp;";Total",BD!$A:$Q,M$8,0),0)</f>
        <v>0</v>
      </c>
      <c r="N245" s="44">
        <f ca="1">+IFERROR(VLOOKUP($H$28&amp;";"&amp;$B245&amp;";Total",BD!$A:$Q,N$8,0),0)</f>
        <v>0</v>
      </c>
      <c r="O245" s="44">
        <f ca="1">+IFERROR(VLOOKUP($H$28&amp;";"&amp;$B245&amp;";Total",BD!$A:$Q,O$8,0),0)</f>
        <v>0</v>
      </c>
      <c r="P245" s="44">
        <f ca="1">+IFERROR(VLOOKUP($H$28&amp;";"&amp;$B245&amp;";Total",BD!$A:$Q,P$8,0),0)/1000000</f>
        <v>0</v>
      </c>
      <c r="Q245" s="54">
        <f t="shared" ca="1" si="29"/>
        <v>0</v>
      </c>
      <c r="R245" s="40">
        <f t="shared" ca="1" si="30"/>
        <v>0</v>
      </c>
    </row>
    <row r="246" spans="2:18" x14ac:dyDescent="0.25">
      <c r="B246" t="str">
        <f ca="1"/>
        <v>SAN LUIS</v>
      </c>
      <c r="E246" s="140">
        <f ca="1">+IFERROR(VLOOKUP($H$28&amp;";"&amp;$B246&amp;";Total",BD!$A:$Q,E$8,0),0)</f>
        <v>1</v>
      </c>
      <c r="F246" s="140"/>
      <c r="G246" s="40">
        <f t="shared" ca="1" si="28"/>
        <v>5.2659294365455498E-4</v>
      </c>
      <c r="H246" s="44">
        <f ca="1">+IFERROR(VLOOKUP($H$28&amp;";"&amp;$B246&amp;";Total",BD!$A:$Q,H$8,0),0)</f>
        <v>0</v>
      </c>
      <c r="I246" s="44">
        <f ca="1">+IFERROR(VLOOKUP($H$28&amp;";"&amp;$B246&amp;";Total",BD!$A:$Q,I$8,0),0)</f>
        <v>0</v>
      </c>
      <c r="J246" s="44">
        <f ca="1">+IFERROR(VLOOKUP($H$28&amp;";"&amp;$B246&amp;";Total",BD!$A:$Q,J$8,0),0)</f>
        <v>29</v>
      </c>
      <c r="K246" s="44">
        <f ca="1">+IFERROR(VLOOKUP($H$28&amp;";"&amp;$B246&amp;";Total",BD!$A:$Q,K$8,0),0)</f>
        <v>15</v>
      </c>
      <c r="L246" s="44">
        <f ca="1">+IFERROR(VLOOKUP($H$28&amp;";"&amp;$B246&amp;";Total",BD!$A:$Q,L$8,0),0)</f>
        <v>1</v>
      </c>
      <c r="M246" s="44">
        <f ca="1">+IFERROR(VLOOKUP($H$28&amp;";"&amp;$B246&amp;";Total",BD!$A:$Q,M$8,0),0)</f>
        <v>1</v>
      </c>
      <c r="N246" s="44">
        <f ca="1">+IFERROR(VLOOKUP($H$28&amp;";"&amp;$B246&amp;";Total",BD!$A:$Q,N$8,0),0)</f>
        <v>0</v>
      </c>
      <c r="O246" s="44">
        <f ca="1">+IFERROR(VLOOKUP($H$28&amp;";"&amp;$B246&amp;";Total",BD!$A:$Q,O$8,0),0)</f>
        <v>0</v>
      </c>
      <c r="P246" s="44">
        <f ca="1">+IFERROR(VLOOKUP($H$28&amp;";"&amp;$B246&amp;";Total",BD!$A:$Q,P$8,0),0)/1000000</f>
        <v>20.142849999999999</v>
      </c>
      <c r="Q246" s="54">
        <f t="shared" ca="1" si="29"/>
        <v>46</v>
      </c>
      <c r="R246" s="40">
        <f t="shared" ca="1" si="30"/>
        <v>2.1625687555827184E-4</v>
      </c>
    </row>
    <row r="247" spans="2:18" x14ac:dyDescent="0.25">
      <c r="B247" t="str">
        <f ca="1"/>
        <v>SAN PEDRO DE LOS MILAGROS</v>
      </c>
      <c r="E247" s="140">
        <f ca="1">+IFERROR(VLOOKUP($H$28&amp;";"&amp;$B247&amp;";Total",BD!$A:$Q,E$8,0),0)</f>
        <v>10</v>
      </c>
      <c r="F247" s="140"/>
      <c r="G247" s="40">
        <f t="shared" ca="1" si="28"/>
        <v>5.2659294365455505E-3</v>
      </c>
      <c r="H247" s="44">
        <f ca="1">+IFERROR(VLOOKUP($H$28&amp;";"&amp;$B247&amp;";Total",BD!$A:$Q,H$8,0),0)</f>
        <v>0</v>
      </c>
      <c r="I247" s="44">
        <f ca="1">+IFERROR(VLOOKUP($H$28&amp;";"&amp;$B247&amp;";Total",BD!$A:$Q,I$8,0),0)</f>
        <v>0</v>
      </c>
      <c r="J247" s="44">
        <f ca="1">+IFERROR(VLOOKUP($H$28&amp;";"&amp;$B247&amp;";Total",BD!$A:$Q,J$8,0),0)</f>
        <v>46</v>
      </c>
      <c r="K247" s="44">
        <f ca="1">+IFERROR(VLOOKUP($H$28&amp;";"&amp;$B247&amp;";Total",BD!$A:$Q,K$8,0),0)</f>
        <v>24</v>
      </c>
      <c r="L247" s="44">
        <f ca="1">+IFERROR(VLOOKUP($H$28&amp;";"&amp;$B247&amp;";Total",BD!$A:$Q,L$8,0),0)</f>
        <v>119</v>
      </c>
      <c r="M247" s="44">
        <f ca="1">+IFERROR(VLOOKUP($H$28&amp;";"&amp;$B247&amp;";Total",BD!$A:$Q,M$8,0),0)</f>
        <v>22</v>
      </c>
      <c r="N247" s="44">
        <f ca="1">+IFERROR(VLOOKUP($H$28&amp;";"&amp;$B247&amp;";Total",BD!$A:$Q,N$8,0),0)</f>
        <v>87</v>
      </c>
      <c r="O247" s="44">
        <f ca="1">+IFERROR(VLOOKUP($H$28&amp;";"&amp;$B247&amp;";Total",BD!$A:$Q,O$8,0),0)</f>
        <v>7</v>
      </c>
      <c r="P247" s="44">
        <f ca="1">+IFERROR(VLOOKUP($H$28&amp;";"&amp;$B247&amp;";Total",BD!$A:$Q,P$8,0),0)/1000000</f>
        <v>90.025975000000003</v>
      </c>
      <c r="Q247" s="54">
        <f t="shared" ca="1" si="29"/>
        <v>305</v>
      </c>
      <c r="R247" s="40">
        <f t="shared" ca="1" si="30"/>
        <v>1.4338771096798458E-3</v>
      </c>
    </row>
    <row r="248" spans="2:18" x14ac:dyDescent="0.25">
      <c r="B248" t="str">
        <f ca="1"/>
        <v>SAN PEDRO DE URABÁ</v>
      </c>
      <c r="E248" s="140">
        <f ca="1">+IFERROR(VLOOKUP($H$28&amp;";"&amp;$B248&amp;";Total",BD!$A:$Q,E$8,0),0)</f>
        <v>0</v>
      </c>
      <c r="F248" s="140"/>
      <c r="G248" s="40">
        <f t="shared" ca="1" si="28"/>
        <v>0</v>
      </c>
      <c r="H248" s="44">
        <f ca="1">+IFERROR(VLOOKUP($H$28&amp;";"&amp;$B248&amp;";Total",BD!$A:$Q,H$8,0),0)</f>
        <v>0</v>
      </c>
      <c r="I248" s="44">
        <f ca="1">+IFERROR(VLOOKUP($H$28&amp;";"&amp;$B248&amp;";Total",BD!$A:$Q,I$8,0),0)</f>
        <v>0</v>
      </c>
      <c r="J248" s="44">
        <f ca="1">+IFERROR(VLOOKUP($H$28&amp;";"&amp;$B248&amp;";Total",BD!$A:$Q,J$8,0),0)</f>
        <v>0</v>
      </c>
      <c r="K248" s="44">
        <f ca="1">+IFERROR(VLOOKUP($H$28&amp;";"&amp;$B248&amp;";Total",BD!$A:$Q,K$8,0),0)</f>
        <v>0</v>
      </c>
      <c r="L248" s="44">
        <f ca="1">+IFERROR(VLOOKUP($H$28&amp;";"&amp;$B248&amp;";Total",BD!$A:$Q,L$8,0),0)</f>
        <v>0</v>
      </c>
      <c r="M248" s="44">
        <f ca="1">+IFERROR(VLOOKUP($H$28&amp;";"&amp;$B248&amp;";Total",BD!$A:$Q,M$8,0),0)</f>
        <v>0</v>
      </c>
      <c r="N248" s="44">
        <f ca="1">+IFERROR(VLOOKUP($H$28&amp;";"&amp;$B248&amp;";Total",BD!$A:$Q,N$8,0),0)</f>
        <v>0</v>
      </c>
      <c r="O248" s="44">
        <f ca="1">+IFERROR(VLOOKUP($H$28&amp;";"&amp;$B248&amp;";Total",BD!$A:$Q,O$8,0),0)</f>
        <v>0</v>
      </c>
      <c r="P248" s="44">
        <f ca="1">+IFERROR(VLOOKUP($H$28&amp;";"&amp;$B248&amp;";Total",BD!$A:$Q,P$8,0),0)/1000000</f>
        <v>0</v>
      </c>
      <c r="Q248" s="54">
        <f t="shared" ca="1" si="29"/>
        <v>0</v>
      </c>
      <c r="R248" s="40">
        <f t="shared" ca="1" si="30"/>
        <v>0</v>
      </c>
    </row>
    <row r="249" spans="2:18" x14ac:dyDescent="0.25">
      <c r="B249" t="str">
        <f ca="1"/>
        <v>SAN RAFAEL</v>
      </c>
      <c r="E249" s="140">
        <f ca="1">+IFERROR(VLOOKUP($H$28&amp;";"&amp;$B249&amp;";Total",BD!$A:$Q,E$8,0),0)</f>
        <v>0</v>
      </c>
      <c r="F249" s="140"/>
      <c r="G249" s="40">
        <f t="shared" ca="1" si="28"/>
        <v>0</v>
      </c>
      <c r="H249" s="44">
        <f ca="1">+IFERROR(VLOOKUP($H$28&amp;";"&amp;$B249&amp;";Total",BD!$A:$Q,H$8,0),0)</f>
        <v>0</v>
      </c>
      <c r="I249" s="44">
        <f ca="1">+IFERROR(VLOOKUP($H$28&amp;";"&amp;$B249&amp;";Total",BD!$A:$Q,I$8,0),0)</f>
        <v>0</v>
      </c>
      <c r="J249" s="44">
        <f ca="1">+IFERROR(VLOOKUP($H$28&amp;";"&amp;$B249&amp;";Total",BD!$A:$Q,J$8,0),0)</f>
        <v>0</v>
      </c>
      <c r="K249" s="44">
        <f ca="1">+IFERROR(VLOOKUP($H$28&amp;";"&amp;$B249&amp;";Total",BD!$A:$Q,K$8,0),0)</f>
        <v>0</v>
      </c>
      <c r="L249" s="44">
        <f ca="1">+IFERROR(VLOOKUP($H$28&amp;";"&amp;$B249&amp;";Total",BD!$A:$Q,L$8,0),0)</f>
        <v>0</v>
      </c>
      <c r="M249" s="44">
        <f ca="1">+IFERROR(VLOOKUP($H$28&amp;";"&amp;$B249&amp;";Total",BD!$A:$Q,M$8,0),0)</f>
        <v>0</v>
      </c>
      <c r="N249" s="44">
        <f ca="1">+IFERROR(VLOOKUP($H$28&amp;";"&amp;$B249&amp;";Total",BD!$A:$Q,N$8,0),0)</f>
        <v>0</v>
      </c>
      <c r="O249" s="44">
        <f ca="1">+IFERROR(VLOOKUP($H$28&amp;";"&amp;$B249&amp;";Total",BD!$A:$Q,O$8,0),0)</f>
        <v>0</v>
      </c>
      <c r="P249" s="44">
        <f ca="1">+IFERROR(VLOOKUP($H$28&amp;";"&amp;$B249&amp;";Total",BD!$A:$Q,P$8,0),0)/1000000</f>
        <v>0</v>
      </c>
      <c r="Q249" s="54">
        <f t="shared" ca="1" si="29"/>
        <v>0</v>
      </c>
      <c r="R249" s="40">
        <f t="shared" ca="1" si="30"/>
        <v>0</v>
      </c>
    </row>
    <row r="250" spans="2:18" x14ac:dyDescent="0.25">
      <c r="B250" t="str">
        <f ca="1"/>
        <v>SAN ROQUE</v>
      </c>
      <c r="E250" s="140">
        <f ca="1">+IFERROR(VLOOKUP($H$28&amp;";"&amp;$B250&amp;";Total",BD!$A:$Q,E$8,0),0)</f>
        <v>4</v>
      </c>
      <c r="F250" s="140"/>
      <c r="G250" s="40">
        <f t="shared" ca="1" si="28"/>
        <v>2.1063717746182199E-3</v>
      </c>
      <c r="H250" s="44">
        <f ca="1">+IFERROR(VLOOKUP($H$28&amp;";"&amp;$B250&amp;";Total",BD!$A:$Q,H$8,0),0)</f>
        <v>0</v>
      </c>
      <c r="I250" s="44">
        <f ca="1">+IFERROR(VLOOKUP($H$28&amp;";"&amp;$B250&amp;";Total",BD!$A:$Q,I$8,0),0)</f>
        <v>0</v>
      </c>
      <c r="J250" s="44">
        <f ca="1">+IFERROR(VLOOKUP($H$28&amp;";"&amp;$B250&amp;";Total",BD!$A:$Q,J$8,0),0)</f>
        <v>16</v>
      </c>
      <c r="K250" s="44">
        <f ca="1">+IFERROR(VLOOKUP($H$28&amp;";"&amp;$B250&amp;";Total",BD!$A:$Q,K$8,0),0)</f>
        <v>39</v>
      </c>
      <c r="L250" s="44">
        <f ca="1">+IFERROR(VLOOKUP($H$28&amp;";"&amp;$B250&amp;";Total",BD!$A:$Q,L$8,0),0)</f>
        <v>8</v>
      </c>
      <c r="M250" s="44">
        <f ca="1">+IFERROR(VLOOKUP($H$28&amp;";"&amp;$B250&amp;";Total",BD!$A:$Q,M$8,0),0)</f>
        <v>18</v>
      </c>
      <c r="N250" s="44">
        <f ca="1">+IFERROR(VLOOKUP($H$28&amp;";"&amp;$B250&amp;";Total",BD!$A:$Q,N$8,0),0)</f>
        <v>12</v>
      </c>
      <c r="O250" s="44">
        <f ca="1">+IFERROR(VLOOKUP($H$28&amp;";"&amp;$B250&amp;";Total",BD!$A:$Q,O$8,0),0)</f>
        <v>8</v>
      </c>
      <c r="P250" s="44">
        <f ca="1">+IFERROR(VLOOKUP($H$28&amp;";"&amp;$B250&amp;";Total",BD!$A:$Q,P$8,0),0)/1000000</f>
        <v>41.548000000000002</v>
      </c>
      <c r="Q250" s="54">
        <f t="shared" ca="1" si="29"/>
        <v>101</v>
      </c>
      <c r="R250" s="40">
        <f t="shared" ca="1" si="30"/>
        <v>4.7482487894316206E-4</v>
      </c>
    </row>
    <row r="251" spans="2:18" x14ac:dyDescent="0.25">
      <c r="B251" t="str">
        <f ca="1"/>
        <v>SAN VICENTE FERRER</v>
      </c>
      <c r="E251" s="140">
        <f ca="1">+IFERROR(VLOOKUP($H$28&amp;";"&amp;$B251&amp;";Total",BD!$A:$Q,E$8,0),0)</f>
        <v>0</v>
      </c>
      <c r="F251" s="140"/>
      <c r="G251" s="40">
        <f t="shared" ca="1" si="28"/>
        <v>0</v>
      </c>
      <c r="H251" s="44">
        <f ca="1">+IFERROR(VLOOKUP($H$28&amp;";"&amp;$B251&amp;";Total",BD!$A:$Q,H$8,0),0)</f>
        <v>0</v>
      </c>
      <c r="I251" s="44">
        <f ca="1">+IFERROR(VLOOKUP($H$28&amp;";"&amp;$B251&amp;";Total",BD!$A:$Q,I$8,0),0)</f>
        <v>0</v>
      </c>
      <c r="J251" s="44">
        <f ca="1">+IFERROR(VLOOKUP($H$28&amp;";"&amp;$B251&amp;";Total",BD!$A:$Q,J$8,0),0)</f>
        <v>0</v>
      </c>
      <c r="K251" s="44">
        <f ca="1">+IFERROR(VLOOKUP($H$28&amp;";"&amp;$B251&amp;";Total",BD!$A:$Q,K$8,0),0)</f>
        <v>0</v>
      </c>
      <c r="L251" s="44">
        <f ca="1">+IFERROR(VLOOKUP($H$28&amp;";"&amp;$B251&amp;";Total",BD!$A:$Q,L$8,0),0)</f>
        <v>0</v>
      </c>
      <c r="M251" s="44">
        <f ca="1">+IFERROR(VLOOKUP($H$28&amp;";"&amp;$B251&amp;";Total",BD!$A:$Q,M$8,0),0)</f>
        <v>0</v>
      </c>
      <c r="N251" s="44">
        <f ca="1">+IFERROR(VLOOKUP($H$28&amp;";"&amp;$B251&amp;";Total",BD!$A:$Q,N$8,0),0)</f>
        <v>0</v>
      </c>
      <c r="O251" s="44">
        <f ca="1">+IFERROR(VLOOKUP($H$28&amp;";"&amp;$B251&amp;";Total",BD!$A:$Q,O$8,0),0)</f>
        <v>0</v>
      </c>
      <c r="P251" s="44">
        <f ca="1">+IFERROR(VLOOKUP($H$28&amp;";"&amp;$B251&amp;";Total",BD!$A:$Q,P$8,0),0)/1000000</f>
        <v>0</v>
      </c>
      <c r="Q251" s="54">
        <f t="shared" ca="1" si="29"/>
        <v>0</v>
      </c>
      <c r="R251" s="40">
        <f t="shared" ca="1" si="30"/>
        <v>0</v>
      </c>
    </row>
    <row r="252" spans="2:18" x14ac:dyDescent="0.25">
      <c r="B252" t="str">
        <f ca="1"/>
        <v>SANTA BÁRBARA</v>
      </c>
      <c r="E252" s="140">
        <f ca="1">+IFERROR(VLOOKUP($H$28&amp;";"&amp;$B252&amp;";Total",BD!$A:$Q,E$8,0),0)</f>
        <v>1</v>
      </c>
      <c r="F252" s="140"/>
      <c r="G252" s="40">
        <f t="shared" ca="1" si="28"/>
        <v>5.2659294365455498E-4</v>
      </c>
      <c r="H252" s="44">
        <f ca="1">+IFERROR(VLOOKUP($H$28&amp;";"&amp;$B252&amp;";Total",BD!$A:$Q,H$8,0),0)</f>
        <v>0</v>
      </c>
      <c r="I252" s="44">
        <f ca="1">+IFERROR(VLOOKUP($H$28&amp;";"&amp;$B252&amp;";Total",BD!$A:$Q,I$8,0),0)</f>
        <v>0</v>
      </c>
      <c r="J252" s="44">
        <f ca="1">+IFERROR(VLOOKUP($H$28&amp;";"&amp;$B252&amp;";Total",BD!$A:$Q,J$8,0),0)</f>
        <v>10</v>
      </c>
      <c r="K252" s="44">
        <f ca="1">+IFERROR(VLOOKUP($H$28&amp;";"&amp;$B252&amp;";Total",BD!$A:$Q,K$8,0),0)</f>
        <v>4</v>
      </c>
      <c r="L252" s="44">
        <f ca="1">+IFERROR(VLOOKUP($H$28&amp;";"&amp;$B252&amp;";Total",BD!$A:$Q,L$8,0),0)</f>
        <v>6</v>
      </c>
      <c r="M252" s="44">
        <f ca="1">+IFERROR(VLOOKUP($H$28&amp;";"&amp;$B252&amp;";Total",BD!$A:$Q,M$8,0),0)</f>
        <v>0</v>
      </c>
      <c r="N252" s="44">
        <f ca="1">+IFERROR(VLOOKUP($H$28&amp;";"&amp;$B252&amp;";Total",BD!$A:$Q,N$8,0),0)</f>
        <v>3</v>
      </c>
      <c r="O252" s="44">
        <f ca="1">+IFERROR(VLOOKUP($H$28&amp;";"&amp;$B252&amp;";Total",BD!$A:$Q,O$8,0),0)</f>
        <v>5</v>
      </c>
      <c r="P252" s="44">
        <f ca="1">+IFERROR(VLOOKUP($H$28&amp;";"&amp;$B252&amp;";Total",BD!$A:$Q,P$8,0),0)/1000000</f>
        <v>10.1205</v>
      </c>
      <c r="Q252" s="54">
        <f t="shared" ca="1" si="29"/>
        <v>28</v>
      </c>
      <c r="R252" s="40">
        <f t="shared" ca="1" si="30"/>
        <v>1.3163461990503501E-4</v>
      </c>
    </row>
    <row r="253" spans="2:18" x14ac:dyDescent="0.25">
      <c r="B253" t="str">
        <f ca="1"/>
        <v>SANTA ROSA DE OSOS</v>
      </c>
      <c r="E253" s="140">
        <f ca="1">+IFERROR(VLOOKUP($H$28&amp;";"&amp;$B253&amp;";Total",BD!$A:$Q,E$8,0),0)</f>
        <v>9</v>
      </c>
      <c r="F253" s="140"/>
      <c r="G253" s="40">
        <f t="shared" ca="1" si="28"/>
        <v>4.7393364928909956E-3</v>
      </c>
      <c r="H253" s="44">
        <f ca="1">+IFERROR(VLOOKUP($H$28&amp;";"&amp;$B253&amp;";Total",BD!$A:$Q,H$8,0),0)</f>
        <v>0</v>
      </c>
      <c r="I253" s="44">
        <f ca="1">+IFERROR(VLOOKUP($H$28&amp;";"&amp;$B253&amp;";Total",BD!$A:$Q,I$8,0),0)</f>
        <v>0</v>
      </c>
      <c r="J253" s="44">
        <f ca="1">+IFERROR(VLOOKUP($H$28&amp;";"&amp;$B253&amp;";Total",BD!$A:$Q,J$8,0),0)</f>
        <v>37</v>
      </c>
      <c r="K253" s="44">
        <f ca="1">+IFERROR(VLOOKUP($H$28&amp;";"&amp;$B253&amp;";Total",BD!$A:$Q,K$8,0),0)</f>
        <v>32</v>
      </c>
      <c r="L253" s="44">
        <f ca="1">+IFERROR(VLOOKUP($H$28&amp;";"&amp;$B253&amp;";Total",BD!$A:$Q,L$8,0),0)</f>
        <v>166</v>
      </c>
      <c r="M253" s="44">
        <f ca="1">+IFERROR(VLOOKUP($H$28&amp;";"&amp;$B253&amp;";Total",BD!$A:$Q,M$8,0),0)</f>
        <v>52</v>
      </c>
      <c r="N253" s="44">
        <f ca="1">+IFERROR(VLOOKUP($H$28&amp;";"&amp;$B253&amp;";Total",BD!$A:$Q,N$8,0),0)</f>
        <v>41</v>
      </c>
      <c r="O253" s="44">
        <f ca="1">+IFERROR(VLOOKUP($H$28&amp;";"&amp;$B253&amp;";Total",BD!$A:$Q,O$8,0),0)</f>
        <v>9</v>
      </c>
      <c r="P253" s="44">
        <f ca="1">+IFERROR(VLOOKUP($H$28&amp;";"&amp;$B253&amp;";Total",BD!$A:$Q,P$8,0),0)/1000000</f>
        <v>106.10925</v>
      </c>
      <c r="Q253" s="54">
        <f t="shared" ca="1" si="29"/>
        <v>337</v>
      </c>
      <c r="R253" s="40">
        <f t="shared" ca="1" si="30"/>
        <v>1.5843166752856001E-3</v>
      </c>
    </row>
    <row r="254" spans="2:18" x14ac:dyDescent="0.25">
      <c r="B254" t="str">
        <f ca="1"/>
        <v>SANTO DOMINGO</v>
      </c>
      <c r="E254" s="140">
        <f ca="1">+IFERROR(VLOOKUP($H$28&amp;";"&amp;$B254&amp;";Total",BD!$A:$Q,E$8,0),0)</f>
        <v>0</v>
      </c>
      <c r="F254" s="140"/>
      <c r="G254" s="40">
        <f t="shared" ca="1" si="28"/>
        <v>0</v>
      </c>
      <c r="H254" s="44">
        <f ca="1">+IFERROR(VLOOKUP($H$28&amp;";"&amp;$B254&amp;";Total",BD!$A:$Q,H$8,0),0)</f>
        <v>0</v>
      </c>
      <c r="I254" s="44">
        <f ca="1">+IFERROR(VLOOKUP($H$28&amp;";"&amp;$B254&amp;";Total",BD!$A:$Q,I$8,0),0)</f>
        <v>0</v>
      </c>
      <c r="J254" s="44">
        <f ca="1">+IFERROR(VLOOKUP($H$28&amp;";"&amp;$B254&amp;";Total",BD!$A:$Q,J$8,0),0)</f>
        <v>0</v>
      </c>
      <c r="K254" s="44">
        <f ca="1">+IFERROR(VLOOKUP($H$28&amp;";"&amp;$B254&amp;";Total",BD!$A:$Q,K$8,0),0)</f>
        <v>0</v>
      </c>
      <c r="L254" s="44">
        <f ca="1">+IFERROR(VLOOKUP($H$28&amp;";"&amp;$B254&amp;";Total",BD!$A:$Q,L$8,0),0)</f>
        <v>0</v>
      </c>
      <c r="M254" s="44">
        <f ca="1">+IFERROR(VLOOKUP($H$28&amp;";"&amp;$B254&amp;";Total",BD!$A:$Q,M$8,0),0)</f>
        <v>0</v>
      </c>
      <c r="N254" s="44">
        <f ca="1">+IFERROR(VLOOKUP($H$28&amp;";"&amp;$B254&amp;";Total",BD!$A:$Q,N$8,0),0)</f>
        <v>0</v>
      </c>
      <c r="O254" s="44">
        <f ca="1">+IFERROR(VLOOKUP($H$28&amp;";"&amp;$B254&amp;";Total",BD!$A:$Q,O$8,0),0)</f>
        <v>0</v>
      </c>
      <c r="P254" s="44">
        <f ca="1">+IFERROR(VLOOKUP($H$28&amp;";"&amp;$B254&amp;";Total",BD!$A:$Q,P$8,0),0)/1000000</f>
        <v>0</v>
      </c>
      <c r="Q254" s="54">
        <f t="shared" ca="1" si="29"/>
        <v>0</v>
      </c>
      <c r="R254" s="40">
        <f t="shared" ca="1" si="30"/>
        <v>0</v>
      </c>
    </row>
    <row r="255" spans="2:18" x14ac:dyDescent="0.25">
      <c r="B255" t="str">
        <f ca="1"/>
        <v>EL SANTUARIO</v>
      </c>
      <c r="E255" s="140">
        <f ca="1">+IFERROR(VLOOKUP($H$28&amp;";"&amp;$B255&amp;";Total",BD!$A:$Q,E$8,0),0)</f>
        <v>3</v>
      </c>
      <c r="F255" s="140"/>
      <c r="G255" s="40">
        <f t="shared" ca="1" si="28"/>
        <v>1.5797788309636651E-3</v>
      </c>
      <c r="H255" s="44">
        <f ca="1">+IFERROR(VLOOKUP($H$28&amp;";"&amp;$B255&amp;";Total",BD!$A:$Q,H$8,0),0)</f>
        <v>0</v>
      </c>
      <c r="I255" s="44">
        <f ca="1">+IFERROR(VLOOKUP($H$28&amp;";"&amp;$B255&amp;";Total",BD!$A:$Q,I$8,0),0)</f>
        <v>0</v>
      </c>
      <c r="J255" s="44">
        <f ca="1">+IFERROR(VLOOKUP($H$28&amp;";"&amp;$B255&amp;";Total",BD!$A:$Q,J$8,0),0)</f>
        <v>15</v>
      </c>
      <c r="K255" s="44">
        <f ca="1">+IFERROR(VLOOKUP($H$28&amp;";"&amp;$B255&amp;";Total",BD!$A:$Q,K$8,0),0)</f>
        <v>26</v>
      </c>
      <c r="L255" s="44">
        <f ca="1">+IFERROR(VLOOKUP($H$28&amp;";"&amp;$B255&amp;";Total",BD!$A:$Q,L$8,0),0)</f>
        <v>3</v>
      </c>
      <c r="M255" s="44">
        <f ca="1">+IFERROR(VLOOKUP($H$28&amp;";"&amp;$B255&amp;";Total",BD!$A:$Q,M$8,0),0)</f>
        <v>11</v>
      </c>
      <c r="N255" s="44">
        <f ca="1">+IFERROR(VLOOKUP($H$28&amp;";"&amp;$B255&amp;";Total",BD!$A:$Q,N$8,0),0)</f>
        <v>3</v>
      </c>
      <c r="O255" s="44">
        <f ca="1">+IFERROR(VLOOKUP($H$28&amp;";"&amp;$B255&amp;";Total",BD!$A:$Q,O$8,0),0)</f>
        <v>0</v>
      </c>
      <c r="P255" s="44">
        <f ca="1">+IFERROR(VLOOKUP($H$28&amp;";"&amp;$B255&amp;";Total",BD!$A:$Q,P$8,0),0)/1000000</f>
        <v>26.12415</v>
      </c>
      <c r="Q255" s="54">
        <f t="shared" ca="1" si="29"/>
        <v>58</v>
      </c>
      <c r="R255" s="40">
        <f t="shared" ca="1" si="30"/>
        <v>2.7267171266042968E-4</v>
      </c>
    </row>
    <row r="256" spans="2:18" x14ac:dyDescent="0.25">
      <c r="B256" t="str">
        <f ca="1"/>
        <v>SEGOVIA</v>
      </c>
      <c r="E256" s="140">
        <f ca="1">+IFERROR(VLOOKUP($H$28&amp;";"&amp;$B256&amp;";Total",BD!$A:$Q,E$8,0),0)</f>
        <v>0</v>
      </c>
      <c r="F256" s="140"/>
      <c r="G256" s="40">
        <f t="shared" ca="1" si="28"/>
        <v>0</v>
      </c>
      <c r="H256" s="44">
        <f ca="1">+IFERROR(VLOOKUP($H$28&amp;";"&amp;$B256&amp;";Total",BD!$A:$Q,H$8,0),0)</f>
        <v>0</v>
      </c>
      <c r="I256" s="44">
        <f ca="1">+IFERROR(VLOOKUP($H$28&amp;";"&amp;$B256&amp;";Total",BD!$A:$Q,I$8,0),0)</f>
        <v>0</v>
      </c>
      <c r="J256" s="44">
        <f ca="1">+IFERROR(VLOOKUP($H$28&amp;";"&amp;$B256&amp;";Total",BD!$A:$Q,J$8,0),0)</f>
        <v>0</v>
      </c>
      <c r="K256" s="44">
        <f ca="1">+IFERROR(VLOOKUP($H$28&amp;";"&amp;$B256&amp;";Total",BD!$A:$Q,K$8,0),0)</f>
        <v>0</v>
      </c>
      <c r="L256" s="44">
        <f ca="1">+IFERROR(VLOOKUP($H$28&amp;";"&amp;$B256&amp;";Total",BD!$A:$Q,L$8,0),0)</f>
        <v>0</v>
      </c>
      <c r="M256" s="44">
        <f ca="1">+IFERROR(VLOOKUP($H$28&amp;";"&amp;$B256&amp;";Total",BD!$A:$Q,M$8,0),0)</f>
        <v>0</v>
      </c>
      <c r="N256" s="44">
        <f ca="1">+IFERROR(VLOOKUP($H$28&amp;";"&amp;$B256&amp;";Total",BD!$A:$Q,N$8,0),0)</f>
        <v>0</v>
      </c>
      <c r="O256" s="44">
        <f ca="1">+IFERROR(VLOOKUP($H$28&amp;";"&amp;$B256&amp;";Total",BD!$A:$Q,O$8,0),0)</f>
        <v>0</v>
      </c>
      <c r="P256" s="44">
        <f ca="1">+IFERROR(VLOOKUP($H$28&amp;";"&amp;$B256&amp;";Total",BD!$A:$Q,P$8,0),0)/1000000</f>
        <v>0</v>
      </c>
      <c r="Q256" s="54">
        <f t="shared" ca="1" si="29"/>
        <v>0</v>
      </c>
      <c r="R256" s="40">
        <f t="shared" ca="1" si="30"/>
        <v>0</v>
      </c>
    </row>
    <row r="257" spans="2:18" x14ac:dyDescent="0.25">
      <c r="B257" t="str">
        <f ca="1"/>
        <v>SONSÓN</v>
      </c>
      <c r="E257" s="140">
        <f ca="1">+IFERROR(VLOOKUP($H$28&amp;";"&amp;$B257&amp;";Total",BD!$A:$Q,E$8,0),0)</f>
        <v>2</v>
      </c>
      <c r="F257" s="140"/>
      <c r="G257" s="40">
        <f t="shared" ca="1" si="28"/>
        <v>1.05318588730911E-3</v>
      </c>
      <c r="H257" s="44">
        <f ca="1">+IFERROR(VLOOKUP($H$28&amp;";"&amp;$B257&amp;";Total",BD!$A:$Q,H$8,0),0)</f>
        <v>0</v>
      </c>
      <c r="I257" s="44">
        <f ca="1">+IFERROR(VLOOKUP($H$28&amp;";"&amp;$B257&amp;";Total",BD!$A:$Q,I$8,0),0)</f>
        <v>0</v>
      </c>
      <c r="J257" s="44">
        <f ca="1">+IFERROR(VLOOKUP($H$28&amp;";"&amp;$B257&amp;";Total",BD!$A:$Q,J$8,0),0)</f>
        <v>28</v>
      </c>
      <c r="K257" s="44">
        <f ca="1">+IFERROR(VLOOKUP($H$28&amp;";"&amp;$B257&amp;";Total",BD!$A:$Q,K$8,0),0)</f>
        <v>2</v>
      </c>
      <c r="L257" s="44">
        <f ca="1">+IFERROR(VLOOKUP($H$28&amp;";"&amp;$B257&amp;";Total",BD!$A:$Q,L$8,0),0)</f>
        <v>11</v>
      </c>
      <c r="M257" s="44">
        <f ca="1">+IFERROR(VLOOKUP($H$28&amp;";"&amp;$B257&amp;";Total",BD!$A:$Q,M$8,0),0)</f>
        <v>6</v>
      </c>
      <c r="N257" s="44">
        <f ca="1">+IFERROR(VLOOKUP($H$28&amp;";"&amp;$B257&amp;";Total",BD!$A:$Q,N$8,0),0)</f>
        <v>27</v>
      </c>
      <c r="O257" s="44">
        <f ca="1">+IFERROR(VLOOKUP($H$28&amp;";"&amp;$B257&amp;";Total",BD!$A:$Q,O$8,0),0)</f>
        <v>2</v>
      </c>
      <c r="P257" s="44">
        <f ca="1">+IFERROR(VLOOKUP($H$28&amp;";"&amp;$B257&amp;";Total",BD!$A:$Q,P$8,0),0)/1000000</f>
        <v>24.427325</v>
      </c>
      <c r="Q257" s="54">
        <f t="shared" ca="1" si="29"/>
        <v>76</v>
      </c>
      <c r="R257" s="40">
        <f t="shared" ca="1" si="30"/>
        <v>3.5729396831366651E-4</v>
      </c>
    </row>
    <row r="258" spans="2:18" x14ac:dyDescent="0.25">
      <c r="B258" t="str">
        <f ca="1"/>
        <v>SOPETRÁN</v>
      </c>
      <c r="E258" s="140">
        <f ca="1">+IFERROR(VLOOKUP($H$28&amp;";"&amp;$B258&amp;";Total",BD!$A:$Q,E$8,0),0)</f>
        <v>0</v>
      </c>
      <c r="F258" s="140"/>
      <c r="G258" s="40">
        <f t="shared" ca="1" si="28"/>
        <v>0</v>
      </c>
      <c r="H258" s="44">
        <f ca="1">+IFERROR(VLOOKUP($H$28&amp;";"&amp;$B258&amp;";Total",BD!$A:$Q,H$8,0),0)</f>
        <v>0</v>
      </c>
      <c r="I258" s="44">
        <f ca="1">+IFERROR(VLOOKUP($H$28&amp;";"&amp;$B258&amp;";Total",BD!$A:$Q,I$8,0),0)</f>
        <v>0</v>
      </c>
      <c r="J258" s="44">
        <f ca="1">+IFERROR(VLOOKUP($H$28&amp;";"&amp;$B258&amp;";Total",BD!$A:$Q,J$8,0),0)</f>
        <v>0</v>
      </c>
      <c r="K258" s="44">
        <f ca="1">+IFERROR(VLOOKUP($H$28&amp;";"&amp;$B258&amp;";Total",BD!$A:$Q,K$8,0),0)</f>
        <v>0</v>
      </c>
      <c r="L258" s="44">
        <f ca="1">+IFERROR(VLOOKUP($H$28&amp;";"&amp;$B258&amp;";Total",BD!$A:$Q,L$8,0),0)</f>
        <v>0</v>
      </c>
      <c r="M258" s="44">
        <f ca="1">+IFERROR(VLOOKUP($H$28&amp;";"&amp;$B258&amp;";Total",BD!$A:$Q,M$8,0),0)</f>
        <v>0</v>
      </c>
      <c r="N258" s="44">
        <f ca="1">+IFERROR(VLOOKUP($H$28&amp;";"&amp;$B258&amp;";Total",BD!$A:$Q,N$8,0),0)</f>
        <v>0</v>
      </c>
      <c r="O258" s="44">
        <f ca="1">+IFERROR(VLOOKUP($H$28&amp;";"&amp;$B258&amp;";Total",BD!$A:$Q,O$8,0),0)</f>
        <v>0</v>
      </c>
      <c r="P258" s="44">
        <f ca="1">+IFERROR(VLOOKUP($H$28&amp;";"&amp;$B258&amp;";Total",BD!$A:$Q,P$8,0),0)/1000000</f>
        <v>0</v>
      </c>
      <c r="Q258" s="54">
        <f t="shared" ca="1" si="29"/>
        <v>0</v>
      </c>
      <c r="R258" s="40">
        <f t="shared" ca="1" si="30"/>
        <v>0</v>
      </c>
    </row>
    <row r="259" spans="2:18" x14ac:dyDescent="0.25">
      <c r="B259" t="str">
        <f ca="1"/>
        <v>TÁMESIS</v>
      </c>
      <c r="E259" s="140">
        <f ca="1">+IFERROR(VLOOKUP($H$28&amp;";"&amp;$B259&amp;";Total",BD!$A:$Q,E$8,0),0)</f>
        <v>0</v>
      </c>
      <c r="F259" s="140"/>
      <c r="G259" s="40">
        <f t="shared" ca="1" si="28"/>
        <v>0</v>
      </c>
      <c r="H259" s="44">
        <f ca="1">+IFERROR(VLOOKUP($H$28&amp;";"&amp;$B259&amp;";Total",BD!$A:$Q,H$8,0),0)</f>
        <v>0</v>
      </c>
      <c r="I259" s="44">
        <f ca="1">+IFERROR(VLOOKUP($H$28&amp;";"&amp;$B259&amp;";Total",BD!$A:$Q,I$8,0),0)</f>
        <v>0</v>
      </c>
      <c r="J259" s="44">
        <f ca="1">+IFERROR(VLOOKUP($H$28&amp;";"&amp;$B259&amp;";Total",BD!$A:$Q,J$8,0),0)</f>
        <v>0</v>
      </c>
      <c r="K259" s="44">
        <f ca="1">+IFERROR(VLOOKUP($H$28&amp;";"&amp;$B259&amp;";Total",BD!$A:$Q,K$8,0),0)</f>
        <v>0</v>
      </c>
      <c r="L259" s="44">
        <f ca="1">+IFERROR(VLOOKUP($H$28&amp;";"&amp;$B259&amp;";Total",BD!$A:$Q,L$8,0),0)</f>
        <v>0</v>
      </c>
      <c r="M259" s="44">
        <f ca="1">+IFERROR(VLOOKUP($H$28&amp;";"&amp;$B259&amp;";Total",BD!$A:$Q,M$8,0),0)</f>
        <v>0</v>
      </c>
      <c r="N259" s="44">
        <f ca="1">+IFERROR(VLOOKUP($H$28&amp;";"&amp;$B259&amp;";Total",BD!$A:$Q,N$8,0),0)</f>
        <v>0</v>
      </c>
      <c r="O259" s="44">
        <f ca="1">+IFERROR(VLOOKUP($H$28&amp;";"&amp;$B259&amp;";Total",BD!$A:$Q,O$8,0),0)</f>
        <v>0</v>
      </c>
      <c r="P259" s="44">
        <f ca="1">+IFERROR(VLOOKUP($H$28&amp;";"&amp;$B259&amp;";Total",BD!$A:$Q,P$8,0),0)/1000000</f>
        <v>0</v>
      </c>
      <c r="Q259" s="54">
        <f t="shared" ca="1" si="29"/>
        <v>0</v>
      </c>
      <c r="R259" s="40">
        <f t="shared" ca="1" si="30"/>
        <v>0</v>
      </c>
    </row>
    <row r="260" spans="2:18" x14ac:dyDescent="0.25">
      <c r="B260" t="str">
        <f ca="1"/>
        <v>TARAZÁ</v>
      </c>
      <c r="E260" s="140">
        <f ca="1">+IFERROR(VLOOKUP($H$28&amp;";"&amp;$B260&amp;";Total",BD!$A:$Q,E$8,0),0)</f>
        <v>0</v>
      </c>
      <c r="F260" s="140"/>
      <c r="G260" s="40">
        <f t="shared" ca="1" si="28"/>
        <v>0</v>
      </c>
      <c r="H260" s="44">
        <f ca="1">+IFERROR(VLOOKUP($H$28&amp;";"&amp;$B260&amp;";Total",BD!$A:$Q,H$8,0),0)</f>
        <v>0</v>
      </c>
      <c r="I260" s="44">
        <f ca="1">+IFERROR(VLOOKUP($H$28&amp;";"&amp;$B260&amp;";Total",BD!$A:$Q,I$8,0),0)</f>
        <v>0</v>
      </c>
      <c r="J260" s="44">
        <f ca="1">+IFERROR(VLOOKUP($H$28&amp;";"&amp;$B260&amp;";Total",BD!$A:$Q,J$8,0),0)</f>
        <v>0</v>
      </c>
      <c r="K260" s="44">
        <f ca="1">+IFERROR(VLOOKUP($H$28&amp;";"&amp;$B260&amp;";Total",BD!$A:$Q,K$8,0),0)</f>
        <v>0</v>
      </c>
      <c r="L260" s="44">
        <f ca="1">+IFERROR(VLOOKUP($H$28&amp;";"&amp;$B260&amp;";Total",BD!$A:$Q,L$8,0),0)</f>
        <v>0</v>
      </c>
      <c r="M260" s="44">
        <f ca="1">+IFERROR(VLOOKUP($H$28&amp;";"&amp;$B260&amp;";Total",BD!$A:$Q,M$8,0),0)</f>
        <v>0</v>
      </c>
      <c r="N260" s="44">
        <f ca="1">+IFERROR(VLOOKUP($H$28&amp;";"&amp;$B260&amp;";Total",BD!$A:$Q,N$8,0),0)</f>
        <v>0</v>
      </c>
      <c r="O260" s="44">
        <f ca="1">+IFERROR(VLOOKUP($H$28&amp;";"&amp;$B260&amp;";Total",BD!$A:$Q,O$8,0),0)</f>
        <v>0</v>
      </c>
      <c r="P260" s="44">
        <f ca="1">+IFERROR(VLOOKUP($H$28&amp;";"&amp;$B260&amp;";Total",BD!$A:$Q,P$8,0),0)/1000000</f>
        <v>0</v>
      </c>
      <c r="Q260" s="54">
        <f t="shared" ca="1" si="29"/>
        <v>0</v>
      </c>
      <c r="R260" s="40">
        <f t="shared" ca="1" si="30"/>
        <v>0</v>
      </c>
    </row>
    <row r="261" spans="2:18" x14ac:dyDescent="0.25">
      <c r="B261" t="str">
        <f ca="1"/>
        <v>TARSO</v>
      </c>
      <c r="E261" s="140">
        <f ca="1">+IFERROR(VLOOKUP($H$28&amp;";"&amp;$B261&amp;";Total",BD!$A:$Q,E$8,0),0)</f>
        <v>0</v>
      </c>
      <c r="F261" s="140"/>
      <c r="G261" s="40">
        <f t="shared" ca="1" si="28"/>
        <v>0</v>
      </c>
      <c r="H261" s="44">
        <f ca="1">+IFERROR(VLOOKUP($H$28&amp;";"&amp;$B261&amp;";Total",BD!$A:$Q,H$8,0),0)</f>
        <v>0</v>
      </c>
      <c r="I261" s="44">
        <f ca="1">+IFERROR(VLOOKUP($H$28&amp;";"&amp;$B261&amp;";Total",BD!$A:$Q,I$8,0),0)</f>
        <v>0</v>
      </c>
      <c r="J261" s="44">
        <f ca="1">+IFERROR(VLOOKUP($H$28&amp;";"&amp;$B261&amp;";Total",BD!$A:$Q,J$8,0),0)</f>
        <v>0</v>
      </c>
      <c r="K261" s="44">
        <f ca="1">+IFERROR(VLOOKUP($H$28&amp;";"&amp;$B261&amp;";Total",BD!$A:$Q,K$8,0),0)</f>
        <v>0</v>
      </c>
      <c r="L261" s="44">
        <f ca="1">+IFERROR(VLOOKUP($H$28&amp;";"&amp;$B261&amp;";Total",BD!$A:$Q,L$8,0),0)</f>
        <v>0</v>
      </c>
      <c r="M261" s="44">
        <f ca="1">+IFERROR(VLOOKUP($H$28&amp;";"&amp;$B261&amp;";Total",BD!$A:$Q,M$8,0),0)</f>
        <v>0</v>
      </c>
      <c r="N261" s="44">
        <f ca="1">+IFERROR(VLOOKUP($H$28&amp;";"&amp;$B261&amp;";Total",BD!$A:$Q,N$8,0),0)</f>
        <v>0</v>
      </c>
      <c r="O261" s="44">
        <f ca="1">+IFERROR(VLOOKUP($H$28&amp;";"&amp;$B261&amp;";Total",BD!$A:$Q,O$8,0),0)</f>
        <v>0</v>
      </c>
      <c r="P261" s="44">
        <f ca="1">+IFERROR(VLOOKUP($H$28&amp;";"&amp;$B261&amp;";Total",BD!$A:$Q,P$8,0),0)/1000000</f>
        <v>0</v>
      </c>
      <c r="Q261" s="54">
        <f t="shared" ca="1" si="29"/>
        <v>0</v>
      </c>
      <c r="R261" s="40">
        <f t="shared" ca="1" si="30"/>
        <v>0</v>
      </c>
    </row>
    <row r="262" spans="2:18" x14ac:dyDescent="0.25">
      <c r="B262" t="str">
        <f ca="1"/>
        <v>TITIRIBÍ</v>
      </c>
      <c r="E262" s="140">
        <f ca="1">+IFERROR(VLOOKUP($H$28&amp;";"&amp;$B262&amp;";Total",BD!$A:$Q,E$8,0),0)</f>
        <v>0</v>
      </c>
      <c r="F262" s="140"/>
      <c r="G262" s="40">
        <f t="shared" ca="1" si="28"/>
        <v>0</v>
      </c>
      <c r="H262" s="44">
        <f ca="1">+IFERROR(VLOOKUP($H$28&amp;";"&amp;$B262&amp;";Total",BD!$A:$Q,H$8,0),0)</f>
        <v>0</v>
      </c>
      <c r="I262" s="44">
        <f ca="1">+IFERROR(VLOOKUP($H$28&amp;";"&amp;$B262&amp;";Total",BD!$A:$Q,I$8,0),0)</f>
        <v>0</v>
      </c>
      <c r="J262" s="44">
        <f ca="1">+IFERROR(VLOOKUP($H$28&amp;";"&amp;$B262&amp;";Total",BD!$A:$Q,J$8,0),0)</f>
        <v>0</v>
      </c>
      <c r="K262" s="44">
        <f ca="1">+IFERROR(VLOOKUP($H$28&amp;";"&amp;$B262&amp;";Total",BD!$A:$Q,K$8,0),0)</f>
        <v>0</v>
      </c>
      <c r="L262" s="44">
        <f ca="1">+IFERROR(VLOOKUP($H$28&amp;";"&amp;$B262&amp;";Total",BD!$A:$Q,L$8,0),0)</f>
        <v>0</v>
      </c>
      <c r="M262" s="44">
        <f ca="1">+IFERROR(VLOOKUP($H$28&amp;";"&amp;$B262&amp;";Total",BD!$A:$Q,M$8,0),0)</f>
        <v>0</v>
      </c>
      <c r="N262" s="44">
        <f ca="1">+IFERROR(VLOOKUP($H$28&amp;";"&amp;$B262&amp;";Total",BD!$A:$Q,N$8,0),0)</f>
        <v>0</v>
      </c>
      <c r="O262" s="44">
        <f ca="1">+IFERROR(VLOOKUP($H$28&amp;";"&amp;$B262&amp;";Total",BD!$A:$Q,O$8,0),0)</f>
        <v>0</v>
      </c>
      <c r="P262" s="44">
        <f ca="1">+IFERROR(VLOOKUP($H$28&amp;";"&amp;$B262&amp;";Total",BD!$A:$Q,P$8,0),0)/1000000</f>
        <v>0</v>
      </c>
      <c r="Q262" s="54">
        <f t="shared" ca="1" si="29"/>
        <v>0</v>
      </c>
      <c r="R262" s="40">
        <f t="shared" ca="1" si="30"/>
        <v>0</v>
      </c>
    </row>
    <row r="263" spans="2:18" x14ac:dyDescent="0.25">
      <c r="B263" t="str">
        <f ca="1"/>
        <v>TOLEDO</v>
      </c>
      <c r="E263" s="140">
        <f ca="1">+IFERROR(VLOOKUP($H$28&amp;";"&amp;$B263&amp;";Total",BD!$A:$Q,E$8,0),0)</f>
        <v>0</v>
      </c>
      <c r="F263" s="140"/>
      <c r="G263" s="40">
        <f t="shared" ca="1" si="28"/>
        <v>0</v>
      </c>
      <c r="H263" s="44">
        <f ca="1">+IFERROR(VLOOKUP($H$28&amp;";"&amp;$B263&amp;";Total",BD!$A:$Q,H$8,0),0)</f>
        <v>0</v>
      </c>
      <c r="I263" s="44">
        <f ca="1">+IFERROR(VLOOKUP($H$28&amp;";"&amp;$B263&amp;";Total",BD!$A:$Q,I$8,0),0)</f>
        <v>0</v>
      </c>
      <c r="J263" s="44">
        <f ca="1">+IFERROR(VLOOKUP($H$28&amp;";"&amp;$B263&amp;";Total",BD!$A:$Q,J$8,0),0)</f>
        <v>0</v>
      </c>
      <c r="K263" s="44">
        <f ca="1">+IFERROR(VLOOKUP($H$28&amp;";"&amp;$B263&amp;";Total",BD!$A:$Q,K$8,0),0)</f>
        <v>0</v>
      </c>
      <c r="L263" s="44">
        <f ca="1">+IFERROR(VLOOKUP($H$28&amp;";"&amp;$B263&amp;";Total",BD!$A:$Q,L$8,0),0)</f>
        <v>0</v>
      </c>
      <c r="M263" s="44">
        <f ca="1">+IFERROR(VLOOKUP($H$28&amp;";"&amp;$B263&amp;";Total",BD!$A:$Q,M$8,0),0)</f>
        <v>0</v>
      </c>
      <c r="N263" s="44">
        <f ca="1">+IFERROR(VLOOKUP($H$28&amp;";"&amp;$B263&amp;";Total",BD!$A:$Q,N$8,0),0)</f>
        <v>0</v>
      </c>
      <c r="O263" s="44">
        <f ca="1">+IFERROR(VLOOKUP($H$28&amp;";"&amp;$B263&amp;";Total",BD!$A:$Q,O$8,0),0)</f>
        <v>0</v>
      </c>
      <c r="P263" s="44">
        <f ca="1">+IFERROR(VLOOKUP($H$28&amp;";"&amp;$B263&amp;";Total",BD!$A:$Q,P$8,0),0)/1000000</f>
        <v>0</v>
      </c>
      <c r="Q263" s="54">
        <f t="shared" ca="1" si="29"/>
        <v>0</v>
      </c>
      <c r="R263" s="40">
        <f t="shared" ca="1" si="30"/>
        <v>0</v>
      </c>
    </row>
    <row r="264" spans="2:18" x14ac:dyDescent="0.25">
      <c r="B264" t="str">
        <f ca="1"/>
        <v>TURBO</v>
      </c>
      <c r="E264" s="140">
        <f ca="1">+IFERROR(VLOOKUP($H$28&amp;";"&amp;$B264&amp;";Total",BD!$A:$Q,E$8,0),0)</f>
        <v>2</v>
      </c>
      <c r="F264" s="140"/>
      <c r="G264" s="40">
        <f t="shared" ca="1" si="28"/>
        <v>1.05318588730911E-3</v>
      </c>
      <c r="H264" s="44">
        <f ca="1">+IFERROR(VLOOKUP($H$28&amp;";"&amp;$B264&amp;";Total",BD!$A:$Q,H$8,0),0)</f>
        <v>0</v>
      </c>
      <c r="I264" s="44">
        <f ca="1">+IFERROR(VLOOKUP($H$28&amp;";"&amp;$B264&amp;";Total",BD!$A:$Q,I$8,0),0)</f>
        <v>0</v>
      </c>
      <c r="J264" s="44">
        <f ca="1">+IFERROR(VLOOKUP($H$28&amp;";"&amp;$B264&amp;";Total",BD!$A:$Q,J$8,0),0)</f>
        <v>7</v>
      </c>
      <c r="K264" s="44">
        <f ca="1">+IFERROR(VLOOKUP($H$28&amp;";"&amp;$B264&amp;";Total",BD!$A:$Q,K$8,0),0)</f>
        <v>5</v>
      </c>
      <c r="L264" s="44">
        <f ca="1">+IFERROR(VLOOKUP($H$28&amp;";"&amp;$B264&amp;";Total",BD!$A:$Q,L$8,0),0)</f>
        <v>3</v>
      </c>
      <c r="M264" s="44">
        <f ca="1">+IFERROR(VLOOKUP($H$28&amp;";"&amp;$B264&amp;";Total",BD!$A:$Q,M$8,0),0)</f>
        <v>4</v>
      </c>
      <c r="N264" s="44">
        <f ca="1">+IFERROR(VLOOKUP($H$28&amp;";"&amp;$B264&amp;";Total",BD!$A:$Q,N$8,0),0)</f>
        <v>16</v>
      </c>
      <c r="O264" s="44">
        <f ca="1">+IFERROR(VLOOKUP($H$28&amp;";"&amp;$B264&amp;";Total",BD!$A:$Q,O$8,0),0)</f>
        <v>3</v>
      </c>
      <c r="P264" s="44">
        <f ca="1">+IFERROR(VLOOKUP($H$28&amp;";"&amp;$B264&amp;";Total",BD!$A:$Q,P$8,0),0)/1000000</f>
        <v>11.765000000000001</v>
      </c>
      <c r="Q264" s="54">
        <f t="shared" ca="1" si="29"/>
        <v>38</v>
      </c>
      <c r="R264" s="40">
        <f t="shared" ca="1" si="30"/>
        <v>1.7864698415683325E-4</v>
      </c>
    </row>
    <row r="265" spans="2:18" x14ac:dyDescent="0.25">
      <c r="B265" t="str">
        <f ca="1"/>
        <v>URAMITA</v>
      </c>
      <c r="E265" s="140">
        <f ca="1">+IFERROR(VLOOKUP($H$28&amp;";"&amp;$B265&amp;";Total",BD!$A:$Q,E$8,0),0)</f>
        <v>0</v>
      </c>
      <c r="F265" s="140"/>
      <c r="G265" s="40">
        <f t="shared" ca="1" si="28"/>
        <v>0</v>
      </c>
      <c r="H265" s="44">
        <f ca="1">+IFERROR(VLOOKUP($H$28&amp;";"&amp;$B265&amp;";Total",BD!$A:$Q,H$8,0),0)</f>
        <v>0</v>
      </c>
      <c r="I265" s="44">
        <f ca="1">+IFERROR(VLOOKUP($H$28&amp;";"&amp;$B265&amp;";Total",BD!$A:$Q,I$8,0),0)</f>
        <v>0</v>
      </c>
      <c r="J265" s="44">
        <f ca="1">+IFERROR(VLOOKUP($H$28&amp;";"&amp;$B265&amp;";Total",BD!$A:$Q,J$8,0),0)</f>
        <v>0</v>
      </c>
      <c r="K265" s="44">
        <f ca="1">+IFERROR(VLOOKUP($H$28&amp;";"&amp;$B265&amp;";Total",BD!$A:$Q,K$8,0),0)</f>
        <v>0</v>
      </c>
      <c r="L265" s="44">
        <f ca="1">+IFERROR(VLOOKUP($H$28&amp;";"&amp;$B265&amp;";Total",BD!$A:$Q,L$8,0),0)</f>
        <v>0</v>
      </c>
      <c r="M265" s="44">
        <f ca="1">+IFERROR(VLOOKUP($H$28&amp;";"&amp;$B265&amp;";Total",BD!$A:$Q,M$8,0),0)</f>
        <v>0</v>
      </c>
      <c r="N265" s="44">
        <f ca="1">+IFERROR(VLOOKUP($H$28&amp;";"&amp;$B265&amp;";Total",BD!$A:$Q,N$8,0),0)</f>
        <v>0</v>
      </c>
      <c r="O265" s="44">
        <f ca="1">+IFERROR(VLOOKUP($H$28&amp;";"&amp;$B265&amp;";Total",BD!$A:$Q,O$8,0),0)</f>
        <v>0</v>
      </c>
      <c r="P265" s="44">
        <f ca="1">+IFERROR(VLOOKUP($H$28&amp;";"&amp;$B265&amp;";Total",BD!$A:$Q,P$8,0),0)/1000000</f>
        <v>0</v>
      </c>
      <c r="Q265" s="54">
        <f t="shared" ca="1" si="29"/>
        <v>0</v>
      </c>
      <c r="R265" s="40">
        <f t="shared" ca="1" si="30"/>
        <v>0</v>
      </c>
    </row>
    <row r="266" spans="2:18" x14ac:dyDescent="0.25">
      <c r="B266" t="str">
        <f ca="1"/>
        <v>URRAO</v>
      </c>
      <c r="E266" s="140">
        <f ca="1">+IFERROR(VLOOKUP($H$28&amp;";"&amp;$B266&amp;";Total",BD!$A:$Q,E$8,0),0)</f>
        <v>3</v>
      </c>
      <c r="F266" s="140"/>
      <c r="G266" s="40">
        <f t="shared" ca="1" si="28"/>
        <v>1.5797788309636651E-3</v>
      </c>
      <c r="H266" s="44">
        <f ca="1">+IFERROR(VLOOKUP($H$28&amp;";"&amp;$B266&amp;";Total",BD!$A:$Q,H$8,0),0)</f>
        <v>0</v>
      </c>
      <c r="I266" s="44">
        <f ca="1">+IFERROR(VLOOKUP($H$28&amp;";"&amp;$B266&amp;";Total",BD!$A:$Q,I$8,0),0)</f>
        <v>0</v>
      </c>
      <c r="J266" s="44">
        <f ca="1">+IFERROR(VLOOKUP($H$28&amp;";"&amp;$B266&amp;";Total",BD!$A:$Q,J$8,0),0)</f>
        <v>12</v>
      </c>
      <c r="K266" s="44">
        <f ca="1">+IFERROR(VLOOKUP($H$28&amp;";"&amp;$B266&amp;";Total",BD!$A:$Q,K$8,0),0)</f>
        <v>1</v>
      </c>
      <c r="L266" s="44">
        <f ca="1">+IFERROR(VLOOKUP($H$28&amp;";"&amp;$B266&amp;";Total",BD!$A:$Q,L$8,0),0)</f>
        <v>19</v>
      </c>
      <c r="M266" s="44">
        <f ca="1">+IFERROR(VLOOKUP($H$28&amp;";"&amp;$B266&amp;";Total",BD!$A:$Q,M$8,0),0)</f>
        <v>12</v>
      </c>
      <c r="N266" s="44">
        <f ca="1">+IFERROR(VLOOKUP($H$28&amp;";"&amp;$B266&amp;";Total",BD!$A:$Q,N$8,0),0)</f>
        <v>3</v>
      </c>
      <c r="O266" s="44">
        <f ca="1">+IFERROR(VLOOKUP($H$28&amp;";"&amp;$B266&amp;";Total",BD!$A:$Q,O$8,0),0)</f>
        <v>9</v>
      </c>
      <c r="P266" s="44">
        <f ca="1">+IFERROR(VLOOKUP($H$28&amp;";"&amp;$B266&amp;";Total",BD!$A:$Q,P$8,0),0)/1000000</f>
        <v>19.009250000000002</v>
      </c>
      <c r="Q266" s="54">
        <f t="shared" ca="1" si="29"/>
        <v>56</v>
      </c>
      <c r="R266" s="40">
        <f t="shared" ca="1" si="30"/>
        <v>2.6326923981007003E-4</v>
      </c>
    </row>
    <row r="267" spans="2:18" x14ac:dyDescent="0.25">
      <c r="B267" t="str">
        <f ca="1"/>
        <v>VALDIVIA</v>
      </c>
      <c r="E267" s="140">
        <f ca="1">+IFERROR(VLOOKUP($H$28&amp;";"&amp;$B267&amp;";Total",BD!$A:$Q,E$8,0),0)</f>
        <v>0</v>
      </c>
      <c r="F267" s="140"/>
      <c r="G267" s="40">
        <f t="shared" ca="1" si="28"/>
        <v>0</v>
      </c>
      <c r="H267" s="44">
        <f ca="1">+IFERROR(VLOOKUP($H$28&amp;";"&amp;$B267&amp;";Total",BD!$A:$Q,H$8,0),0)</f>
        <v>0</v>
      </c>
      <c r="I267" s="44">
        <f ca="1">+IFERROR(VLOOKUP($H$28&amp;";"&amp;$B267&amp;";Total",BD!$A:$Q,I$8,0),0)</f>
        <v>0</v>
      </c>
      <c r="J267" s="44">
        <f ca="1">+IFERROR(VLOOKUP($H$28&amp;";"&amp;$B267&amp;";Total",BD!$A:$Q,J$8,0),0)</f>
        <v>0</v>
      </c>
      <c r="K267" s="44">
        <f ca="1">+IFERROR(VLOOKUP($H$28&amp;";"&amp;$B267&amp;";Total",BD!$A:$Q,K$8,0),0)</f>
        <v>0</v>
      </c>
      <c r="L267" s="44">
        <f ca="1">+IFERROR(VLOOKUP($H$28&amp;";"&amp;$B267&amp;";Total",BD!$A:$Q,L$8,0),0)</f>
        <v>0</v>
      </c>
      <c r="M267" s="44">
        <f ca="1">+IFERROR(VLOOKUP($H$28&amp;";"&amp;$B267&amp;";Total",BD!$A:$Q,M$8,0),0)</f>
        <v>0</v>
      </c>
      <c r="N267" s="44">
        <f ca="1">+IFERROR(VLOOKUP($H$28&amp;";"&amp;$B267&amp;";Total",BD!$A:$Q,N$8,0),0)</f>
        <v>0</v>
      </c>
      <c r="O267" s="44">
        <f ca="1">+IFERROR(VLOOKUP($H$28&amp;";"&amp;$B267&amp;";Total",BD!$A:$Q,O$8,0),0)</f>
        <v>0</v>
      </c>
      <c r="P267" s="44">
        <f ca="1">+IFERROR(VLOOKUP($H$28&amp;";"&amp;$B267&amp;";Total",BD!$A:$Q,P$8,0),0)/1000000</f>
        <v>0</v>
      </c>
      <c r="Q267" s="54">
        <f t="shared" ca="1" si="29"/>
        <v>0</v>
      </c>
      <c r="R267" s="40">
        <f t="shared" ca="1" si="30"/>
        <v>0</v>
      </c>
    </row>
    <row r="268" spans="2:18" x14ac:dyDescent="0.25">
      <c r="B268" t="str">
        <f ca="1"/>
        <v>VALPARAÍSO</v>
      </c>
      <c r="E268" s="140">
        <f ca="1">+IFERROR(VLOOKUP($H$28&amp;";"&amp;$B268&amp;";Total",BD!$A:$Q,E$8,0),0)</f>
        <v>0</v>
      </c>
      <c r="F268" s="140"/>
      <c r="G268" s="40">
        <f t="shared" ca="1" si="28"/>
        <v>0</v>
      </c>
      <c r="H268" s="44">
        <f ca="1">+IFERROR(VLOOKUP($H$28&amp;";"&amp;$B268&amp;";Total",BD!$A:$Q,H$8,0),0)</f>
        <v>0</v>
      </c>
      <c r="I268" s="44">
        <f ca="1">+IFERROR(VLOOKUP($H$28&amp;";"&amp;$B268&amp;";Total",BD!$A:$Q,I$8,0),0)</f>
        <v>0</v>
      </c>
      <c r="J268" s="44">
        <f ca="1">+IFERROR(VLOOKUP($H$28&amp;";"&amp;$B268&amp;";Total",BD!$A:$Q,J$8,0),0)</f>
        <v>0</v>
      </c>
      <c r="K268" s="44">
        <f ca="1">+IFERROR(VLOOKUP($H$28&amp;";"&amp;$B268&amp;";Total",BD!$A:$Q,K$8,0),0)</f>
        <v>0</v>
      </c>
      <c r="L268" s="44">
        <f ca="1">+IFERROR(VLOOKUP($H$28&amp;";"&amp;$B268&amp;";Total",BD!$A:$Q,L$8,0),0)</f>
        <v>0</v>
      </c>
      <c r="M268" s="44">
        <f ca="1">+IFERROR(VLOOKUP($H$28&amp;";"&amp;$B268&amp;";Total",BD!$A:$Q,M$8,0),0)</f>
        <v>0</v>
      </c>
      <c r="N268" s="44">
        <f ca="1">+IFERROR(VLOOKUP($H$28&amp;";"&amp;$B268&amp;";Total",BD!$A:$Q,N$8,0),0)</f>
        <v>0</v>
      </c>
      <c r="O268" s="44">
        <f ca="1">+IFERROR(VLOOKUP($H$28&amp;";"&amp;$B268&amp;";Total",BD!$A:$Q,O$8,0),0)</f>
        <v>0</v>
      </c>
      <c r="P268" s="44">
        <f ca="1">+IFERROR(VLOOKUP($H$28&amp;";"&amp;$B268&amp;";Total",BD!$A:$Q,P$8,0),0)/1000000</f>
        <v>0</v>
      </c>
      <c r="Q268" s="54">
        <f t="shared" ca="1" si="29"/>
        <v>0</v>
      </c>
      <c r="R268" s="40">
        <f t="shared" ca="1" si="30"/>
        <v>0</v>
      </c>
    </row>
    <row r="269" spans="2:18" x14ac:dyDescent="0.25">
      <c r="B269" t="str">
        <f ca="1"/>
        <v>VEGACHÍ</v>
      </c>
      <c r="E269" s="140">
        <f ca="1">+IFERROR(VLOOKUP($H$28&amp;";"&amp;$B269&amp;";Total",BD!$A:$Q,E$8,0),0)</f>
        <v>0</v>
      </c>
      <c r="F269" s="140"/>
      <c r="G269" s="40">
        <f t="shared" ca="1" si="28"/>
        <v>0</v>
      </c>
      <c r="H269" s="44">
        <f ca="1">+IFERROR(VLOOKUP($H$28&amp;";"&amp;$B269&amp;";Total",BD!$A:$Q,H$8,0),0)</f>
        <v>0</v>
      </c>
      <c r="I269" s="44">
        <f ca="1">+IFERROR(VLOOKUP($H$28&amp;";"&amp;$B269&amp;";Total",BD!$A:$Q,I$8,0),0)</f>
        <v>0</v>
      </c>
      <c r="J269" s="44">
        <f ca="1">+IFERROR(VLOOKUP($H$28&amp;";"&amp;$B269&amp;";Total",BD!$A:$Q,J$8,0),0)</f>
        <v>0</v>
      </c>
      <c r="K269" s="44">
        <f ca="1">+IFERROR(VLOOKUP($H$28&amp;";"&amp;$B269&amp;";Total",BD!$A:$Q,K$8,0),0)</f>
        <v>0</v>
      </c>
      <c r="L269" s="44">
        <f ca="1">+IFERROR(VLOOKUP($H$28&amp;";"&amp;$B269&amp;";Total",BD!$A:$Q,L$8,0),0)</f>
        <v>0</v>
      </c>
      <c r="M269" s="44">
        <f ca="1">+IFERROR(VLOOKUP($H$28&amp;";"&amp;$B269&amp;";Total",BD!$A:$Q,M$8,0),0)</f>
        <v>0</v>
      </c>
      <c r="N269" s="44">
        <f ca="1">+IFERROR(VLOOKUP($H$28&amp;";"&amp;$B269&amp;";Total",BD!$A:$Q,N$8,0),0)</f>
        <v>0</v>
      </c>
      <c r="O269" s="44">
        <f ca="1">+IFERROR(VLOOKUP($H$28&amp;";"&amp;$B269&amp;";Total",BD!$A:$Q,O$8,0),0)</f>
        <v>0</v>
      </c>
      <c r="P269" s="44">
        <f ca="1">+IFERROR(VLOOKUP($H$28&amp;";"&amp;$B269&amp;";Total",BD!$A:$Q,P$8,0),0)/1000000</f>
        <v>0</v>
      </c>
      <c r="Q269" s="54">
        <f t="shared" ca="1" si="29"/>
        <v>0</v>
      </c>
      <c r="R269" s="40">
        <f t="shared" ca="1" si="30"/>
        <v>0</v>
      </c>
    </row>
    <row r="270" spans="2:18" x14ac:dyDescent="0.25">
      <c r="B270" t="str">
        <f ca="1"/>
        <v>VENECIA</v>
      </c>
      <c r="E270" s="140">
        <f ca="1">+IFERROR(VLOOKUP($H$28&amp;";"&amp;$B270&amp;";Total",BD!$A:$Q,E$8,0),0)</f>
        <v>1</v>
      </c>
      <c r="F270" s="140"/>
      <c r="G270" s="40">
        <f t="shared" ca="1" si="28"/>
        <v>5.2659294365455498E-4</v>
      </c>
      <c r="H270" s="44">
        <f ca="1">+IFERROR(VLOOKUP($H$28&amp;";"&amp;$B270&amp;";Total",BD!$A:$Q,H$8,0),0)</f>
        <v>0</v>
      </c>
      <c r="I270" s="44">
        <f ca="1">+IFERROR(VLOOKUP($H$28&amp;";"&amp;$B270&amp;";Total",BD!$A:$Q,I$8,0),0)</f>
        <v>0</v>
      </c>
      <c r="J270" s="44">
        <f ca="1">+IFERROR(VLOOKUP($H$28&amp;";"&amp;$B270&amp;";Total",BD!$A:$Q,J$8,0),0)</f>
        <v>4</v>
      </c>
      <c r="K270" s="44">
        <f ca="1">+IFERROR(VLOOKUP($H$28&amp;";"&amp;$B270&amp;";Total",BD!$A:$Q,K$8,0),0)</f>
        <v>0</v>
      </c>
      <c r="L270" s="44">
        <f ca="1">+IFERROR(VLOOKUP($H$28&amp;";"&amp;$B270&amp;";Total",BD!$A:$Q,L$8,0),0)</f>
        <v>2</v>
      </c>
      <c r="M270" s="44">
        <f ca="1">+IFERROR(VLOOKUP($H$28&amp;";"&amp;$B270&amp;";Total",BD!$A:$Q,M$8,0),0)</f>
        <v>0</v>
      </c>
      <c r="N270" s="44">
        <f ca="1">+IFERROR(VLOOKUP($H$28&amp;";"&amp;$B270&amp;";Total",BD!$A:$Q,N$8,0),0)</f>
        <v>0</v>
      </c>
      <c r="O270" s="44">
        <f ca="1">+IFERROR(VLOOKUP($H$28&amp;";"&amp;$B270&amp;";Total",BD!$A:$Q,O$8,0),0)</f>
        <v>0</v>
      </c>
      <c r="P270" s="44">
        <f ca="1">+IFERROR(VLOOKUP($H$28&amp;";"&amp;$B270&amp;";Total",BD!$A:$Q,P$8,0),0)/1000000</f>
        <v>2.1541000000000001</v>
      </c>
      <c r="Q270" s="54">
        <f t="shared" ca="1" si="29"/>
        <v>6</v>
      </c>
      <c r="R270" s="40">
        <f t="shared" ca="1" si="30"/>
        <v>2.8207418551078934E-5</v>
      </c>
    </row>
    <row r="271" spans="2:18" x14ac:dyDescent="0.25">
      <c r="B271" t="str">
        <f ca="1"/>
        <v>VIGÍA DEL FUERTE</v>
      </c>
      <c r="E271" s="140">
        <f ca="1">+IFERROR(VLOOKUP($H$28&amp;";"&amp;$B271&amp;";Total",BD!$A:$Q,E$8,0),0)</f>
        <v>0</v>
      </c>
      <c r="F271" s="140"/>
      <c r="G271" s="40">
        <f t="shared" ca="1" si="28"/>
        <v>0</v>
      </c>
      <c r="H271" s="44">
        <f ca="1">+IFERROR(VLOOKUP($H$28&amp;";"&amp;$B271&amp;";Total",BD!$A:$Q,H$8,0),0)</f>
        <v>0</v>
      </c>
      <c r="I271" s="44">
        <f ca="1">+IFERROR(VLOOKUP($H$28&amp;";"&amp;$B271&amp;";Total",BD!$A:$Q,I$8,0),0)</f>
        <v>0</v>
      </c>
      <c r="J271" s="44">
        <f ca="1">+IFERROR(VLOOKUP($H$28&amp;";"&amp;$B271&amp;";Total",BD!$A:$Q,J$8,0),0)</f>
        <v>0</v>
      </c>
      <c r="K271" s="44">
        <f ca="1">+IFERROR(VLOOKUP($H$28&amp;";"&amp;$B271&amp;";Total",BD!$A:$Q,K$8,0),0)</f>
        <v>0</v>
      </c>
      <c r="L271" s="44">
        <f ca="1">+IFERROR(VLOOKUP($H$28&amp;";"&amp;$B271&amp;";Total",BD!$A:$Q,L$8,0),0)</f>
        <v>0</v>
      </c>
      <c r="M271" s="44">
        <f ca="1">+IFERROR(VLOOKUP($H$28&amp;";"&amp;$B271&amp;";Total",BD!$A:$Q,M$8,0),0)</f>
        <v>0</v>
      </c>
      <c r="N271" s="44">
        <f ca="1">+IFERROR(VLOOKUP($H$28&amp;";"&amp;$B271&amp;";Total",BD!$A:$Q,N$8,0),0)</f>
        <v>0</v>
      </c>
      <c r="O271" s="44">
        <f ca="1">+IFERROR(VLOOKUP($H$28&amp;";"&amp;$B271&amp;";Total",BD!$A:$Q,O$8,0),0)</f>
        <v>0</v>
      </c>
      <c r="P271" s="44">
        <f ca="1">+IFERROR(VLOOKUP($H$28&amp;";"&amp;$B271&amp;";Total",BD!$A:$Q,P$8,0),0)/1000000</f>
        <v>0</v>
      </c>
      <c r="Q271" s="54">
        <f t="shared" ca="1" si="29"/>
        <v>0</v>
      </c>
      <c r="R271" s="40">
        <f t="shared" ca="1" si="30"/>
        <v>0</v>
      </c>
    </row>
    <row r="272" spans="2:18" x14ac:dyDescent="0.25">
      <c r="B272" t="str">
        <f ca="1"/>
        <v>YALÍ</v>
      </c>
      <c r="E272" s="140">
        <f ca="1">+IFERROR(VLOOKUP($H$28&amp;";"&amp;$B272&amp;";Total",BD!$A:$Q,E$8,0),0)</f>
        <v>0</v>
      </c>
      <c r="F272" s="140"/>
      <c r="G272" s="40">
        <f t="shared" ca="1" si="28"/>
        <v>0</v>
      </c>
      <c r="H272" s="44">
        <f ca="1">+IFERROR(VLOOKUP($H$28&amp;";"&amp;$B272&amp;";Total",BD!$A:$Q,H$8,0),0)</f>
        <v>0</v>
      </c>
      <c r="I272" s="44">
        <f ca="1">+IFERROR(VLOOKUP($H$28&amp;";"&amp;$B272&amp;";Total",BD!$A:$Q,I$8,0),0)</f>
        <v>0</v>
      </c>
      <c r="J272" s="44">
        <f ca="1">+IFERROR(VLOOKUP($H$28&amp;";"&amp;$B272&amp;";Total",BD!$A:$Q,J$8,0),0)</f>
        <v>0</v>
      </c>
      <c r="K272" s="44">
        <f ca="1">+IFERROR(VLOOKUP($H$28&amp;";"&amp;$B272&amp;";Total",BD!$A:$Q,K$8,0),0)</f>
        <v>0</v>
      </c>
      <c r="L272" s="44">
        <f ca="1">+IFERROR(VLOOKUP($H$28&amp;";"&amp;$B272&amp;";Total",BD!$A:$Q,L$8,0),0)</f>
        <v>0</v>
      </c>
      <c r="M272" s="44">
        <f ca="1">+IFERROR(VLOOKUP($H$28&amp;";"&amp;$B272&amp;";Total",BD!$A:$Q,M$8,0),0)</f>
        <v>0</v>
      </c>
      <c r="N272" s="44">
        <f ca="1">+IFERROR(VLOOKUP($H$28&amp;";"&amp;$B272&amp;";Total",BD!$A:$Q,N$8,0),0)</f>
        <v>0</v>
      </c>
      <c r="O272" s="44">
        <f ca="1">+IFERROR(VLOOKUP($H$28&amp;";"&amp;$B272&amp;";Total",BD!$A:$Q,O$8,0),0)</f>
        <v>0</v>
      </c>
      <c r="P272" s="44">
        <f ca="1">+IFERROR(VLOOKUP($H$28&amp;";"&amp;$B272&amp;";Total",BD!$A:$Q,P$8,0),0)/1000000</f>
        <v>0</v>
      </c>
      <c r="Q272" s="54">
        <f t="shared" ca="1" si="29"/>
        <v>0</v>
      </c>
      <c r="R272" s="40">
        <f t="shared" ca="1" si="30"/>
        <v>0</v>
      </c>
    </row>
    <row r="273" spans="2:18" x14ac:dyDescent="0.25">
      <c r="B273" t="str">
        <f ca="1"/>
        <v>YARUMAL</v>
      </c>
      <c r="E273" s="140">
        <f ca="1">+IFERROR(VLOOKUP($H$28&amp;";"&amp;$B273&amp;";Total",BD!$A:$Q,E$8,0),0)</f>
        <v>5</v>
      </c>
      <c r="F273" s="140"/>
      <c r="G273" s="40">
        <f t="shared" ca="1" si="28"/>
        <v>2.6329647182727752E-3</v>
      </c>
      <c r="H273" s="44">
        <f ca="1">+IFERROR(VLOOKUP($H$28&amp;";"&amp;$B273&amp;";Total",BD!$A:$Q,H$8,0),0)</f>
        <v>0</v>
      </c>
      <c r="I273" s="44">
        <f ca="1">+IFERROR(VLOOKUP($H$28&amp;";"&amp;$B273&amp;";Total",BD!$A:$Q,I$8,0),0)</f>
        <v>0</v>
      </c>
      <c r="J273" s="44">
        <f ca="1">+IFERROR(VLOOKUP($H$28&amp;";"&amp;$B273&amp;";Total",BD!$A:$Q,J$8,0),0)</f>
        <v>15</v>
      </c>
      <c r="K273" s="44">
        <f ca="1">+IFERROR(VLOOKUP($H$28&amp;";"&amp;$B273&amp;";Total",BD!$A:$Q,K$8,0),0)</f>
        <v>56</v>
      </c>
      <c r="L273" s="44">
        <f ca="1">+IFERROR(VLOOKUP($H$28&amp;";"&amp;$B273&amp;";Total",BD!$A:$Q,L$8,0),0)</f>
        <v>1</v>
      </c>
      <c r="M273" s="44">
        <f ca="1">+IFERROR(VLOOKUP($H$28&amp;";"&amp;$B273&amp;";Total",BD!$A:$Q,M$8,0),0)</f>
        <v>4</v>
      </c>
      <c r="N273" s="44">
        <f ca="1">+IFERROR(VLOOKUP($H$28&amp;";"&amp;$B273&amp;";Total",BD!$A:$Q,N$8,0),0)</f>
        <v>41</v>
      </c>
      <c r="O273" s="44">
        <f ca="1">+IFERROR(VLOOKUP($H$28&amp;";"&amp;$B273&amp;";Total",BD!$A:$Q,O$8,0),0)</f>
        <v>14</v>
      </c>
      <c r="P273" s="44">
        <f ca="1">+IFERROR(VLOOKUP($H$28&amp;";"&amp;$B273&amp;";Total",BD!$A:$Q,P$8,0),0)/1000000</f>
        <v>50.150100000000002</v>
      </c>
      <c r="Q273" s="54">
        <f t="shared" ca="1" si="29"/>
        <v>131</v>
      </c>
      <c r="R273" s="40">
        <f t="shared" ca="1" si="30"/>
        <v>6.1586197169855668E-4</v>
      </c>
    </row>
    <row r="274" spans="2:18" x14ac:dyDescent="0.25">
      <c r="B274" t="str">
        <f ca="1"/>
        <v>YOLOMBÓ</v>
      </c>
      <c r="E274" s="140">
        <f ca="1">+IFERROR(VLOOKUP($H$28&amp;";"&amp;$B274&amp;";Total",BD!$A:$Q,E$8,0),0)</f>
        <v>0</v>
      </c>
      <c r="F274" s="140"/>
      <c r="G274" s="40">
        <f t="shared" ca="1" si="28"/>
        <v>0</v>
      </c>
      <c r="H274" s="44">
        <f ca="1">+IFERROR(VLOOKUP($H$28&amp;";"&amp;$B274&amp;";Total",BD!$A:$Q,H$8,0),0)</f>
        <v>0</v>
      </c>
      <c r="I274" s="44">
        <f ca="1">+IFERROR(VLOOKUP($H$28&amp;";"&amp;$B274&amp;";Total",BD!$A:$Q,I$8,0),0)</f>
        <v>0</v>
      </c>
      <c r="J274" s="44">
        <f ca="1">+IFERROR(VLOOKUP($H$28&amp;";"&amp;$B274&amp;";Total",BD!$A:$Q,J$8,0),0)</f>
        <v>0</v>
      </c>
      <c r="K274" s="44">
        <f ca="1">+IFERROR(VLOOKUP($H$28&amp;";"&amp;$B274&amp;";Total",BD!$A:$Q,K$8,0),0)</f>
        <v>0</v>
      </c>
      <c r="L274" s="44">
        <f ca="1">+IFERROR(VLOOKUP($H$28&amp;";"&amp;$B274&amp;";Total",BD!$A:$Q,L$8,0),0)</f>
        <v>0</v>
      </c>
      <c r="M274" s="44">
        <f ca="1">+IFERROR(VLOOKUP($H$28&amp;";"&amp;$B274&amp;";Total",BD!$A:$Q,M$8,0),0)</f>
        <v>0</v>
      </c>
      <c r="N274" s="44">
        <f ca="1">+IFERROR(VLOOKUP($H$28&amp;";"&amp;$B274&amp;";Total",BD!$A:$Q,N$8,0),0)</f>
        <v>0</v>
      </c>
      <c r="O274" s="44">
        <f ca="1">+IFERROR(VLOOKUP($H$28&amp;";"&amp;$B274&amp;";Total",BD!$A:$Q,O$8,0),0)</f>
        <v>0</v>
      </c>
      <c r="P274" s="44">
        <f ca="1">+IFERROR(VLOOKUP($H$28&amp;";"&amp;$B274&amp;";Total",BD!$A:$Q,P$8,0),0)/1000000</f>
        <v>0</v>
      </c>
      <c r="Q274" s="54">
        <f t="shared" ca="1" si="29"/>
        <v>0</v>
      </c>
      <c r="R274" s="40">
        <f t="shared" ca="1" si="30"/>
        <v>0</v>
      </c>
    </row>
    <row r="275" spans="2:18" x14ac:dyDescent="0.25">
      <c r="B275" t="str">
        <f ca="1"/>
        <v>YONDÓ</v>
      </c>
      <c r="E275" s="140">
        <f ca="1">+IFERROR(VLOOKUP($H$28&amp;";"&amp;$B275&amp;";Total",BD!$A:$Q,E$8,0),0)</f>
        <v>0</v>
      </c>
      <c r="F275" s="140"/>
      <c r="G275" s="40">
        <f t="shared" ca="1" si="28"/>
        <v>0</v>
      </c>
      <c r="H275" s="44">
        <f ca="1">+IFERROR(VLOOKUP($H$28&amp;";"&amp;$B275&amp;";Total",BD!$A:$Q,H$8,0),0)</f>
        <v>0</v>
      </c>
      <c r="I275" s="44">
        <f ca="1">+IFERROR(VLOOKUP($H$28&amp;";"&amp;$B275&amp;";Total",BD!$A:$Q,I$8,0),0)</f>
        <v>0</v>
      </c>
      <c r="J275" s="44">
        <f ca="1">+IFERROR(VLOOKUP($H$28&amp;";"&amp;$B275&amp;";Total",BD!$A:$Q,J$8,0),0)</f>
        <v>0</v>
      </c>
      <c r="K275" s="44">
        <f ca="1">+IFERROR(VLOOKUP($H$28&amp;";"&amp;$B275&amp;";Total",BD!$A:$Q,K$8,0),0)</f>
        <v>0</v>
      </c>
      <c r="L275" s="44">
        <f ca="1">+IFERROR(VLOOKUP($H$28&amp;";"&amp;$B275&amp;";Total",BD!$A:$Q,L$8,0),0)</f>
        <v>0</v>
      </c>
      <c r="M275" s="44">
        <f ca="1">+IFERROR(VLOOKUP($H$28&amp;";"&amp;$B275&amp;";Total",BD!$A:$Q,M$8,0),0)</f>
        <v>0</v>
      </c>
      <c r="N275" s="44">
        <f ca="1">+IFERROR(VLOOKUP($H$28&amp;";"&amp;$B275&amp;";Total",BD!$A:$Q,N$8,0),0)</f>
        <v>0</v>
      </c>
      <c r="O275" s="44">
        <f ca="1">+IFERROR(VLOOKUP($H$28&amp;";"&amp;$B275&amp;";Total",BD!$A:$Q,O$8,0),0)</f>
        <v>0</v>
      </c>
      <c r="P275" s="44">
        <f ca="1">+IFERROR(VLOOKUP($H$28&amp;";"&amp;$B275&amp;";Total",BD!$A:$Q,P$8,0),0)/1000000</f>
        <v>0</v>
      </c>
      <c r="Q275" s="54">
        <f t="shared" ca="1" si="29"/>
        <v>0</v>
      </c>
      <c r="R275" s="40">
        <f t="shared" ca="1" si="30"/>
        <v>0</v>
      </c>
    </row>
    <row r="276" spans="2:18" x14ac:dyDescent="0.25">
      <c r="B276" t="str">
        <f ca="1"/>
        <v>ZARAGOZA</v>
      </c>
      <c r="E276" s="141">
        <f ca="1">+IFERROR(VLOOKUP($H$28&amp;";"&amp;$B276&amp;";Total",BD!$A:$Q,E$8,0),0)</f>
        <v>0</v>
      </c>
      <c r="F276" s="141"/>
      <c r="G276" s="55">
        <f t="shared" ca="1" si="28"/>
        <v>0</v>
      </c>
      <c r="H276" s="56">
        <f ca="1">+IFERROR(VLOOKUP($H$28&amp;";"&amp;$B276&amp;";Total",BD!$A:$Q,H$8,0),0)</f>
        <v>0</v>
      </c>
      <c r="I276" s="56">
        <f ca="1">+IFERROR(VLOOKUP($H$28&amp;";"&amp;$B276&amp;";Total",BD!$A:$Q,I$8,0),0)</f>
        <v>0</v>
      </c>
      <c r="J276" s="56">
        <f ca="1">+IFERROR(VLOOKUP($H$28&amp;";"&amp;$B276&amp;";Total",BD!$A:$Q,J$8,0),0)</f>
        <v>0</v>
      </c>
      <c r="K276" s="56">
        <f ca="1">+IFERROR(VLOOKUP($H$28&amp;";"&amp;$B276&amp;";Total",BD!$A:$Q,K$8,0),0)</f>
        <v>0</v>
      </c>
      <c r="L276" s="56">
        <f ca="1">+IFERROR(VLOOKUP($H$28&amp;";"&amp;$B276&amp;";Total",BD!$A:$Q,L$8,0),0)</f>
        <v>0</v>
      </c>
      <c r="M276" s="56">
        <f ca="1">+IFERROR(VLOOKUP($H$28&amp;";"&amp;$B276&amp;";Total",BD!$A:$Q,M$8,0),0)</f>
        <v>0</v>
      </c>
      <c r="N276" s="56">
        <f ca="1">+IFERROR(VLOOKUP($H$28&amp;";"&amp;$B276&amp;";Total",BD!$A:$Q,N$8,0),0)</f>
        <v>0</v>
      </c>
      <c r="O276" s="56">
        <f ca="1">+IFERROR(VLOOKUP($H$28&amp;";"&amp;$B276&amp;";Total",BD!$A:$Q,O$8,0),0)</f>
        <v>0</v>
      </c>
      <c r="P276" s="56">
        <f ca="1">+IFERROR(VLOOKUP($H$28&amp;";"&amp;$B276&amp;";Total",BD!$A:$Q,P$8,0),0)/1000000</f>
        <v>0</v>
      </c>
      <c r="Q276" s="32">
        <f t="shared" ca="1" si="29"/>
        <v>0</v>
      </c>
      <c r="R276" s="55">
        <f t="shared" ca="1" si="30"/>
        <v>0</v>
      </c>
    </row>
  </sheetData>
  <protectedRanges>
    <protectedRange sqref="L2:O4" name="Rango1_1"/>
  </protectedRanges>
  <mergeCells count="297">
    <mergeCell ref="L2:O2"/>
    <mergeCell ref="H4:K4"/>
    <mergeCell ref="L4:O4"/>
    <mergeCell ref="B12:D12"/>
    <mergeCell ref="E12:F12"/>
    <mergeCell ref="B21:D21"/>
    <mergeCell ref="B10:D10"/>
    <mergeCell ref="E10:F10"/>
    <mergeCell ref="H9:I9"/>
    <mergeCell ref="B19:D19"/>
    <mergeCell ref="B20:D20"/>
    <mergeCell ref="H2:K2"/>
    <mergeCell ref="B23:D23"/>
    <mergeCell ref="B24:D24"/>
    <mergeCell ref="H30:I30"/>
    <mergeCell ref="J30:K30"/>
    <mergeCell ref="L30:M30"/>
    <mergeCell ref="N30:O30"/>
    <mergeCell ref="J9:K9"/>
    <mergeCell ref="L9:M9"/>
    <mergeCell ref="N9:O9"/>
    <mergeCell ref="B18:D18"/>
    <mergeCell ref="B22:D22"/>
    <mergeCell ref="B15:D15"/>
    <mergeCell ref="E15:F15"/>
    <mergeCell ref="B16:D16"/>
    <mergeCell ref="E16:F16"/>
    <mergeCell ref="B13:D13"/>
    <mergeCell ref="E13:F13"/>
    <mergeCell ref="B14:D14"/>
    <mergeCell ref="E14:F14"/>
    <mergeCell ref="B11:D11"/>
    <mergeCell ref="E11:F11"/>
    <mergeCell ref="B34:D34"/>
    <mergeCell ref="E34:F34"/>
    <mergeCell ref="B35:D35"/>
    <mergeCell ref="E35:F35"/>
    <mergeCell ref="B36:D36"/>
    <mergeCell ref="E36:F36"/>
    <mergeCell ref="B31:D31"/>
    <mergeCell ref="E31:F31"/>
    <mergeCell ref="B32:D32"/>
    <mergeCell ref="E32:F32"/>
    <mergeCell ref="B33:D33"/>
    <mergeCell ref="E33:F33"/>
    <mergeCell ref="B43:D43"/>
    <mergeCell ref="B44:D44"/>
    <mergeCell ref="B45:D45"/>
    <mergeCell ref="H53:I53"/>
    <mergeCell ref="J53:K53"/>
    <mergeCell ref="B37:D37"/>
    <mergeCell ref="E37:F37"/>
    <mergeCell ref="B39:D39"/>
    <mergeCell ref="B40:D40"/>
    <mergeCell ref="B41:D41"/>
    <mergeCell ref="B42:D42"/>
    <mergeCell ref="B50:C50"/>
    <mergeCell ref="F50:G50"/>
    <mergeCell ref="I50:J50"/>
    <mergeCell ref="B49:C49"/>
    <mergeCell ref="F49:G49"/>
    <mergeCell ref="I49:J49"/>
    <mergeCell ref="B56:D56"/>
    <mergeCell ref="E56:F56"/>
    <mergeCell ref="B57:D57"/>
    <mergeCell ref="E57:F57"/>
    <mergeCell ref="B58:D58"/>
    <mergeCell ref="E58:F58"/>
    <mergeCell ref="L53:M53"/>
    <mergeCell ref="N53:O53"/>
    <mergeCell ref="B54:D54"/>
    <mergeCell ref="E54:F54"/>
    <mergeCell ref="B55:D55"/>
    <mergeCell ref="E55:F55"/>
    <mergeCell ref="E90:F90"/>
    <mergeCell ref="E91:F91"/>
    <mergeCell ref="E85:F85"/>
    <mergeCell ref="E86:F86"/>
    <mergeCell ref="B59:D59"/>
    <mergeCell ref="E59:F59"/>
    <mergeCell ref="B60:D60"/>
    <mergeCell ref="E60:F60"/>
    <mergeCell ref="B62:D62"/>
    <mergeCell ref="B63:D63"/>
    <mergeCell ref="E82:F82"/>
    <mergeCell ref="E83:F83"/>
    <mergeCell ref="E84:F84"/>
    <mergeCell ref="E89:F89"/>
    <mergeCell ref="A92:D92"/>
    <mergeCell ref="B64:D64"/>
    <mergeCell ref="B65:D65"/>
    <mergeCell ref="B66:D66"/>
    <mergeCell ref="B67:D67"/>
    <mergeCell ref="B68:D68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8:D88"/>
    <mergeCell ref="A89:D89"/>
    <mergeCell ref="A84:D84"/>
    <mergeCell ref="N73:O73"/>
    <mergeCell ref="B74:D74"/>
    <mergeCell ref="E74:F74"/>
    <mergeCell ref="H73:I73"/>
    <mergeCell ref="J73:K73"/>
    <mergeCell ref="L73:M73"/>
    <mergeCell ref="E75:F75"/>
    <mergeCell ref="E76:F76"/>
    <mergeCell ref="E77:F77"/>
    <mergeCell ref="E92:F92"/>
    <mergeCell ref="E93:F93"/>
    <mergeCell ref="E94:F94"/>
    <mergeCell ref="B96:D96"/>
    <mergeCell ref="E96:F96"/>
    <mergeCell ref="E95:F95"/>
    <mergeCell ref="E111:F111"/>
    <mergeCell ref="E112:F112"/>
    <mergeCell ref="E78:F78"/>
    <mergeCell ref="E79:F79"/>
    <mergeCell ref="E80:F80"/>
    <mergeCell ref="E81:F81"/>
    <mergeCell ref="A93:D93"/>
    <mergeCell ref="A94:D94"/>
    <mergeCell ref="A95:D95"/>
    <mergeCell ref="B102:D102"/>
    <mergeCell ref="E102:F102"/>
    <mergeCell ref="E87:F87"/>
    <mergeCell ref="E88:F88"/>
    <mergeCell ref="A85:D85"/>
    <mergeCell ref="A86:D86"/>
    <mergeCell ref="A87:D87"/>
    <mergeCell ref="A90:D90"/>
    <mergeCell ref="A91:D91"/>
    <mergeCell ref="E113:F113"/>
    <mergeCell ref="E108:F108"/>
    <mergeCell ref="E109:F109"/>
    <mergeCell ref="E110:F110"/>
    <mergeCell ref="J101:K101"/>
    <mergeCell ref="L101:M101"/>
    <mergeCell ref="N101:O101"/>
    <mergeCell ref="E104:F104"/>
    <mergeCell ref="E105:F105"/>
    <mergeCell ref="E106:F106"/>
    <mergeCell ref="E107:F107"/>
    <mergeCell ref="H101:I101"/>
    <mergeCell ref="E103:F103"/>
    <mergeCell ref="E120:F120"/>
    <mergeCell ref="E121:F121"/>
    <mergeCell ref="E122:F122"/>
    <mergeCell ref="E117:F117"/>
    <mergeCell ref="E118:F118"/>
    <mergeCell ref="E119:F119"/>
    <mergeCell ref="E114:F114"/>
    <mergeCell ref="E115:F115"/>
    <mergeCell ref="E116:F116"/>
    <mergeCell ref="B151:D151"/>
    <mergeCell ref="E151:F151"/>
    <mergeCell ref="E152:F152"/>
    <mergeCell ref="H150:I150"/>
    <mergeCell ref="J150:K150"/>
    <mergeCell ref="L150:M150"/>
    <mergeCell ref="E123:F123"/>
    <mergeCell ref="B124:D124"/>
    <mergeCell ref="E124:F124"/>
    <mergeCell ref="B126:D126"/>
    <mergeCell ref="B148:D148"/>
    <mergeCell ref="N150:O150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1:F191"/>
    <mergeCell ref="E192:F192"/>
    <mergeCell ref="E193:F193"/>
    <mergeCell ref="E194:F194"/>
    <mergeCell ref="E195:F195"/>
    <mergeCell ref="E196:F196"/>
    <mergeCell ref="E197:F197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5:F215"/>
    <mergeCell ref="E216:F216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5:F255"/>
    <mergeCell ref="E256:F256"/>
    <mergeCell ref="E257:F257"/>
    <mergeCell ref="E258:F258"/>
    <mergeCell ref="E259:F259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60:F260"/>
    <mergeCell ref="E261:F261"/>
    <mergeCell ref="E262:F262"/>
    <mergeCell ref="E263:F263"/>
    <mergeCell ref="E264:F264"/>
    <mergeCell ref="E265:F265"/>
    <mergeCell ref="E266:F266"/>
    <mergeCell ref="E267:F267"/>
    <mergeCell ref="E268:F268"/>
  </mergeCells>
  <dataValidations count="1">
    <dataValidation type="list" allowBlank="1" showInputMessage="1" showErrorMessage="1" sqref="L4:O4" xr:uid="{44E61E13-498B-4EFB-BE7A-4C75ABD07042}">
      <formula1>INDIRECT($L$2)</formula1>
    </dataValidation>
  </dataValidations>
  <pageMargins left="0.23622047244094491" right="0.23622047244094491" top="0.74803149606299213" bottom="0.19685039370078741" header="0" footer="0"/>
  <pageSetup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6853A8F-82C7-4A8D-B1C1-C6CEEAFF21B0}">
          <x14:formula1>
            <xm:f>DIVIPOLA!$A$2:$A$1122</xm:f>
          </x14:formula1>
          <xm:sqref>L2:O2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34</vt:i4>
      </vt:variant>
    </vt:vector>
  </HeadingPairs>
  <TitlesOfParts>
    <vt:vector size="38" baseType="lpstr">
      <vt:lpstr>BD</vt:lpstr>
      <vt:lpstr>DIVIPOLA</vt:lpstr>
      <vt:lpstr>REPORTE</vt:lpstr>
      <vt:lpstr>AUXILIAR</vt:lpstr>
      <vt:lpstr>AMAZONAS</vt:lpstr>
      <vt:lpstr>ANTIOQUIA</vt:lpstr>
      <vt:lpstr>ARAUCA</vt:lpstr>
      <vt:lpstr>ATLÁNTICO</vt:lpstr>
      <vt:lpstr>BOGOTÁ</vt:lpstr>
      <vt:lpstr>BOLÍVAR</vt:lpstr>
      <vt:lpstr>BOYACÁ</vt:lpstr>
      <vt:lpstr>CALDAS</vt:lpstr>
      <vt:lpstr>CAQUETÁ</vt:lpstr>
      <vt:lpstr>CASANARE</vt:lpstr>
      <vt:lpstr>CAUCA</vt:lpstr>
      <vt:lpstr>CESAR</vt:lpstr>
      <vt:lpstr>CHOCÓ</vt:lpstr>
      <vt:lpstr>CÓRDOBA</vt:lpstr>
      <vt:lpstr>CUNDINAMARCA</vt:lpstr>
      <vt:lpstr>GUAINÍA</vt:lpstr>
      <vt:lpstr>GUAVIARE</vt:lpstr>
      <vt:lpstr>HUILA</vt:lpstr>
      <vt:lpstr>LA_GUAJIRA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SAN_ANDRÉS_PROVIDENCIA_Y_SANTA_CATALINA</vt:lpstr>
      <vt:lpstr>SANTANDER</vt:lpstr>
      <vt:lpstr>SUCRE</vt:lpstr>
      <vt:lpstr>REPORTE!Títulos_a_imprimir</vt:lpstr>
      <vt:lpstr>TOLIMA</vt:lpstr>
      <vt:lpstr>VALLE_DEL_CAUCA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CARLOS RUEDA</cp:lastModifiedBy>
  <dcterms:created xsi:type="dcterms:W3CDTF">2025-12-09T12:36:10Z</dcterms:created>
  <dcterms:modified xsi:type="dcterms:W3CDTF">2026-06-18T04:55:16Z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</Properties>
</file>